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26" yWindow="225" windowWidth="17490" windowHeight="10860" tabRatio="742" activeTab="0"/>
  </bookViews>
  <sheets>
    <sheet name="Directions" sheetId="1" r:id="rId1"/>
    <sheet name="Summary-Overall" sheetId="2" r:id="rId2"/>
    <sheet name="Summary-Indicators" sheetId="3" r:id="rId3"/>
    <sheet name="Reading Details High" sheetId="4" r:id="rId4"/>
    <sheet name="Math Details High" sheetId="5" r:id="rId5"/>
    <sheet name="Graduation" sheetId="6" r:id="rId6"/>
  </sheets>
  <definedNames/>
  <calcPr fullCalcOnLoad="1"/>
</workbook>
</file>

<file path=xl/sharedStrings.xml><?xml version="1.0" encoding="utf-8"?>
<sst xmlns="http://schemas.openxmlformats.org/spreadsheetml/2006/main" count="350" uniqueCount="130">
  <si>
    <t>All Students</t>
  </si>
  <si>
    <t>Students with disabilities</t>
  </si>
  <si>
    <t>Economically Disadvantaged</t>
  </si>
  <si>
    <t>Limited English Proficient</t>
  </si>
  <si>
    <t>Asian/Pacific Islander</t>
  </si>
  <si>
    <t>Black</t>
  </si>
  <si>
    <t>Hispanic</t>
  </si>
  <si>
    <t>American Indian/AK Native</t>
  </si>
  <si>
    <t>White</t>
  </si>
  <si>
    <t>Multi-Racial</t>
  </si>
  <si>
    <t>Overall AYP</t>
  </si>
  <si>
    <t>Math AYP</t>
  </si>
  <si>
    <t>English/ Language Arts AYP</t>
  </si>
  <si>
    <t>NA</t>
  </si>
  <si>
    <t>Participation</t>
  </si>
  <si>
    <t>Academic Status</t>
  </si>
  <si>
    <t>Academic Growth</t>
  </si>
  <si>
    <t>MATH AYP</t>
  </si>
  <si>
    <t>Designation</t>
  </si>
  <si>
    <t>Explanation</t>
  </si>
  <si>
    <t>No Data</t>
  </si>
  <si>
    <t>Met AYP requirement</t>
  </si>
  <si>
    <t>Did not meet AYP requirement</t>
  </si>
  <si>
    <t>Designation pending additional data from district</t>
  </si>
  <si>
    <t>Not applicable</t>
  </si>
  <si>
    <t>No rating provided.  District has not submitted required information.</t>
  </si>
  <si>
    <t>New or reconfigured school or district lacking required data to determine a designation.</t>
  </si>
  <si>
    <t>AYP History</t>
  </si>
  <si>
    <t>2009-2010</t>
  </si>
  <si>
    <t>English/ 
Language Arts AYP</t>
  </si>
  <si>
    <t>AYP Designation:</t>
  </si>
  <si>
    <t xml:space="preserve">            Did the School Meet the Standard for AYP?</t>
  </si>
  <si>
    <t>English/Language Arts
(Reading)</t>
  </si>
  <si>
    <t>Mathematics
(Math)</t>
  </si>
  <si>
    <t>Mathematics Knowledge and Skills Details</t>
  </si>
  <si>
    <t>Reading Knowledge and Skills Details</t>
  </si>
  <si>
    <t># Tests</t>
  </si>
  <si>
    <t>#Tests</t>
  </si>
  <si>
    <t>% Met Status</t>
  </si>
  <si>
    <t>Margin of Error</t>
  </si>
  <si>
    <t>Adjusted Status</t>
  </si>
  <si>
    <t>Change in 
% Met</t>
  </si>
  <si>
    <t>Year(s) of data for best status</t>
  </si>
  <si>
    <t>Growth
 Target</t>
  </si>
  <si>
    <t>The participation target may be met using either a two-year or the current year participation</t>
  </si>
  <si>
    <t>Non-participation</t>
  </si>
  <si>
    <t>10-11</t>
  </si>
  <si>
    <t>2010-2011</t>
  </si>
  <si>
    <t xml:space="preserve">
# Met</t>
  </si>
  <si>
    <t>Participation Denominator</t>
  </si>
  <si>
    <t>Participation 
Rate</t>
  </si>
  <si>
    <t>Participation Target: 95%</t>
  </si>
  <si>
    <t>ELA Target:</t>
  </si>
  <si>
    <t>Math Target:</t>
  </si>
  <si>
    <t>School:</t>
  </si>
  <si>
    <t>District:</t>
  </si>
  <si>
    <t>2010-11 Standards
# Met</t>
  </si>
  <si>
    <t>Participation Target:</t>
  </si>
  <si>
    <t>Attendance</t>
  </si>
  <si>
    <t xml:space="preserve">District: </t>
  </si>
  <si>
    <t xml:space="preserve">School: </t>
  </si>
  <si>
    <t>AYP Calculator directions</t>
  </si>
  <si>
    <t>Enter the name of the district and school</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</si>
  <si>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</si>
  <si>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t xml:space="preserve">In the Participation block, enter the number of tests from students enrolled on the first school day in May that did not participate in the state assessment or otherwise did not have a valid test score. </t>
  </si>
  <si>
    <t>For definitions of data elements and other information about AYP see:</t>
  </si>
  <si>
    <t>http://www.ode.state.or.us/search/page/?=1193</t>
  </si>
  <si>
    <t>Sample District</t>
  </si>
  <si>
    <t>Sample School</t>
  </si>
  <si>
    <t># Met</t>
  </si>
  <si>
    <t>Graduation</t>
  </si>
  <si>
    <t>Regular Diplomas</t>
  </si>
  <si>
    <t>% Grad</t>
  </si>
  <si>
    <t>Graduation
Five-Year</t>
  </si>
  <si>
    <t>Graduation Growth</t>
  </si>
  <si>
    <t>Change in Graduation Rate</t>
  </si>
  <si>
    <t>Growth 
Target</t>
  </si>
  <si>
    <t>Cohort 2006-07 to 2009-10</t>
  </si>
  <si>
    <t xml:space="preserve">Adjusted Cohort </t>
  </si>
  <si>
    <t>Graduation AYP</t>
  </si>
  <si>
    <t>Enter the cohort size and diploma count data for each rate and year.</t>
  </si>
  <si>
    <t>Click on the Summary-Overall tab</t>
  </si>
  <si>
    <t>Click on the Reading Details High tab</t>
  </si>
  <si>
    <t>Click on the Math Details High tab</t>
  </si>
  <si>
    <r>
      <t xml:space="preserve">In the Academic Status block, enter the number of math tests and the number of tests meeting standard in grades 3-8 and 11.  </t>
    </r>
    <r>
      <rPr>
        <i/>
        <sz val="10"/>
        <rFont val="Arial"/>
        <family val="2"/>
      </rPr>
      <t>Note: Count only the scores of students enrolled for a full academic year on the first school day in May.  Do not include the results for first year ELL students.</t>
    </r>
  </si>
  <si>
    <t>You are done.  The summary page will show the results of the AYP calculation rules based on the data you entered. Colors may not display if you are using a version of Excel prior to Excel 2007.</t>
  </si>
  <si>
    <t>Note:  Two years of assessment data and at least four years of graduation data are required to make an AYP determination.</t>
  </si>
  <si>
    <t>MET</t>
  </si>
  <si>
    <t>NOT MET</t>
  </si>
  <si>
    <t>PENDING</t>
  </si>
  <si>
    <t>NOTE</t>
  </si>
  <si>
    <t>Other AYP Indicator</t>
  </si>
  <si>
    <t>Summary - Indicators</t>
  </si>
  <si>
    <t>Summary - Overall</t>
  </si>
  <si>
    <t>Graduation Cohort 
Four-Year Rate</t>
  </si>
  <si>
    <t>Graduation Cohort 
Five-Year Rate</t>
  </si>
  <si>
    <t>To meet AYP, subgroups are only required to meet attendance (or graduation for high schools) when the academic status target is Not Met.</t>
  </si>
  <si>
    <t>To meet AYP graduation the subgroup must meet on at least one of the four-year rate, the five-year rate, or graduation growth.</t>
  </si>
  <si>
    <t>Four-Year Cohort Target:</t>
  </si>
  <si>
    <t>Cohort Graduation Details</t>
  </si>
  <si>
    <t>The cohort graduation rate is calculated as the number of regular diplomas divided by the number of students in the adjusted cohort.  Schools with at least 40 students in their two-year combined adjusted cohort will be rated on graduation. To be rated only on the current year, a school must have at least 20 students in the current year adjusted cohort.</t>
  </si>
  <si>
    <t>Graduation
Four-Year</t>
  </si>
  <si>
    <t>Four-Year Cohort 
Graduation Rate</t>
  </si>
  <si>
    <t>Five-Year Cohort
Graduation Rate</t>
  </si>
  <si>
    <t>Four-Year Cohort
Graduation Growth</t>
  </si>
  <si>
    <t>Five-Year Cohort Target:</t>
  </si>
  <si>
    <t>Cohort Graduation Rate</t>
  </si>
  <si>
    <t>Click on the Graduation tab</t>
  </si>
  <si>
    <t>Use this worksheet for a school with grade 12 or a district without grade spans which is rated on Graduation.</t>
  </si>
  <si>
    <r>
      <t xml:space="preserve">Enter the </t>
    </r>
    <r>
      <rPr>
        <b/>
        <sz val="10"/>
        <rFont val="Arial"/>
        <family val="2"/>
      </rPr>
      <t>2010-11</t>
    </r>
    <r>
      <rPr>
        <sz val="10"/>
        <color theme="1"/>
        <rFont val="Arial"/>
        <family val="2"/>
      </rPr>
      <t xml:space="preserve"> data from the</t>
    </r>
    <r>
      <rPr>
        <b/>
        <sz val="10"/>
        <rFont val="Arial"/>
        <family val="2"/>
      </rPr>
      <t xml:space="preserve"> 2010-11</t>
    </r>
    <r>
      <rPr>
        <sz val="10"/>
        <color theme="1"/>
        <rFont val="Arial"/>
        <family val="2"/>
      </rPr>
      <t xml:space="preserve"> AYP report</t>
    </r>
  </si>
  <si>
    <r>
      <t xml:space="preserve">In the Participation block, enter the number of valid test scores in Reading/Literature for </t>
    </r>
    <r>
      <rPr>
        <b/>
        <sz val="10"/>
        <rFont val="Arial"/>
        <family val="2"/>
      </rPr>
      <t>2011-12</t>
    </r>
    <r>
      <rPr>
        <sz val="10"/>
        <color theme="1"/>
        <rFont val="Arial"/>
        <family val="2"/>
      </rPr>
      <t xml:space="preserve"> from students enrolled on the first school day in May in grades 3-8 and 11.  </t>
    </r>
  </si>
  <si>
    <r>
      <t>In the Participation block, enter the number of valid test scores in Mathematics for</t>
    </r>
    <r>
      <rPr>
        <b/>
        <sz val="10"/>
        <rFont val="Arial"/>
        <family val="2"/>
      </rPr>
      <t xml:space="preserve"> 2011-12</t>
    </r>
    <r>
      <rPr>
        <sz val="10"/>
        <color theme="1"/>
        <rFont val="Arial"/>
        <family val="2"/>
      </rPr>
      <t xml:space="preserve"> from students enrolled on the first school day in May in grades 3-8 and 11.  </t>
    </r>
  </si>
  <si>
    <r>
      <t xml:space="preserve">In the Academic Status block, enter the number of reading tests and the number of tests meeting standard in grades 3-8 and 11.   You will need to enter the number of students meeting using both the 2010-11 standards and the 2011-12 standards.  </t>
    </r>
    <r>
      <rPr>
        <i/>
        <sz val="10"/>
        <rFont val="Arial"/>
        <family val="2"/>
      </rPr>
      <t>Note: Count only the scores of students enrolled for a full academic year on the first school day in May.  Do not include the results for first year ELL students.</t>
    </r>
  </si>
  <si>
    <t>2011-2012 AYP Report (Public)</t>
  </si>
  <si>
    <t>2011-2012</t>
  </si>
  <si>
    <t>2011-2012 Final AYP Report (Public)</t>
  </si>
  <si>
    <t>11-12</t>
  </si>
  <si>
    <t>2010-2011 
% Met</t>
  </si>
  <si>
    <t>2011-2012 
% Met</t>
  </si>
  <si>
    <t>2010-11 Standards
% Met</t>
  </si>
  <si>
    <t>2011-12 Standards
% Met</t>
  </si>
  <si>
    <t>2011-12 Standards
# Met</t>
  </si>
  <si>
    <t>Cohort 2007-08 to 2010-11</t>
  </si>
  <si>
    <t>Cohort 2006-07 to 2010-11</t>
  </si>
  <si>
    <t>The five-year cohort graduation rate is calculated as the number of regular diplomas divided by the number of students in the adjusted cohort.  The adjusted cohort includes all first time ninth graders in 2006-07 plus students who transfer into the school minus students who transfer out.  To be rated on its five-year cohort a school must have at least 20 students in the five-year adjusted cohort.</t>
  </si>
  <si>
    <t>DRAFT</t>
  </si>
  <si>
    <t xml:space="preserve">NOTE:  
As of May 1, 2012,  Oregon’s application for the federal ESEA waiver has been submitted and is pending U.S. Department of Education approval. ODE is required to continue with the existing annual federal reporting for Adequate Yearly Progress (AYP) until final approval is received for the waiver. 
This calculator reflects the existing federally approved 2011-12 AYP reporting rules and does not include any new proposed ESEA waiver rules.  </t>
  </si>
  <si>
    <r>
      <t xml:space="preserve">Asian </t>
    </r>
    <r>
      <rPr>
        <i/>
        <vertAlign val="superscript"/>
        <sz val="10"/>
        <color indexed="8"/>
        <rFont val="Arial"/>
        <family val="2"/>
      </rPr>
      <t>1</t>
    </r>
  </si>
  <si>
    <r>
      <t>Pacific Islander</t>
    </r>
    <r>
      <rPr>
        <i/>
        <vertAlign val="superscript"/>
        <sz val="10"/>
        <color indexed="8"/>
        <rFont val="Arial"/>
        <family val="2"/>
      </rPr>
      <t xml:space="preserve"> 1</t>
    </r>
  </si>
  <si>
    <t>The splitting of the Asian/Pacific Islander subgroup into the Asian subgroup row and the Pacific Islander subgroup row will be shown on the secure district validation for review purposes only and will not be reported separately on the public 2011-12  AYP reports.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</si>
</sst>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0.0000000"/>
    <numFmt numFmtId="168" formatCode="0.000000"/>
    <numFmt numFmtId="169" formatCode="0.00000"/>
    <numFmt numFmtId="170" formatCode="0.0000"/>
    <numFmt numFmtId="171" formatCode="0.000"/>
    <numFmt numFmtId="172" formatCode="#,##0.0"/>
    <numFmt numFmtId="173" formatCode="_(* #,##0_);_(* \(#,##0\);_(* &quot;-&quot;??_);_(@_)"/>
    <numFmt numFmtId="174" formatCode="[$-409]dddd\,\ mmmm\ dd\,\ yyyy"/>
    <numFmt numFmtId="175" formatCode="[$-409]h:mm:ss\ AM/PM"/>
  </numFmts>
  <fonts count="78">
    <font>
      <sz val="10"/>
      <color theme="1"/>
      <name val="Arial"/>
      <family val="2"/>
    </font>
    <font>
      <sz val="10"/>
      <color indexed="8"/>
      <name val="Arial"/>
      <family val="2"/>
    </font>
    <font>
      <sz val="10"/>
      <name val="Arial"/>
      <family val="2"/>
    </font>
    <font>
      <b/>
      <sz val="10"/>
      <name val="Arial"/>
      <family val="2"/>
    </font>
    <font>
      <b/>
      <sz val="12"/>
      <name val="Arial"/>
      <family val="2"/>
    </font>
    <font>
      <b/>
      <i/>
      <sz val="10"/>
      <name val="Arial"/>
      <family val="2"/>
    </font>
    <font>
      <i/>
      <sz val="10"/>
      <name val="Arial"/>
      <family val="2"/>
    </font>
    <font>
      <u val="single"/>
      <sz val="10"/>
      <color indexed="12"/>
      <name val="Arial"/>
      <family val="2"/>
    </font>
    <font>
      <sz val="12"/>
      <name val="Arial"/>
      <family val="2"/>
    </font>
    <font>
      <i/>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23"/>
      <name val="Arial"/>
      <family val="2"/>
    </font>
    <font>
      <b/>
      <sz val="10"/>
      <color indexed="10"/>
      <name val="Arial"/>
      <family val="2"/>
    </font>
    <font>
      <sz val="12"/>
      <color indexed="8"/>
      <name val="Arial"/>
      <family val="2"/>
    </font>
    <font>
      <b/>
      <sz val="12"/>
      <color indexed="8"/>
      <name val="Arial"/>
      <family val="2"/>
    </font>
    <font>
      <sz val="11"/>
      <color indexed="8"/>
      <name val="Arial"/>
      <family val="2"/>
    </font>
    <font>
      <sz val="8"/>
      <color indexed="8"/>
      <name val="Arial"/>
      <family val="2"/>
    </font>
    <font>
      <i/>
      <sz val="10"/>
      <color indexed="8"/>
      <name val="Arial"/>
      <family val="2"/>
    </font>
    <font>
      <i/>
      <sz val="11"/>
      <color indexed="8"/>
      <name val="Arial"/>
      <family val="2"/>
    </font>
    <font>
      <b/>
      <sz val="11"/>
      <color indexed="8"/>
      <name val="Arial"/>
      <family val="2"/>
    </font>
    <font>
      <i/>
      <sz val="8"/>
      <color indexed="8"/>
      <name val="Arial"/>
      <family val="2"/>
    </font>
    <font>
      <i/>
      <sz val="16"/>
      <color indexed="8"/>
      <name val="Arial"/>
      <family val="2"/>
    </font>
    <font>
      <i/>
      <sz val="8.5"/>
      <color indexed="8"/>
      <name val="Arial"/>
      <family val="2"/>
    </font>
    <font>
      <sz val="8.5"/>
      <color indexed="8"/>
      <name val="Arial"/>
      <family val="2"/>
    </font>
    <font>
      <b/>
      <i/>
      <sz val="10"/>
      <color indexed="10"/>
      <name val="Arial"/>
      <family val="2"/>
    </font>
    <font>
      <vertAlign val="superscript"/>
      <sz val="10"/>
      <color indexed="8"/>
      <name val="Arial"/>
      <family val="2"/>
    </font>
    <font>
      <b/>
      <i/>
      <sz val="26"/>
      <color indexed="10"/>
      <name val="Comic Sans MS"/>
      <family val="4"/>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0" tint="-0.4999699890613556"/>
      <name val="Arial"/>
      <family val="2"/>
    </font>
    <font>
      <b/>
      <sz val="10"/>
      <color rgb="FFFF0000"/>
      <name val="Arial"/>
      <family val="2"/>
    </font>
    <font>
      <sz val="12"/>
      <color theme="1"/>
      <name val="Arial"/>
      <family val="2"/>
    </font>
    <font>
      <b/>
      <sz val="12"/>
      <color theme="1"/>
      <name val="Arial"/>
      <family val="2"/>
    </font>
    <font>
      <sz val="11"/>
      <color theme="1"/>
      <name val="Arial"/>
      <family val="2"/>
    </font>
    <font>
      <sz val="8"/>
      <color theme="1"/>
      <name val="Arial"/>
      <family val="2"/>
    </font>
    <font>
      <i/>
      <sz val="10"/>
      <color theme="1"/>
      <name val="Arial"/>
      <family val="2"/>
    </font>
    <font>
      <i/>
      <sz val="11"/>
      <color theme="1"/>
      <name val="Arial"/>
      <family val="2"/>
    </font>
    <font>
      <b/>
      <sz val="11"/>
      <color theme="1"/>
      <name val="Arial"/>
      <family val="2"/>
    </font>
    <font>
      <i/>
      <sz val="8"/>
      <color theme="1"/>
      <name val="Arial"/>
      <family val="2"/>
    </font>
    <font>
      <i/>
      <sz val="16"/>
      <color theme="1"/>
      <name val="Arial"/>
      <family val="2"/>
    </font>
    <font>
      <i/>
      <sz val="8.5"/>
      <color theme="1"/>
      <name val="Arial"/>
      <family val="2"/>
    </font>
    <font>
      <sz val="8.5"/>
      <color theme="1"/>
      <name val="Arial"/>
      <family val="2"/>
    </font>
    <font>
      <b/>
      <i/>
      <sz val="10"/>
      <color rgb="FFFF0000"/>
      <name val="Arial"/>
      <family val="2"/>
    </font>
    <font>
      <vertAlign val="superscript"/>
      <sz val="10"/>
      <color theme="1"/>
      <name val="Arial"/>
      <family val="2"/>
    </font>
    <font>
      <b/>
      <i/>
      <sz val="26"/>
      <color rgb="FFFF0000"/>
      <name val="Comic Sans MS"/>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right style="thin"/>
      <top style="thin"/>
      <bottom style="thin"/>
    </border>
    <border>
      <left style="medium"/>
      <right style="medium"/>
      <top style="medium"/>
      <bottom>
        <color indexed="63"/>
      </bottom>
    </border>
    <border>
      <left style="medium"/>
      <right style="medium"/>
      <top>
        <color indexed="63"/>
      </top>
      <bottom style="medium"/>
    </border>
    <border>
      <left/>
      <right/>
      <top/>
      <bottom style="thin"/>
    </border>
    <border>
      <left style="thin"/>
      <right style="thin"/>
      <top style="thin"/>
      <bottom/>
    </border>
    <border>
      <left style="thin"/>
      <right style="thin"/>
      <top/>
      <bottom style="thin"/>
    </border>
    <border>
      <left style="thin"/>
      <right/>
      <top/>
      <bottom/>
    </border>
    <border>
      <left/>
      <right style="thin"/>
      <top/>
      <bottom/>
    </border>
    <border>
      <left/>
      <right style="thin"/>
      <top/>
      <bottom style="thin"/>
    </border>
    <border>
      <left/>
      <right/>
      <top style="thin"/>
      <bottom style="thin"/>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84">
    <xf numFmtId="0" fontId="0" fillId="0" borderId="0" xfId="0" applyAlignment="1">
      <alignment/>
    </xf>
    <xf numFmtId="0" fontId="0" fillId="0" borderId="10" xfId="0" applyBorder="1" applyAlignment="1">
      <alignment/>
    </xf>
    <xf numFmtId="0" fontId="0" fillId="0" borderId="10" xfId="0" applyFill="1" applyBorder="1" applyAlignment="1">
      <alignment horizontal="center" wrapText="1"/>
    </xf>
    <xf numFmtId="0" fontId="60" fillId="0" borderId="10" xfId="0" applyFont="1" applyBorder="1" applyAlignment="1">
      <alignment horizontal="center"/>
    </xf>
    <xf numFmtId="0" fontId="60" fillId="0" borderId="0" xfId="0" applyFont="1" applyAlignment="1">
      <alignment horizontal="center"/>
    </xf>
    <xf numFmtId="0" fontId="0" fillId="0" borderId="0" xfId="0" applyAlignment="1">
      <alignment wrapText="1"/>
    </xf>
    <xf numFmtId="0" fontId="0" fillId="0" borderId="10" xfId="0" applyBorder="1" applyAlignment="1">
      <alignment wrapText="1"/>
    </xf>
    <xf numFmtId="0" fontId="0" fillId="0" borderId="0" xfId="0" applyBorder="1" applyAlignment="1">
      <alignment wrapText="1"/>
    </xf>
    <xf numFmtId="0" fontId="0" fillId="0" borderId="10" xfId="0"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vertical="top" wrapText="1"/>
    </xf>
    <xf numFmtId="0" fontId="0" fillId="0" borderId="0" xfId="0" applyAlignment="1">
      <alignment horizontal="center"/>
    </xf>
    <xf numFmtId="0" fontId="0" fillId="0" borderId="11" xfId="0" applyFill="1" applyBorder="1" applyAlignment="1">
      <alignment horizontal="center" wrapText="1"/>
    </xf>
    <xf numFmtId="0" fontId="0" fillId="0" borderId="0" xfId="0" applyBorder="1" applyAlignment="1">
      <alignment horizontal="center"/>
    </xf>
    <xf numFmtId="0" fontId="0" fillId="0" borderId="10" xfId="0" applyFill="1" applyBorder="1" applyAlignment="1">
      <alignment horizontal="center" wrapText="1"/>
    </xf>
    <xf numFmtId="0" fontId="47" fillId="33" borderId="10" xfId="0" applyFont="1" applyFill="1" applyBorder="1" applyAlignment="1">
      <alignment horizontal="center" wrapText="1"/>
    </xf>
    <xf numFmtId="0" fontId="47" fillId="0" borderId="0" xfId="0" applyFont="1" applyFill="1" applyBorder="1" applyAlignment="1">
      <alignment horizontal="center" wrapText="1"/>
    </xf>
    <xf numFmtId="0" fontId="47" fillId="33" borderId="10" xfId="0" applyFont="1" applyFill="1" applyBorder="1" applyAlignment="1">
      <alignment horizontal="center"/>
    </xf>
    <xf numFmtId="0" fontId="62" fillId="0" borderId="10" xfId="0" applyFont="1" applyFill="1" applyBorder="1" applyAlignment="1">
      <alignment horizontal="center"/>
    </xf>
    <xf numFmtId="0" fontId="63" fillId="0" borderId="10" xfId="0" applyFont="1" applyFill="1" applyBorder="1" applyAlignment="1">
      <alignment horizontal="center"/>
    </xf>
    <xf numFmtId="0" fontId="64" fillId="0" borderId="0" xfId="0" applyFont="1" applyAlignment="1">
      <alignment wrapText="1"/>
    </xf>
    <xf numFmtId="0" fontId="64" fillId="0" borderId="0" xfId="0" applyFont="1" applyAlignment="1">
      <alignment horizontal="center"/>
    </xf>
    <xf numFmtId="0" fontId="65" fillId="0" borderId="0" xfId="0" applyFont="1" applyAlignment="1">
      <alignment horizontal="left" vertical="center"/>
    </xf>
    <xf numFmtId="0" fontId="66" fillId="0" borderId="0" xfId="0" applyFont="1" applyAlignment="1">
      <alignment wrapText="1"/>
    </xf>
    <xf numFmtId="0" fontId="8" fillId="0" borderId="0" xfId="0" applyFont="1" applyFill="1" applyBorder="1" applyAlignment="1">
      <alignment wrapText="1"/>
    </xf>
    <xf numFmtId="0" fontId="4" fillId="0" borderId="0" xfId="0" applyFont="1" applyFill="1" applyBorder="1" applyAlignment="1">
      <alignment horizontal="center" wrapText="1"/>
    </xf>
    <xf numFmtId="0" fontId="8" fillId="0" borderId="0" xfId="0" applyFont="1" applyFill="1" applyBorder="1" applyAlignment="1">
      <alignment horizontal="center" wrapText="1"/>
    </xf>
    <xf numFmtId="0" fontId="66"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4" fillId="0" borderId="0" xfId="0" applyFont="1" applyAlignment="1">
      <alignment horizontal="center" vertical="top"/>
    </xf>
    <xf numFmtId="0" fontId="6" fillId="0" borderId="0" xfId="0" applyFont="1" applyAlignment="1">
      <alignment vertical="top" wrapText="1"/>
    </xf>
    <xf numFmtId="0" fontId="5" fillId="0" borderId="0" xfId="0" applyFont="1" applyAlignment="1">
      <alignment vertical="top" wrapText="1"/>
    </xf>
    <xf numFmtId="0" fontId="7" fillId="0" borderId="0" xfId="53" applyFont="1" applyAlignment="1" applyProtection="1">
      <alignment vertical="top"/>
      <protection/>
    </xf>
    <xf numFmtId="0" fontId="0" fillId="0" borderId="12" xfId="0" applyBorder="1" applyAlignment="1">
      <alignment horizontal="center" vertical="top"/>
    </xf>
    <xf numFmtId="0" fontId="0" fillId="0" borderId="13" xfId="0" applyBorder="1" applyAlignment="1">
      <alignment horizontal="center" vertical="top"/>
    </xf>
    <xf numFmtId="0" fontId="2" fillId="0" borderId="14" xfId="0" applyFont="1" applyBorder="1" applyAlignment="1">
      <alignment vertical="top"/>
    </xf>
    <xf numFmtId="0" fontId="2" fillId="0" borderId="14" xfId="0" applyFont="1" applyBorder="1" applyAlignment="1">
      <alignment vertical="top" wrapText="1"/>
    </xf>
    <xf numFmtId="0" fontId="0" fillId="0" borderId="14" xfId="0" applyBorder="1" applyAlignment="1">
      <alignment vertical="top" wrapText="1"/>
    </xf>
    <xf numFmtId="0" fontId="0" fillId="0" borderId="15" xfId="0" applyBorder="1" applyAlignment="1">
      <alignment horizontal="center" vertical="top"/>
    </xf>
    <xf numFmtId="0" fontId="0" fillId="0" borderId="16" xfId="0" applyBorder="1" applyAlignment="1">
      <alignment vertical="top" wrapText="1"/>
    </xf>
    <xf numFmtId="0" fontId="0" fillId="0" borderId="16" xfId="0" applyBorder="1" applyAlignment="1">
      <alignment vertical="top"/>
    </xf>
    <xf numFmtId="0" fontId="60" fillId="0" borderId="17" xfId="0" applyFont="1" applyBorder="1" applyAlignment="1">
      <alignment vertical="top"/>
    </xf>
    <xf numFmtId="0" fontId="0" fillId="0" borderId="10" xfId="0" applyBorder="1" applyAlignment="1">
      <alignment horizontal="center"/>
    </xf>
    <xf numFmtId="0" fontId="0" fillId="0" borderId="10" xfId="0" applyBorder="1" applyAlignment="1">
      <alignment horizontal="center" wrapText="1"/>
    </xf>
    <xf numFmtId="0" fontId="0" fillId="34" borderId="10" xfId="0" applyFill="1" applyBorder="1" applyAlignment="1">
      <alignment horizontal="center" wrapText="1"/>
    </xf>
    <xf numFmtId="0" fontId="0" fillId="0" borderId="18" xfId="0" applyBorder="1" applyAlignment="1">
      <alignment horizontal="center"/>
    </xf>
    <xf numFmtId="0" fontId="67" fillId="0" borderId="10" xfId="0" applyFont="1" applyFill="1" applyBorder="1" applyAlignment="1">
      <alignment horizontal="center" wrapText="1"/>
    </xf>
    <xf numFmtId="0" fontId="67" fillId="0" borderId="11" xfId="0" applyFont="1" applyFill="1" applyBorder="1" applyAlignment="1">
      <alignment horizontal="center" wrapText="1"/>
    </xf>
    <xf numFmtId="0" fontId="0" fillId="0" borderId="0" xfId="0" applyAlignment="1">
      <alignment wrapText="1"/>
    </xf>
    <xf numFmtId="0" fontId="47" fillId="33" borderId="10" xfId="0" applyFont="1" applyFill="1" applyBorder="1" applyAlignment="1">
      <alignment horizontal="center" wrapText="1"/>
    </xf>
    <xf numFmtId="0" fontId="68" fillId="0" borderId="11" xfId="0" applyFont="1" applyBorder="1" applyAlignment="1">
      <alignment horizontal="left" wrapText="1" indent="1"/>
    </xf>
    <xf numFmtId="1" fontId="0" fillId="2" borderId="10" xfId="0" applyNumberFormat="1" applyFill="1" applyBorder="1" applyAlignment="1" applyProtection="1">
      <alignment horizontal="right" wrapText="1" indent="1"/>
      <protection locked="0"/>
    </xf>
    <xf numFmtId="0" fontId="0" fillId="2" borderId="10" xfId="0" applyNumberFormat="1" applyFill="1" applyBorder="1" applyAlignment="1" applyProtection="1">
      <alignment horizontal="right" wrapText="1" indent="1"/>
      <protection locked="0"/>
    </xf>
    <xf numFmtId="0" fontId="0" fillId="14" borderId="10" xfId="0" applyNumberFormat="1" applyFill="1" applyBorder="1" applyAlignment="1" applyProtection="1">
      <alignment horizontal="right" wrapText="1" indent="1"/>
      <protection locked="0"/>
    </xf>
    <xf numFmtId="0" fontId="0" fillId="2" borderId="11" xfId="0" applyFill="1" applyBorder="1" applyAlignment="1" applyProtection="1">
      <alignment horizontal="right" wrapText="1" indent="1"/>
      <protection locked="0"/>
    </xf>
    <xf numFmtId="0" fontId="2" fillId="2" borderId="11" xfId="0" applyFont="1" applyFill="1" applyBorder="1" applyAlignment="1" applyProtection="1">
      <alignment horizontal="right" wrapText="1" indent="1"/>
      <protection locked="0"/>
    </xf>
    <xf numFmtId="0" fontId="0" fillId="2" borderId="10" xfId="0" applyFill="1" applyBorder="1" applyAlignment="1" applyProtection="1">
      <alignment horizontal="right" wrapText="1" indent="1"/>
      <protection locked="0"/>
    </xf>
    <xf numFmtId="0" fontId="60" fillId="0" borderId="0" xfId="0" applyFont="1" applyBorder="1" applyAlignment="1">
      <alignment vertical="top" wrapText="1"/>
    </xf>
    <xf numFmtId="0" fontId="0" fillId="0" borderId="10" xfId="0" applyBorder="1" applyAlignment="1">
      <alignment horizontal="center"/>
    </xf>
    <xf numFmtId="0" fontId="60" fillId="0" borderId="19" xfId="0" applyFont="1" applyBorder="1" applyAlignment="1">
      <alignment vertical="top" wrapText="1"/>
    </xf>
    <xf numFmtId="0" fontId="0" fillId="0" borderId="20" xfId="0" applyBorder="1" applyAlignment="1">
      <alignment vertical="top" wrapText="1"/>
    </xf>
    <xf numFmtId="0" fontId="65" fillId="0" borderId="0" xfId="0" applyFont="1" applyAlignment="1" applyProtection="1">
      <alignment wrapText="1"/>
      <protection/>
    </xf>
    <xf numFmtId="0" fontId="0" fillId="0" borderId="0" xfId="0" applyAlignment="1" applyProtection="1">
      <alignment wrapText="1"/>
      <protection/>
    </xf>
    <xf numFmtId="0" fontId="69" fillId="0" borderId="0" xfId="0" applyFont="1" applyAlignment="1" applyProtection="1">
      <alignment vertical="top" wrapText="1"/>
      <protection/>
    </xf>
    <xf numFmtId="0" fontId="65" fillId="0" borderId="0" xfId="0" applyFont="1" applyAlignment="1" applyProtection="1">
      <alignment vertical="top" wrapText="1"/>
      <protection/>
    </xf>
    <xf numFmtId="0" fontId="66" fillId="0" borderId="0" xfId="0" applyFont="1" applyAlignment="1" applyProtection="1">
      <alignment wrapText="1"/>
      <protection/>
    </xf>
    <xf numFmtId="0" fontId="0" fillId="0" borderId="0" xfId="0" applyAlignment="1" applyProtection="1">
      <alignment horizontal="center" wrapText="1"/>
      <protection/>
    </xf>
    <xf numFmtId="9" fontId="70" fillId="0" borderId="21" xfId="0" applyNumberFormat="1" applyFont="1" applyBorder="1" applyAlignment="1" applyProtection="1">
      <alignment wrapText="1"/>
      <protection/>
    </xf>
    <xf numFmtId="0" fontId="65" fillId="0" borderId="0" xfId="0" applyFont="1" applyBorder="1" applyAlignment="1" applyProtection="1">
      <alignment wrapText="1"/>
      <protection/>
    </xf>
    <xf numFmtId="9" fontId="65" fillId="0" borderId="0" xfId="0" applyNumberFormat="1" applyFont="1" applyBorder="1" applyAlignment="1" applyProtection="1">
      <alignment wrapText="1"/>
      <protection/>
    </xf>
    <xf numFmtId="49" fontId="0" fillId="0" borderId="10" xfId="0" applyNumberFormat="1" applyBorder="1" applyAlignment="1" applyProtection="1">
      <alignment horizontal="center" wrapText="1"/>
      <protection/>
    </xf>
    <xf numFmtId="0" fontId="0" fillId="0" borderId="11" xfId="0" applyFont="1" applyBorder="1" applyAlignment="1" applyProtection="1">
      <alignment wrapText="1"/>
      <protection/>
    </xf>
    <xf numFmtId="0" fontId="47" fillId="33" borderId="10" xfId="0" applyFont="1" applyFill="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right" wrapText="1" indent="1"/>
      <protection/>
    </xf>
    <xf numFmtId="1" fontId="0" fillId="0" borderId="10" xfId="59" applyNumberFormat="1" applyFont="1" applyBorder="1" applyAlignment="1" applyProtection="1">
      <alignment horizontal="right" wrapText="1" indent="1"/>
      <protection/>
    </xf>
    <xf numFmtId="0" fontId="71" fillId="0" borderId="0" xfId="0" applyFont="1" applyAlignment="1" applyProtection="1">
      <alignment wrapText="1"/>
      <protection/>
    </xf>
    <xf numFmtId="9" fontId="70" fillId="0" borderId="21" xfId="59" applyFont="1" applyBorder="1" applyAlignment="1" applyProtection="1">
      <alignment wrapText="1"/>
      <protection/>
    </xf>
    <xf numFmtId="0" fontId="70" fillId="0" borderId="0" xfId="0" applyFont="1" applyAlignment="1" applyProtection="1">
      <alignment horizontal="left" vertical="center" wrapText="1"/>
      <protection/>
    </xf>
    <xf numFmtId="0" fontId="0" fillId="0" borderId="10" xfId="0" applyBorder="1" applyAlignment="1" applyProtection="1">
      <alignment horizontal="center" wrapText="1"/>
      <protection/>
    </xf>
    <xf numFmtId="0" fontId="0" fillId="0" borderId="18" xfId="0" applyBorder="1" applyAlignment="1" applyProtection="1">
      <alignment horizontal="center" wrapText="1"/>
      <protection/>
    </xf>
    <xf numFmtId="0" fontId="0" fillId="0" borderId="10" xfId="0" applyBorder="1" applyAlignment="1" applyProtection="1">
      <alignment wrapText="1"/>
      <protection/>
    </xf>
    <xf numFmtId="0" fontId="67" fillId="0" borderId="10" xfId="0" applyFont="1" applyBorder="1" applyAlignment="1" applyProtection="1">
      <alignment horizontal="center" wrapText="1"/>
      <protection/>
    </xf>
    <xf numFmtId="2" fontId="0" fillId="0" borderId="10" xfId="0" applyNumberFormat="1" applyBorder="1" applyAlignment="1" applyProtection="1">
      <alignment horizontal="right" wrapText="1" indent="1"/>
      <protection/>
    </xf>
    <xf numFmtId="0" fontId="0" fillId="0" borderId="0" xfId="0" applyBorder="1" applyAlignment="1" applyProtection="1">
      <alignment wrapText="1"/>
      <protection/>
    </xf>
    <xf numFmtId="0" fontId="0" fillId="0" borderId="22"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10" xfId="0" applyFill="1" applyBorder="1" applyAlignment="1" applyProtection="1">
      <alignment horizontal="center" wrapText="1"/>
      <protection/>
    </xf>
    <xf numFmtId="0" fontId="0" fillId="0" borderId="10" xfId="0" applyFont="1" applyBorder="1" applyAlignment="1" applyProtection="1">
      <alignment wrapText="1"/>
      <protection/>
    </xf>
    <xf numFmtId="2" fontId="0" fillId="0" borderId="11" xfId="0" applyNumberFormat="1" applyBorder="1" applyAlignment="1" applyProtection="1">
      <alignment horizontal="right" wrapText="1" indent="1"/>
      <protection/>
    </xf>
    <xf numFmtId="2" fontId="0" fillId="0" borderId="10" xfId="0" applyNumberFormat="1" applyFill="1" applyBorder="1" applyAlignment="1" applyProtection="1">
      <alignment horizontal="right" wrapText="1" indent="1"/>
      <protection/>
    </xf>
    <xf numFmtId="0" fontId="0" fillId="0" borderId="0" xfId="0" applyFont="1" applyBorder="1" applyAlignment="1" applyProtection="1">
      <alignment horizontal="center" wrapText="1"/>
      <protection/>
    </xf>
    <xf numFmtId="0" fontId="70" fillId="0" borderId="0" xfId="0" applyFont="1" applyAlignment="1" applyProtection="1">
      <alignment vertical="center" wrapText="1"/>
      <protection/>
    </xf>
    <xf numFmtId="0" fontId="0" fillId="0" borderId="10" xfId="0" applyFont="1" applyBorder="1" applyAlignment="1" applyProtection="1">
      <alignment horizontal="center" wrapText="1"/>
      <protection/>
    </xf>
    <xf numFmtId="0" fontId="0" fillId="33" borderId="10" xfId="0" applyFill="1" applyBorder="1" applyAlignment="1" applyProtection="1">
      <alignment horizontal="center" wrapText="1"/>
      <protection/>
    </xf>
    <xf numFmtId="0" fontId="0" fillId="0" borderId="23" xfId="0" applyBorder="1" applyAlignment="1" applyProtection="1">
      <alignment horizontal="center" wrapText="1"/>
      <protection/>
    </xf>
    <xf numFmtId="0" fontId="0" fillId="33" borderId="23" xfId="0" applyFill="1" applyBorder="1" applyAlignment="1" applyProtection="1">
      <alignment horizontal="center" wrapText="1"/>
      <protection/>
    </xf>
    <xf numFmtId="2" fontId="0" fillId="33" borderId="11" xfId="0" applyNumberFormat="1" applyFill="1" applyBorder="1" applyAlignment="1" applyProtection="1">
      <alignment horizontal="right" wrapText="1" indent="1"/>
      <protection/>
    </xf>
    <xf numFmtId="0" fontId="65" fillId="0" borderId="0" xfId="0" applyFont="1" applyAlignment="1" applyProtection="1">
      <alignment horizontal="center" wrapText="1"/>
      <protection/>
    </xf>
    <xf numFmtId="0" fontId="72" fillId="0" borderId="0" xfId="0" applyFont="1" applyAlignment="1" applyProtection="1">
      <alignment horizontal="center" wrapText="1"/>
      <protection/>
    </xf>
    <xf numFmtId="0" fontId="60" fillId="0" borderId="0" xfId="0" applyFont="1" applyBorder="1" applyAlignment="1" applyProtection="1">
      <alignment wrapText="1"/>
      <protection/>
    </xf>
    <xf numFmtId="164" fontId="70" fillId="0" borderId="0" xfId="42" applyNumberFormat="1" applyFont="1" applyAlignment="1" applyProtection="1">
      <alignment wrapText="1"/>
      <protection/>
    </xf>
    <xf numFmtId="0" fontId="0" fillId="0" borderId="0" xfId="0" applyNumberFormat="1" applyFill="1" applyBorder="1" applyAlignment="1" applyProtection="1">
      <alignment horizontal="center" wrapText="1"/>
      <protection/>
    </xf>
    <xf numFmtId="0" fontId="0" fillId="0" borderId="11" xfId="0" applyNumberFormat="1" applyFont="1" applyBorder="1" applyAlignment="1" applyProtection="1">
      <alignment horizontal="center" wrapText="1"/>
      <protection/>
    </xf>
    <xf numFmtId="0" fontId="0" fillId="0" borderId="10" xfId="0" applyNumberFormat="1" applyFont="1" applyBorder="1" applyAlignment="1" applyProtection="1">
      <alignment horizontal="center" wrapText="1"/>
      <protection/>
    </xf>
    <xf numFmtId="0" fontId="0" fillId="0" borderId="0" xfId="0" applyNumberFormat="1" applyAlignment="1" applyProtection="1">
      <alignment wrapText="1"/>
      <protection/>
    </xf>
    <xf numFmtId="0" fontId="0" fillId="0" borderId="0" xfId="0" applyFill="1" applyBorder="1" applyAlignment="1" applyProtection="1">
      <alignment horizontal="center" wrapText="1"/>
      <protection/>
    </xf>
    <xf numFmtId="2" fontId="0" fillId="0" borderId="10" xfId="42" applyNumberFormat="1" applyFont="1" applyBorder="1" applyAlignment="1" applyProtection="1">
      <alignment horizontal="right" wrapText="1" indent="1"/>
      <protection/>
    </xf>
    <xf numFmtId="4" fontId="0" fillId="0" borderId="10" xfId="42" applyNumberFormat="1" applyFont="1" applyBorder="1" applyAlignment="1" applyProtection="1">
      <alignment horizontal="right" wrapText="1" indent="1"/>
      <protection/>
    </xf>
    <xf numFmtId="0" fontId="73" fillId="0" borderId="0" xfId="0" applyFont="1" applyFill="1" applyBorder="1" applyAlignment="1" applyProtection="1">
      <alignment horizontal="left" vertical="top" wrapText="1"/>
      <protection/>
    </xf>
    <xf numFmtId="164" fontId="70" fillId="0" borderId="0" xfId="42" applyNumberFormat="1" applyFont="1" applyAlignment="1" applyProtection="1">
      <alignment horizontal="center" wrapText="1"/>
      <protection/>
    </xf>
    <xf numFmtId="0" fontId="0" fillId="0" borderId="22" xfId="0" applyNumberFormat="1" applyFont="1" applyBorder="1" applyAlignment="1" applyProtection="1">
      <alignment horizontal="center" wrapText="1"/>
      <protection/>
    </xf>
    <xf numFmtId="0" fontId="0" fillId="0" borderId="11" xfId="0" applyBorder="1" applyAlignment="1" applyProtection="1">
      <alignment wrapText="1"/>
      <protection/>
    </xf>
    <xf numFmtId="2" fontId="0" fillId="0" borderId="18" xfId="0" applyNumberFormat="1" applyBorder="1" applyAlignment="1" applyProtection="1">
      <alignment horizontal="right" wrapText="1" indent="1"/>
      <protection/>
    </xf>
    <xf numFmtId="165" fontId="0" fillId="0" borderId="24" xfId="42" applyNumberFormat="1" applyFont="1" applyBorder="1" applyAlignment="1" applyProtection="1">
      <alignment horizontal="center" wrapText="1"/>
      <protection/>
    </xf>
    <xf numFmtId="165" fontId="61" fillId="0" borderId="24" xfId="42" applyNumberFormat="1" applyFont="1" applyBorder="1" applyAlignment="1" applyProtection="1">
      <alignment horizontal="center" wrapText="1"/>
      <protection/>
    </xf>
    <xf numFmtId="0" fontId="73" fillId="0" borderId="0" xfId="0" applyFont="1" applyBorder="1" applyAlignment="1" applyProtection="1">
      <alignment vertical="top" wrapText="1"/>
      <protection/>
    </xf>
    <xf numFmtId="0" fontId="74" fillId="0" borderId="0" xfId="0" applyFont="1" applyBorder="1" applyAlignment="1" applyProtection="1">
      <alignment vertical="top" wrapText="1"/>
      <protection/>
    </xf>
    <xf numFmtId="0" fontId="75" fillId="0" borderId="0" xfId="0" applyFont="1" applyFill="1" applyAlignment="1">
      <alignment horizontal="left" vertical="top" wrapText="1"/>
    </xf>
    <xf numFmtId="0" fontId="75" fillId="0" borderId="0" xfId="0" applyFont="1" applyFill="1" applyAlignment="1">
      <alignment horizontal="left" wrapText="1"/>
    </xf>
    <xf numFmtId="0" fontId="0" fillId="0" borderId="0" xfId="0" applyFill="1" applyAlignment="1">
      <alignment/>
    </xf>
    <xf numFmtId="0" fontId="76" fillId="0" borderId="0" xfId="0" applyFont="1" applyAlignment="1">
      <alignment vertical="top"/>
    </xf>
    <xf numFmtId="0" fontId="77" fillId="0" borderId="0" xfId="0" applyFont="1" applyAlignment="1">
      <alignment vertical="top"/>
    </xf>
    <xf numFmtId="0" fontId="75" fillId="35" borderId="0" xfId="0" applyFont="1" applyFill="1" applyAlignment="1">
      <alignment horizontal="left" vertical="top" wrapText="1"/>
    </xf>
    <xf numFmtId="0" fontId="75" fillId="35" borderId="0" xfId="0" applyFont="1" applyFill="1" applyAlignment="1">
      <alignment horizontal="left" wrapText="1"/>
    </xf>
    <xf numFmtId="0" fontId="0" fillId="0" borderId="10" xfId="0" applyBorder="1" applyAlignment="1">
      <alignment/>
    </xf>
    <xf numFmtId="0" fontId="0" fillId="0" borderId="10" xfId="0" applyFont="1" applyBorder="1" applyAlignment="1">
      <alignment/>
    </xf>
    <xf numFmtId="0" fontId="65" fillId="0" borderId="0" xfId="0" applyFont="1" applyAlignment="1">
      <alignment horizontal="center"/>
    </xf>
    <xf numFmtId="0" fontId="69" fillId="0" borderId="0" xfId="0" applyFont="1" applyAlignment="1">
      <alignment horizontal="center" vertical="top"/>
    </xf>
    <xf numFmtId="0" fontId="66" fillId="2" borderId="0" xfId="0" applyFont="1" applyFill="1" applyAlignment="1" applyProtection="1">
      <alignment horizontal="left"/>
      <protection locked="0"/>
    </xf>
    <xf numFmtId="0" fontId="0" fillId="0" borderId="10" xfId="0" applyBorder="1" applyAlignment="1">
      <alignment horizontal="center"/>
    </xf>
    <xf numFmtId="0" fontId="0" fillId="0" borderId="0" xfId="0" applyAlignment="1">
      <alignment wrapText="1"/>
    </xf>
    <xf numFmtId="0" fontId="68" fillId="0" borderId="0" xfId="0" applyFont="1" applyAlignment="1">
      <alignment wrapText="1"/>
    </xf>
    <xf numFmtId="0" fontId="0" fillId="0" borderId="10" xfId="0" applyBorder="1" applyAlignment="1">
      <alignment horizontal="center" wrapText="1"/>
    </xf>
    <xf numFmtId="0" fontId="70" fillId="0" borderId="0" xfId="0" applyFont="1" applyBorder="1" applyAlignment="1">
      <alignment horizontal="center" vertical="top"/>
    </xf>
    <xf numFmtId="0" fontId="70" fillId="0" borderId="0" xfId="0" applyFont="1" applyAlignment="1">
      <alignment horizontal="right"/>
    </xf>
    <xf numFmtId="0" fontId="70" fillId="0" borderId="25" xfId="0" applyFont="1" applyBorder="1" applyAlignment="1">
      <alignment horizontal="right"/>
    </xf>
    <xf numFmtId="0" fontId="60" fillId="0" borderId="10" xfId="0" applyFont="1" applyBorder="1" applyAlignment="1">
      <alignment/>
    </xf>
    <xf numFmtId="0" fontId="70" fillId="0" borderId="0" xfId="0" applyFont="1" applyAlignment="1">
      <alignment horizontal="left" vertical="center" wrapText="1"/>
    </xf>
    <xf numFmtId="0" fontId="70" fillId="0" borderId="25" xfId="0" applyFont="1" applyBorder="1" applyAlignment="1">
      <alignment horizontal="left" vertical="center" wrapText="1"/>
    </xf>
    <xf numFmtId="0" fontId="65" fillId="0" borderId="0" xfId="0" applyFont="1" applyAlignment="1">
      <alignment horizontal="left" vertical="center" wrapText="1"/>
    </xf>
    <xf numFmtId="0" fontId="65" fillId="0" borderId="25" xfId="0" applyFont="1" applyBorder="1" applyAlignment="1">
      <alignment horizontal="left" vertical="center" wrapText="1"/>
    </xf>
    <xf numFmtId="0" fontId="73" fillId="0" borderId="0" xfId="0" applyFont="1" applyAlignment="1">
      <alignment horizontal="left" wrapText="1"/>
    </xf>
    <xf numFmtId="0" fontId="0" fillId="0" borderId="0" xfId="0" applyAlignment="1">
      <alignment horizontal="left" wrapText="1"/>
    </xf>
    <xf numFmtId="0" fontId="65" fillId="0" borderId="0" xfId="0" applyFont="1" applyAlignment="1">
      <alignment horizontal="center" wrapText="1"/>
    </xf>
    <xf numFmtId="0" fontId="69" fillId="0" borderId="0" xfId="0" applyFont="1" applyAlignment="1">
      <alignment horizontal="center" vertical="top" wrapText="1"/>
    </xf>
    <xf numFmtId="0" fontId="73" fillId="0" borderId="0" xfId="0" applyFont="1" applyBorder="1" applyAlignment="1">
      <alignment horizontal="left" vertical="top" wrapText="1"/>
    </xf>
    <xf numFmtId="0" fontId="66" fillId="0" borderId="0" xfId="0" applyFont="1" applyAlignment="1">
      <alignment horizontal="left" wrapText="1"/>
    </xf>
    <xf numFmtId="0" fontId="70" fillId="0" borderId="21" xfId="0" applyFont="1" applyBorder="1" applyAlignment="1" applyProtection="1">
      <alignment horizontal="right" wrapText="1"/>
      <protection/>
    </xf>
    <xf numFmtId="0" fontId="0" fillId="0" borderId="10" xfId="0" applyBorder="1" applyAlignment="1" applyProtection="1">
      <alignment horizontal="center" wrapText="1"/>
      <protection/>
    </xf>
    <xf numFmtId="0" fontId="67" fillId="0" borderId="22" xfId="0" applyFont="1" applyBorder="1" applyAlignment="1" applyProtection="1">
      <alignment horizontal="center" wrapText="1"/>
      <protection/>
    </xf>
    <xf numFmtId="0" fontId="67" fillId="0" borderId="23" xfId="0" applyFont="1" applyBorder="1" applyAlignment="1" applyProtection="1">
      <alignment horizontal="center" wrapText="1"/>
      <protection/>
    </xf>
    <xf numFmtId="0" fontId="71" fillId="0" borderId="0" xfId="0" applyFont="1" applyAlignment="1" applyProtection="1">
      <alignment horizontal="left" wrapText="1"/>
      <protection/>
    </xf>
    <xf numFmtId="0" fontId="70" fillId="0" borderId="25" xfId="0" applyFont="1" applyBorder="1" applyAlignment="1" applyProtection="1">
      <alignment horizontal="left" vertical="center" wrapText="1"/>
      <protection/>
    </xf>
    <xf numFmtId="0" fontId="70" fillId="0" borderId="26" xfId="0" applyFont="1" applyBorder="1" applyAlignment="1" applyProtection="1">
      <alignment horizontal="left" vertical="center" wrapText="1"/>
      <protection/>
    </xf>
    <xf numFmtId="0" fontId="0" fillId="0" borderId="22" xfId="0" applyFont="1" applyBorder="1" applyAlignment="1" applyProtection="1">
      <alignment horizontal="center" wrapText="1"/>
      <protection/>
    </xf>
    <xf numFmtId="0" fontId="0" fillId="0" borderId="23" xfId="0" applyFont="1" applyBorder="1" applyAlignment="1" applyProtection="1">
      <alignment horizontal="center" wrapText="1"/>
      <protection/>
    </xf>
    <xf numFmtId="0" fontId="66" fillId="0" borderId="0" xfId="0" applyFont="1" applyAlignment="1" applyProtection="1">
      <alignment horizontal="left" wrapText="1"/>
      <protection/>
    </xf>
    <xf numFmtId="0" fontId="65" fillId="0" borderId="0" xfId="0" applyFont="1" applyAlignment="1" applyProtection="1">
      <alignment horizontal="center" wrapText="1"/>
      <protection/>
    </xf>
    <xf numFmtId="0" fontId="69" fillId="0" borderId="0" xfId="0" applyFont="1" applyAlignment="1" applyProtection="1">
      <alignment horizontal="center" vertical="top" wrapText="1"/>
      <protection/>
    </xf>
    <xf numFmtId="0" fontId="70" fillId="0" borderId="21" xfId="0" applyFont="1" applyBorder="1" applyAlignment="1" applyProtection="1">
      <alignment horizontal="center" wrapText="1"/>
      <protection/>
    </xf>
    <xf numFmtId="0" fontId="0" fillId="0" borderId="11" xfId="0" applyBorder="1" applyAlignment="1" applyProtection="1">
      <alignment horizontal="center" wrapText="1"/>
      <protection/>
    </xf>
    <xf numFmtId="0" fontId="0" fillId="0" borderId="18" xfId="0" applyFont="1" applyBorder="1" applyAlignment="1" applyProtection="1">
      <alignment horizontal="center" wrapText="1"/>
      <protection/>
    </xf>
    <xf numFmtId="0" fontId="0" fillId="0" borderId="22" xfId="0" applyBorder="1" applyAlignment="1" applyProtection="1">
      <alignment horizontal="center" wrapText="1"/>
      <protection/>
    </xf>
    <xf numFmtId="0" fontId="0" fillId="0" borderId="23" xfId="0" applyBorder="1" applyAlignment="1" applyProtection="1">
      <alignment horizontal="center" wrapText="1"/>
      <protection/>
    </xf>
    <xf numFmtId="0" fontId="0" fillId="0" borderId="18" xfId="0" applyBorder="1" applyAlignment="1" applyProtection="1">
      <alignment horizontal="center" wrapText="1"/>
      <protection/>
    </xf>
    <xf numFmtId="0" fontId="0" fillId="0" borderId="27" xfId="0" applyBorder="1" applyAlignment="1" applyProtection="1">
      <alignment horizontal="center" wrapText="1"/>
      <protection/>
    </xf>
    <xf numFmtId="0" fontId="70" fillId="0" borderId="25" xfId="0" applyNumberFormat="1" applyFont="1" applyBorder="1" applyAlignment="1" applyProtection="1">
      <alignment horizontal="left" vertical="center" wrapText="1"/>
      <protection/>
    </xf>
    <xf numFmtId="0" fontId="70" fillId="0" borderId="26" xfId="0" applyNumberFormat="1" applyFont="1" applyBorder="1" applyAlignment="1" applyProtection="1">
      <alignment horizontal="left" vertical="center" wrapText="1"/>
      <protection/>
    </xf>
    <xf numFmtId="0" fontId="0" fillId="0" borderId="22" xfId="0" applyNumberFormat="1" applyFill="1" applyBorder="1" applyAlignment="1" applyProtection="1">
      <alignment horizontal="center" wrapText="1"/>
      <protection/>
    </xf>
    <xf numFmtId="0" fontId="0" fillId="0" borderId="23" xfId="0" applyNumberFormat="1" applyFill="1" applyBorder="1" applyAlignment="1" applyProtection="1">
      <alignment horizontal="center" wrapText="1"/>
      <protection/>
    </xf>
    <xf numFmtId="0" fontId="1" fillId="0" borderId="22" xfId="0" applyNumberFormat="1" applyFont="1" applyFill="1" applyBorder="1" applyAlignment="1" applyProtection="1">
      <alignment horizontal="center" wrapText="1"/>
      <protection/>
    </xf>
    <xf numFmtId="0" fontId="73" fillId="0" borderId="24" xfId="0" applyFont="1" applyFill="1" applyBorder="1" applyAlignment="1" applyProtection="1">
      <alignment horizontal="left" vertical="top" wrapText="1"/>
      <protection/>
    </xf>
    <xf numFmtId="0" fontId="73" fillId="0" borderId="0" xfId="0" applyFont="1" applyFill="1" applyBorder="1" applyAlignment="1" applyProtection="1">
      <alignment horizontal="left" vertical="top" wrapText="1"/>
      <protection/>
    </xf>
    <xf numFmtId="0" fontId="70" fillId="0" borderId="0" xfId="0" applyFont="1" applyBorder="1" applyAlignment="1" applyProtection="1">
      <alignment horizontal="right" wrapText="1"/>
      <protection/>
    </xf>
    <xf numFmtId="0" fontId="0" fillId="0" borderId="11" xfId="0" applyNumberFormat="1" applyBorder="1" applyAlignment="1" applyProtection="1">
      <alignment horizontal="center" wrapText="1"/>
      <protection/>
    </xf>
    <xf numFmtId="0" fontId="0" fillId="0" borderId="27" xfId="0" applyNumberFormat="1" applyBorder="1" applyAlignment="1" applyProtection="1">
      <alignment horizontal="center" wrapText="1"/>
      <protection/>
    </xf>
    <xf numFmtId="0" fontId="0" fillId="0" borderId="18" xfId="0" applyNumberFormat="1" applyBorder="1" applyAlignment="1" applyProtection="1">
      <alignment horizontal="center" wrapText="1"/>
      <protection/>
    </xf>
    <xf numFmtId="0" fontId="60" fillId="0" borderId="0" xfId="0" applyFont="1" applyBorder="1" applyAlignment="1" applyProtection="1">
      <alignment horizontal="right" wrapText="1"/>
      <protection/>
    </xf>
    <xf numFmtId="0" fontId="0" fillId="0" borderId="10" xfId="0" applyFill="1" applyBorder="1" applyAlignment="1" applyProtection="1">
      <alignment horizontal="center" wrapText="1"/>
      <protection/>
    </xf>
    <xf numFmtId="0" fontId="0" fillId="0" borderId="28" xfId="0" applyFont="1" applyBorder="1" applyAlignment="1" applyProtection="1">
      <alignment horizontal="center" wrapText="1"/>
      <protection/>
    </xf>
    <xf numFmtId="0" fontId="0" fillId="0" borderId="26" xfId="0" applyFont="1" applyBorder="1" applyAlignment="1" applyProtection="1">
      <alignment horizontal="center" wrapText="1"/>
      <protection/>
    </xf>
    <xf numFmtId="165" fontId="0" fillId="0" borderId="24" xfId="0" applyNumberForma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b/>
        <i val="0"/>
        <color theme="0"/>
      </font>
      <fill>
        <patternFill>
          <bgColor theme="0" tint="-0.24993999302387238"/>
        </patternFill>
      </fill>
    </dxf>
    <dxf>
      <font>
        <b/>
        <i val="0"/>
        <color theme="0"/>
      </font>
      <fill>
        <patternFill>
          <bgColor rgb="FF0000CC"/>
        </patternFill>
      </fill>
    </dxf>
    <dxf>
      <font>
        <b/>
        <i val="0"/>
        <color theme="0"/>
      </font>
      <fill>
        <patternFill>
          <bgColor rgb="FF00B050"/>
        </patternFill>
      </fill>
    </dxf>
    <dxf>
      <font>
        <b/>
        <i val="0"/>
        <color theme="0"/>
      </font>
      <fill>
        <patternFill>
          <bgColor rgb="FFFF0000"/>
        </patternFill>
      </fill>
    </dxf>
    <dxf>
      <font>
        <b/>
        <i val="0"/>
        <color theme="0"/>
      </font>
      <fill>
        <patternFill>
          <bgColor rgb="FF0000CC"/>
        </patternFill>
      </fill>
    </dxf>
    <dxf>
      <font>
        <b/>
        <i val="0"/>
        <color theme="0"/>
      </font>
      <fill>
        <patternFill>
          <bgColor rgb="FF00B050"/>
        </patternFill>
      </fill>
    </dxf>
    <dxf>
      <font>
        <b/>
        <i val="0"/>
        <color theme="0"/>
      </font>
      <fill>
        <patternFill>
          <bgColor rgb="FFFF0000"/>
        </patternFill>
      </fill>
    </dxf>
    <dxf>
      <font>
        <b/>
        <i val="0"/>
        <color theme="0"/>
      </font>
      <fill>
        <patternFill>
          <bgColor theme="0" tint="-0.24993999302387238"/>
        </patternFill>
      </fill>
    </dxf>
    <dxf>
      <font>
        <b/>
        <i val="0"/>
        <color theme="0"/>
      </font>
      <fill>
        <patternFill>
          <bgColor rgb="FF00B050"/>
        </patternFill>
      </fill>
    </dxf>
    <dxf>
      <font>
        <b/>
        <i val="0"/>
        <color theme="0"/>
      </font>
      <fill>
        <patternFill>
          <bgColor rgb="FFFF0000"/>
        </patternFill>
      </fill>
    </dxf>
    <dxf>
      <font>
        <b/>
        <i val="0"/>
        <color theme="0"/>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font>
      <fill>
        <patternFill>
          <bgColor theme="0" tint="-0.24993999302387238"/>
        </patternFill>
      </fill>
    </dxf>
    <dxf>
      <font>
        <b/>
        <i val="0"/>
        <color theme="0"/>
      </font>
      <fill>
        <patternFill>
          <bgColor theme="0" tint="-0.24993999302387238"/>
        </patternFill>
      </fill>
    </dxf>
    <dxf>
      <font>
        <b/>
        <i val="0"/>
        <color theme="0"/>
      </font>
      <fill>
        <patternFill>
          <bgColor rgb="FFFF0000"/>
        </patternFill>
      </fill>
    </dxf>
    <dxf>
      <font>
        <b/>
        <i val="0"/>
        <color theme="0"/>
      </font>
      <fill>
        <patternFill>
          <bgColor rgb="FF00B050"/>
        </patternFill>
      </fill>
    </dxf>
    <dxf>
      <font>
        <b/>
        <i val="0"/>
        <color theme="0"/>
      </font>
      <fill>
        <patternFill>
          <bgColor rgb="FF0000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B1" sqref="B1:B3"/>
    </sheetView>
  </sheetViews>
  <sheetFormatPr defaultColWidth="9.140625" defaultRowHeight="12.75"/>
  <cols>
    <col min="1" max="1" width="5.8515625" style="29" customWidth="1"/>
    <col min="2" max="2" width="64.28125" style="28" customWidth="1"/>
  </cols>
  <sheetData>
    <row r="1" ht="12.75">
      <c r="B1" s="123" t="s">
        <v>125</v>
      </c>
    </row>
    <row r="2" ht="12.75">
      <c r="B2" s="123"/>
    </row>
    <row r="3" ht="12.75">
      <c r="B3" s="123"/>
    </row>
    <row r="4" spans="1:3" ht="106.5" customHeight="1">
      <c r="A4" s="124" t="s">
        <v>126</v>
      </c>
      <c r="B4" s="125"/>
      <c r="C4" s="125"/>
    </row>
    <row r="5" spans="1:3" s="121" customFormat="1" ht="15" customHeight="1">
      <c r="A5" s="119"/>
      <c r="B5" s="120"/>
      <c r="C5" s="120"/>
    </row>
    <row r="6" ht="15.75">
      <c r="B6" s="30" t="s">
        <v>61</v>
      </c>
    </row>
    <row r="7" ht="25.5" customHeight="1">
      <c r="B7" s="32" t="s">
        <v>108</v>
      </c>
    </row>
    <row r="8" ht="13.5" customHeight="1" thickBot="1"/>
    <row r="9" spans="1:2" ht="15" customHeight="1">
      <c r="A9" s="34">
        <v>1</v>
      </c>
      <c r="B9" s="42" t="s">
        <v>81</v>
      </c>
    </row>
    <row r="10" spans="1:2" ht="15" customHeight="1" thickBot="1">
      <c r="A10" s="39">
        <v>2</v>
      </c>
      <c r="B10" s="41" t="s">
        <v>62</v>
      </c>
    </row>
    <row r="11" spans="1:2" ht="15" customHeight="1">
      <c r="A11" s="34">
        <v>3</v>
      </c>
      <c r="B11" s="42" t="s">
        <v>82</v>
      </c>
    </row>
    <row r="12" spans="1:2" ht="15" customHeight="1">
      <c r="A12" s="35">
        <v>4</v>
      </c>
      <c r="B12" s="36" t="s">
        <v>109</v>
      </c>
    </row>
    <row r="13" spans="1:2" ht="42.75" customHeight="1">
      <c r="A13" s="35">
        <v>5</v>
      </c>
      <c r="B13" s="37" t="s">
        <v>110</v>
      </c>
    </row>
    <row r="14" spans="1:2" ht="80.25" customHeight="1">
      <c r="A14" s="35">
        <v>6</v>
      </c>
      <c r="B14" s="38" t="s">
        <v>63</v>
      </c>
    </row>
    <row r="15" spans="1:2" ht="78" customHeight="1" thickBot="1">
      <c r="A15" s="39">
        <v>7</v>
      </c>
      <c r="B15" s="40" t="s">
        <v>112</v>
      </c>
    </row>
    <row r="16" spans="1:2" ht="15.75" customHeight="1">
      <c r="A16" s="34">
        <v>8</v>
      </c>
      <c r="B16" s="42" t="s">
        <v>83</v>
      </c>
    </row>
    <row r="17" spans="1:2" ht="15.75" customHeight="1">
      <c r="A17" s="35">
        <v>9</v>
      </c>
      <c r="B17" s="36" t="s">
        <v>109</v>
      </c>
    </row>
    <row r="18" spans="1:2" ht="43.5" customHeight="1">
      <c r="A18" s="35">
        <v>10</v>
      </c>
      <c r="B18" s="37" t="s">
        <v>111</v>
      </c>
    </row>
    <row r="19" spans="1:2" ht="42" customHeight="1">
      <c r="A19" s="35">
        <v>11</v>
      </c>
      <c r="B19" s="38" t="s">
        <v>64</v>
      </c>
    </row>
    <row r="20" spans="1:2" ht="55.5" customHeight="1" thickBot="1">
      <c r="A20" s="39">
        <v>12</v>
      </c>
      <c r="B20" s="40" t="s">
        <v>84</v>
      </c>
    </row>
    <row r="21" spans="1:3" ht="15" customHeight="1">
      <c r="A21" s="34">
        <v>13</v>
      </c>
      <c r="B21" s="60" t="s">
        <v>107</v>
      </c>
      <c r="C21" s="58"/>
    </row>
    <row r="22" spans="1:2" ht="15" customHeight="1" thickBot="1">
      <c r="A22" s="39">
        <v>14</v>
      </c>
      <c r="B22" s="61" t="s">
        <v>80</v>
      </c>
    </row>
    <row r="24" ht="38.25">
      <c r="B24" s="31" t="s">
        <v>85</v>
      </c>
    </row>
    <row r="25" ht="12.75">
      <c r="B25" s="31"/>
    </row>
    <row r="26" ht="25.5">
      <c r="B26" s="32" t="s">
        <v>86</v>
      </c>
    </row>
    <row r="28" ht="12.75">
      <c r="B28" s="28" t="s">
        <v>65</v>
      </c>
    </row>
    <row r="29" ht="12.75">
      <c r="B29" s="33" t="s">
        <v>66</v>
      </c>
    </row>
  </sheetData>
  <sheetProtection sheet="1"/>
  <mergeCells count="2">
    <mergeCell ref="B1:B3"/>
    <mergeCell ref="A4:C4"/>
  </mergeCells>
  <hyperlinks>
    <hyperlink ref="B29" r:id="rId1" display="http://www.ode.state.or.us/search/page/?=1193"/>
  </hyperlinks>
  <printOptions/>
  <pageMargins left="0.7" right="0.7" top="0.75" bottom="0.75" header="0.3" footer="0.3"/>
  <pageSetup horizontalDpi="600" verticalDpi="600" orientation="portrait" scale="85" r:id="rId2"/>
</worksheet>
</file>

<file path=xl/worksheets/sheet2.xml><?xml version="1.0" encoding="utf-8"?>
<worksheet xmlns="http://schemas.openxmlformats.org/spreadsheetml/2006/main" xmlns:r="http://schemas.openxmlformats.org/officeDocument/2006/relationships">
  <dimension ref="A1:H47"/>
  <sheetViews>
    <sheetView zoomScalePageLayoutView="0" workbookViewId="0" topLeftCell="A7">
      <selection activeCell="B8" sqref="B8:C8"/>
    </sheetView>
  </sheetViews>
  <sheetFormatPr defaultColWidth="9.140625" defaultRowHeight="12.75"/>
  <cols>
    <col min="1" max="1" width="9.28125" style="0" customWidth="1"/>
    <col min="2" max="2" width="26.8515625" style="0" customWidth="1"/>
    <col min="3" max="6" width="12.57421875" style="11" customWidth="1"/>
    <col min="7" max="7" width="12.7109375" style="11" customWidth="1"/>
  </cols>
  <sheetData>
    <row r="1" spans="1:7" ht="12.75">
      <c r="A1" s="29"/>
      <c r="B1" s="123" t="s">
        <v>125</v>
      </c>
      <c r="C1"/>
      <c r="D1"/>
      <c r="E1"/>
      <c r="F1"/>
      <c r="G1"/>
    </row>
    <row r="2" spans="1:7" ht="12.75">
      <c r="A2" s="29"/>
      <c r="B2" s="123"/>
      <c r="C2"/>
      <c r="D2"/>
      <c r="E2"/>
      <c r="F2"/>
      <c r="G2"/>
    </row>
    <row r="3" spans="1:7" ht="12.75">
      <c r="A3" s="29"/>
      <c r="B3" s="123"/>
      <c r="C3"/>
      <c r="D3"/>
      <c r="E3"/>
      <c r="F3"/>
      <c r="G3"/>
    </row>
    <row r="4" spans="1:7" ht="105.75" customHeight="1">
      <c r="A4" s="124" t="s">
        <v>126</v>
      </c>
      <c r="B4" s="125"/>
      <c r="C4" s="125"/>
      <c r="D4" s="132"/>
      <c r="E4" s="132"/>
      <c r="F4"/>
      <c r="G4"/>
    </row>
    <row r="5" spans="1:3" s="121" customFormat="1" ht="15" customHeight="1">
      <c r="A5" s="119"/>
      <c r="B5" s="120"/>
      <c r="C5" s="120"/>
    </row>
    <row r="6" spans="2:6" ht="15.75">
      <c r="B6" s="128" t="s">
        <v>113</v>
      </c>
      <c r="C6" s="128"/>
      <c r="D6" s="128"/>
      <c r="E6" s="128"/>
      <c r="F6" s="128"/>
    </row>
    <row r="7" spans="2:6" ht="18" customHeight="1">
      <c r="B7" s="129" t="s">
        <v>93</v>
      </c>
      <c r="C7" s="129"/>
      <c r="D7" s="129"/>
      <c r="E7" s="129"/>
      <c r="F7" s="129"/>
    </row>
    <row r="8" spans="1:6" ht="15.75" customHeight="1">
      <c r="A8" s="27" t="s">
        <v>55</v>
      </c>
      <c r="B8" s="130" t="s">
        <v>67</v>
      </c>
      <c r="C8" s="130"/>
      <c r="D8" s="136" t="s">
        <v>30</v>
      </c>
      <c r="E8" s="137"/>
      <c r="F8" s="17" t="str">
        <f>IF(OR(C13="PENDING",D13="PENDING",E13="PENDING"),"PENDING",IF(OR(C13="NOT MET",C14="NOT MET",C15="NOT MET",C16="NOT MET",C17="NOT MET",C20="NOT MET",C21="NOT MET",C22="NOT MET",C23="NOT MET",C24="NOT MET",D13="NOT MET",D14="NOT MET",D15="NOT MET",D16="NOT MET",D17="NOT MET",D20="NOT MET",D21="NOT MET",D22="NOT MET",D23="NOT MET",D24="NOT MET",E13="NOT MET",E14="NOT MET",E15="NOT MET",E16="NOT MET",E17="NOT MET",E20="NOT MET",E21="NOT MET",E22="NOT MET",E23="NOT MET",E24="NOT MET"),"NOT MET","MET"))</f>
        <v>PENDING</v>
      </c>
    </row>
    <row r="9" spans="1:5" ht="15">
      <c r="A9" s="27" t="s">
        <v>54</v>
      </c>
      <c r="B9" s="130" t="s">
        <v>68</v>
      </c>
      <c r="C9" s="130"/>
      <c r="E9" s="21"/>
    </row>
    <row r="11" spans="2:6" ht="20.25" customHeight="1">
      <c r="B11" s="135" t="s">
        <v>31</v>
      </c>
      <c r="C11" s="135"/>
      <c r="D11" s="135"/>
      <c r="E11" s="135"/>
      <c r="F11" s="135"/>
    </row>
    <row r="12" spans="2:5" ht="38.25" customHeight="1">
      <c r="B12" s="22" t="s">
        <v>10</v>
      </c>
      <c r="C12" s="12" t="s">
        <v>12</v>
      </c>
      <c r="D12" s="12" t="s">
        <v>11</v>
      </c>
      <c r="E12" s="44" t="s">
        <v>79</v>
      </c>
    </row>
    <row r="13" spans="2:5" ht="12.75">
      <c r="B13" s="1" t="s">
        <v>0</v>
      </c>
      <c r="C13" s="15" t="str">
        <f>'Summary-Indicators'!C7</f>
        <v>PENDING</v>
      </c>
      <c r="D13" s="15" t="str">
        <f>'Summary-Indicators'!C22</f>
        <v>PENDING</v>
      </c>
      <c r="E13" s="15" t="str">
        <f>'Summary-Indicators'!C36</f>
        <v>PENDING</v>
      </c>
    </row>
    <row r="14" spans="2:5" ht="12.75">
      <c r="B14" s="1" t="s">
        <v>2</v>
      </c>
      <c r="C14" s="15" t="str">
        <f>'Summary-Indicators'!C8</f>
        <v>NA</v>
      </c>
      <c r="D14" s="15" t="str">
        <f>'Summary-Indicators'!C23</f>
        <v>NA</v>
      </c>
      <c r="E14" s="50" t="str">
        <f>'Summary-Indicators'!C37</f>
        <v>NA</v>
      </c>
    </row>
    <row r="15" spans="2:5" ht="12.75">
      <c r="B15" s="1" t="s">
        <v>3</v>
      </c>
      <c r="C15" s="15" t="str">
        <f>'Summary-Indicators'!C9</f>
        <v>NA</v>
      </c>
      <c r="D15" s="15" t="str">
        <f>'Summary-Indicators'!C24</f>
        <v>NA</v>
      </c>
      <c r="E15" s="50" t="str">
        <f>'Summary-Indicators'!C38</f>
        <v>NA</v>
      </c>
    </row>
    <row r="16" spans="2:5" ht="12.75">
      <c r="B16" s="1" t="s">
        <v>1</v>
      </c>
      <c r="C16" s="15" t="str">
        <f>'Summary-Indicators'!C10</f>
        <v>NA</v>
      </c>
      <c r="D16" s="15" t="str">
        <f>'Summary-Indicators'!C25</f>
        <v>NA</v>
      </c>
      <c r="E16" s="50" t="str">
        <f>'Summary-Indicators'!C39</f>
        <v>NA</v>
      </c>
    </row>
    <row r="17" spans="2:5" ht="12.75">
      <c r="B17" s="1" t="s">
        <v>4</v>
      </c>
      <c r="C17" s="15" t="str">
        <f>'Summary-Indicators'!C11</f>
        <v>NA</v>
      </c>
      <c r="D17" s="15" t="str">
        <f>'Summary-Indicators'!C26</f>
        <v>NA</v>
      </c>
      <c r="E17" s="50" t="str">
        <f>'Summary-Indicators'!C40</f>
        <v>NA</v>
      </c>
    </row>
    <row r="18" spans="2:5" ht="14.25">
      <c r="B18" s="51" t="s">
        <v>127</v>
      </c>
      <c r="C18" s="50" t="str">
        <f>'Summary-Indicators'!C12</f>
        <v>NA</v>
      </c>
      <c r="D18" s="50" t="str">
        <f>'Summary-Indicators'!C27</f>
        <v>NA</v>
      </c>
      <c r="E18" s="50" t="str">
        <f>'Summary-Indicators'!C41</f>
        <v>NA</v>
      </c>
    </row>
    <row r="19" spans="2:5" ht="14.25">
      <c r="B19" s="51" t="s">
        <v>128</v>
      </c>
      <c r="C19" s="50" t="str">
        <f>'Summary-Indicators'!C13</f>
        <v>NA</v>
      </c>
      <c r="D19" s="50" t="str">
        <f>'Summary-Indicators'!C28</f>
        <v>NA</v>
      </c>
      <c r="E19" s="50" t="str">
        <f>'Summary-Indicators'!C42</f>
        <v>NA</v>
      </c>
    </row>
    <row r="20" spans="2:5" ht="12.75">
      <c r="B20" s="1" t="s">
        <v>5</v>
      </c>
      <c r="C20" s="15" t="str">
        <f>'Summary-Indicators'!C14</f>
        <v>NA</v>
      </c>
      <c r="D20" s="15" t="str">
        <f>'Summary-Indicators'!C29</f>
        <v>NA</v>
      </c>
      <c r="E20" s="50" t="str">
        <f>'Summary-Indicators'!C43</f>
        <v>NA</v>
      </c>
    </row>
    <row r="21" spans="2:5" ht="12.75">
      <c r="B21" s="1" t="s">
        <v>6</v>
      </c>
      <c r="C21" s="15" t="str">
        <f>'Summary-Indicators'!C15</f>
        <v>NA</v>
      </c>
      <c r="D21" s="15" t="str">
        <f>'Summary-Indicators'!C30</f>
        <v>NA</v>
      </c>
      <c r="E21" s="50" t="str">
        <f>'Summary-Indicators'!C44</f>
        <v>NA</v>
      </c>
    </row>
    <row r="22" spans="2:5" ht="12.75">
      <c r="B22" s="1" t="s">
        <v>7</v>
      </c>
      <c r="C22" s="15" t="str">
        <f>'Summary-Indicators'!C16</f>
        <v>NA</v>
      </c>
      <c r="D22" s="15" t="str">
        <f>'Summary-Indicators'!C31</f>
        <v>NA</v>
      </c>
      <c r="E22" s="50" t="str">
        <f>'Summary-Indicators'!C45</f>
        <v>NA</v>
      </c>
    </row>
    <row r="23" spans="2:5" ht="12.75">
      <c r="B23" s="1" t="s">
        <v>8</v>
      </c>
      <c r="C23" s="15" t="str">
        <f>'Summary-Indicators'!C17</f>
        <v>NA</v>
      </c>
      <c r="D23" s="15" t="str">
        <f>'Summary-Indicators'!C32</f>
        <v>NA</v>
      </c>
      <c r="E23" s="50" t="str">
        <f>'Summary-Indicators'!C46</f>
        <v>NA</v>
      </c>
    </row>
    <row r="24" spans="2:5" ht="12.75">
      <c r="B24" s="1" t="s">
        <v>9</v>
      </c>
      <c r="C24" s="15" t="str">
        <f>'Summary-Indicators'!C18</f>
        <v>NA</v>
      </c>
      <c r="D24" s="15" t="str">
        <f>'Summary-Indicators'!C33</f>
        <v>NA</v>
      </c>
      <c r="E24" s="50" t="str">
        <f>'Summary-Indicators'!C47</f>
        <v>NA</v>
      </c>
    </row>
    <row r="27" spans="2:7" ht="12.75" customHeight="1">
      <c r="B27" s="4"/>
      <c r="C27" s="131" t="s">
        <v>10</v>
      </c>
      <c r="D27" s="134" t="s">
        <v>29</v>
      </c>
      <c r="E27" s="131" t="s">
        <v>11</v>
      </c>
      <c r="F27" s="131" t="s">
        <v>91</v>
      </c>
      <c r="G27" s="131"/>
    </row>
    <row r="28" spans="2:7" ht="26.25" customHeight="1">
      <c r="B28" s="4" t="s">
        <v>27</v>
      </c>
      <c r="C28" s="131"/>
      <c r="D28" s="134"/>
      <c r="E28" s="131"/>
      <c r="F28" s="46" t="s">
        <v>58</v>
      </c>
      <c r="G28" s="43" t="s">
        <v>70</v>
      </c>
    </row>
    <row r="29" spans="2:7" ht="12.75">
      <c r="B29" s="59" t="s">
        <v>28</v>
      </c>
      <c r="C29" s="15"/>
      <c r="D29" s="15"/>
      <c r="E29" s="15"/>
      <c r="F29" s="15"/>
      <c r="G29" s="15"/>
    </row>
    <row r="30" spans="2:7" ht="12.75">
      <c r="B30" s="59" t="s">
        <v>47</v>
      </c>
      <c r="C30" s="15"/>
      <c r="D30" s="15"/>
      <c r="E30" s="15"/>
      <c r="F30" s="15"/>
      <c r="G30" s="15"/>
    </row>
    <row r="31" spans="2:7" ht="12.75">
      <c r="B31" s="59" t="s">
        <v>114</v>
      </c>
      <c r="C31" s="15" t="str">
        <f>F8</f>
        <v>PENDING</v>
      </c>
      <c r="D31" s="15" t="str">
        <f>IF(C13="PENDING","PENDING",IF(OR(C13="NOT MET",C14="NOT MET",C15="NOT MET",C16="NOT MET",C17="NOT MET",C20="NOT MET",C21="NOT MET",C22="NOT MET",C23="NOT MET",C24="NOT MET"),"NOT MET","MET"))</f>
        <v>PENDING</v>
      </c>
      <c r="E31" s="15" t="str">
        <f>IF(D13="PENDING","PENDING",IF(OR(D13="NOT MET",D14="NOT MET",D15="NOT MET",D16="NOT MET",D17="NOT MET",D20="NOT MET",D21="NOT MET",D22="NOT MET",D23="NOT MET",D24="NOT MET"),"NOT MET","MET"))</f>
        <v>PENDING</v>
      </c>
      <c r="F31" s="15"/>
      <c r="G31" s="15" t="str">
        <f>IF(E13="PENDING","PENDING",IF(OR(E13="NOT MET",E14="NOT MET",E15="NOT MET",E16="NOT MET",E17="NOT MET",E20="NOT MET",E21="NOT MET",E22="NOT MET",E23="NOT MET",E24="NOT MET"),"NOT MET","MET"))</f>
        <v>PENDING</v>
      </c>
    </row>
    <row r="38" spans="2:8" ht="12.75">
      <c r="B38" s="3" t="s">
        <v>18</v>
      </c>
      <c r="C38" s="138" t="s">
        <v>19</v>
      </c>
      <c r="D38" s="138"/>
      <c r="E38" s="138"/>
      <c r="F38" s="138"/>
      <c r="G38" s="138"/>
      <c r="H38" s="138"/>
    </row>
    <row r="39" spans="2:8" ht="12.75">
      <c r="B39" s="50" t="s">
        <v>87</v>
      </c>
      <c r="C39" s="126" t="s">
        <v>21</v>
      </c>
      <c r="D39" s="126"/>
      <c r="E39" s="126"/>
      <c r="F39" s="126"/>
      <c r="G39" s="126"/>
      <c r="H39" s="126"/>
    </row>
    <row r="40" spans="2:8" ht="12.75">
      <c r="B40" s="50" t="s">
        <v>88</v>
      </c>
      <c r="C40" s="126" t="s">
        <v>22</v>
      </c>
      <c r="D40" s="126"/>
      <c r="E40" s="126"/>
      <c r="F40" s="126"/>
      <c r="G40" s="126"/>
      <c r="H40" s="126"/>
    </row>
    <row r="41" spans="2:8" ht="12.75">
      <c r="B41" s="50" t="s">
        <v>89</v>
      </c>
      <c r="C41" s="126" t="s">
        <v>23</v>
      </c>
      <c r="D41" s="126"/>
      <c r="E41" s="126"/>
      <c r="F41" s="126"/>
      <c r="G41" s="126"/>
      <c r="H41" s="126"/>
    </row>
    <row r="42" spans="2:8" ht="12.75">
      <c r="B42" s="17" t="s">
        <v>13</v>
      </c>
      <c r="C42" s="127" t="s">
        <v>24</v>
      </c>
      <c r="D42" s="127"/>
      <c r="E42" s="127"/>
      <c r="F42" s="127"/>
      <c r="G42" s="127"/>
      <c r="H42" s="127"/>
    </row>
    <row r="43" spans="2:8" ht="12.75">
      <c r="B43" s="18" t="s">
        <v>90</v>
      </c>
      <c r="C43" s="126" t="s">
        <v>26</v>
      </c>
      <c r="D43" s="126"/>
      <c r="E43" s="126"/>
      <c r="F43" s="126"/>
      <c r="G43" s="126"/>
      <c r="H43" s="126"/>
    </row>
    <row r="44" spans="2:8" ht="12.75">
      <c r="B44" s="19" t="s">
        <v>20</v>
      </c>
      <c r="C44" s="126" t="s">
        <v>25</v>
      </c>
      <c r="D44" s="126"/>
      <c r="E44" s="126"/>
      <c r="F44" s="126"/>
      <c r="G44" s="126"/>
      <c r="H44" s="126"/>
    </row>
    <row r="45" spans="3:7" ht="12.75">
      <c r="C45" s="13"/>
      <c r="D45" s="13"/>
      <c r="E45" s="13"/>
      <c r="F45" s="13"/>
      <c r="G45" s="13"/>
    </row>
    <row r="47" spans="1:8" ht="42" customHeight="1">
      <c r="A47" s="122">
        <v>1</v>
      </c>
      <c r="B47" s="133" t="s">
        <v>129</v>
      </c>
      <c r="C47" s="133"/>
      <c r="D47" s="133"/>
      <c r="E47" s="133"/>
      <c r="F47" s="133"/>
      <c r="G47" s="133"/>
      <c r="H47" s="133"/>
    </row>
  </sheetData>
  <sheetProtection sheet="1"/>
  <mergeCells count="20">
    <mergeCell ref="B1:B3"/>
    <mergeCell ref="A4:E4"/>
    <mergeCell ref="B47:H47"/>
    <mergeCell ref="C40:H40"/>
    <mergeCell ref="D27:D28"/>
    <mergeCell ref="C27:C28"/>
    <mergeCell ref="B11:F11"/>
    <mergeCell ref="D8:E8"/>
    <mergeCell ref="C38:H38"/>
    <mergeCell ref="C39:H39"/>
    <mergeCell ref="C41:H41"/>
    <mergeCell ref="C42:H42"/>
    <mergeCell ref="C43:H43"/>
    <mergeCell ref="C44:H44"/>
    <mergeCell ref="B6:F6"/>
    <mergeCell ref="B7:F7"/>
    <mergeCell ref="B8:C8"/>
    <mergeCell ref="B9:C9"/>
    <mergeCell ref="F27:G27"/>
    <mergeCell ref="E27:E28"/>
  </mergeCells>
  <conditionalFormatting sqref="F8 B41 C31:G31 C13:E24">
    <cfRule type="cellIs" priority="18" dxfId="1" operator="equal" stopIfTrue="1">
      <formula>"PENDING"</formula>
    </cfRule>
  </conditionalFormatting>
  <conditionalFormatting sqref="F8 B39 C31:G31 C13:E24">
    <cfRule type="cellIs" priority="15" dxfId="2" operator="equal" stopIfTrue="1">
      <formula>"MET"</formula>
    </cfRule>
  </conditionalFormatting>
  <conditionalFormatting sqref="F8 B40 C31:G31 C13:E24">
    <cfRule type="cellIs" priority="14" dxfId="3" operator="equal" stopIfTrue="1">
      <formula>"NOT MET"</formula>
    </cfRule>
  </conditionalFormatting>
  <conditionalFormatting sqref="F8 B42 C31:G31 C13:E24">
    <cfRule type="cellIs" priority="5" dxfId="0" operator="equal" stopIfTrue="1">
      <formula>"NA"</formula>
    </cfRule>
  </conditionalFormatting>
  <printOptions/>
  <pageMargins left="0.7" right="0.7" top="0.75" bottom="0.75" header="0.3" footer="0.3"/>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3">
      <selection activeCell="C36" sqref="C36"/>
    </sheetView>
  </sheetViews>
  <sheetFormatPr defaultColWidth="9.140625" defaultRowHeight="12.75"/>
  <cols>
    <col min="1" max="1" width="9.28125" style="5" customWidth="1"/>
    <col min="2" max="2" width="26.8515625" style="5" customWidth="1"/>
    <col min="3" max="3" width="12.7109375" style="5" customWidth="1"/>
    <col min="4" max="4" width="0.9921875" style="5" customWidth="1"/>
    <col min="5" max="5" width="14.140625" style="5" customWidth="1"/>
    <col min="6" max="6" width="14.00390625" style="5" customWidth="1"/>
    <col min="7" max="8" width="12.57421875" style="5" customWidth="1"/>
    <col min="9" max="16384" width="9.140625" style="5" customWidth="1"/>
  </cols>
  <sheetData>
    <row r="1" spans="2:8" ht="15.75">
      <c r="B1" s="145" t="s">
        <v>113</v>
      </c>
      <c r="C1" s="145"/>
      <c r="D1" s="145"/>
      <c r="E1" s="145"/>
      <c r="F1" s="145"/>
      <c r="G1" s="145"/>
      <c r="H1" s="145"/>
    </row>
    <row r="2" spans="2:8" ht="18" customHeight="1">
      <c r="B2" s="146" t="s">
        <v>92</v>
      </c>
      <c r="C2" s="146"/>
      <c r="D2" s="146"/>
      <c r="E2" s="146"/>
      <c r="F2" s="146"/>
      <c r="G2" s="146"/>
      <c r="H2" s="146"/>
    </row>
    <row r="3" spans="1:8" s="20" customFormat="1" ht="15.75">
      <c r="A3" s="23" t="s">
        <v>59</v>
      </c>
      <c r="B3" s="148" t="str">
        <f>'Summary-Overall'!B8</f>
        <v>Sample District</v>
      </c>
      <c r="C3" s="148"/>
      <c r="F3" s="24"/>
      <c r="G3" s="24"/>
      <c r="H3" s="25"/>
    </row>
    <row r="4" spans="1:8" s="20" customFormat="1" ht="15">
      <c r="A4" s="23" t="s">
        <v>54</v>
      </c>
      <c r="B4" s="148" t="str">
        <f>'Summary-Overall'!B9</f>
        <v>Sample School</v>
      </c>
      <c r="C4" s="148"/>
      <c r="F4" s="26"/>
      <c r="G4" s="26"/>
      <c r="H4" s="26"/>
    </row>
    <row r="6" spans="1:8" ht="38.25">
      <c r="A6" s="139" t="s">
        <v>32</v>
      </c>
      <c r="B6" s="140"/>
      <c r="C6" s="8" t="s">
        <v>12</v>
      </c>
      <c r="D6" s="9"/>
      <c r="E6" s="8" t="s">
        <v>14</v>
      </c>
      <c r="F6" s="2" t="s">
        <v>15</v>
      </c>
      <c r="G6" s="2" t="s">
        <v>16</v>
      </c>
      <c r="H6" s="14" t="s">
        <v>70</v>
      </c>
    </row>
    <row r="7" spans="2:8" ht="12.75">
      <c r="B7" s="6" t="s">
        <v>0</v>
      </c>
      <c r="C7" s="15" t="str">
        <f>IF(OR(E7="PENDING",F7="PENDING",H7="PENDING"),"PENDING",IF(OR(E7="NOT MET",AND(F7="NOT MET",OR(G7="NOT MET",H7="NOT MET"))),"NOT MET","MET"))</f>
        <v>PENDING</v>
      </c>
      <c r="D7" s="16"/>
      <c r="E7" s="15" t="str">
        <f>'Reading Details High'!B8</f>
        <v>PENDING</v>
      </c>
      <c r="F7" s="15" t="str">
        <f>'Reading Details High'!B24</f>
        <v>PENDING</v>
      </c>
      <c r="G7" s="15" t="str">
        <f>'Reading Details High'!B39</f>
        <v>NA</v>
      </c>
      <c r="H7" s="15" t="str">
        <f aca="true" t="shared" si="0" ref="H7:H18">C36</f>
        <v>PENDING</v>
      </c>
    </row>
    <row r="8" spans="2:8" ht="12.75">
      <c r="B8" s="6" t="s">
        <v>2</v>
      </c>
      <c r="C8" s="15" t="str">
        <f aca="true" t="shared" si="1" ref="C8:C18">IF(E8="NA","NA",IF(OR(E8="NOT MET",AND(F8="NOT MET",OR(G8="NOT MET",H8="NOT MET"))),"NOT MET","MET"))</f>
        <v>NA</v>
      </c>
      <c r="D8" s="16"/>
      <c r="E8" s="15" t="str">
        <f>'Reading Details High'!B9</f>
        <v>NA</v>
      </c>
      <c r="F8" s="15" t="str">
        <f>'Reading Details High'!B25</f>
        <v>NA</v>
      </c>
      <c r="G8" s="15" t="str">
        <f>'Reading Details High'!B40</f>
        <v>NA</v>
      </c>
      <c r="H8" s="15" t="str">
        <f t="shared" si="0"/>
        <v>NA</v>
      </c>
    </row>
    <row r="9" spans="2:8" ht="12.75">
      <c r="B9" s="6" t="s">
        <v>3</v>
      </c>
      <c r="C9" s="15" t="str">
        <f t="shared" si="1"/>
        <v>NA</v>
      </c>
      <c r="D9" s="16"/>
      <c r="E9" s="15" t="str">
        <f>'Reading Details High'!B10</f>
        <v>NA</v>
      </c>
      <c r="F9" s="15" t="str">
        <f>'Reading Details High'!B26</f>
        <v>NA</v>
      </c>
      <c r="G9" s="15" t="str">
        <f>'Reading Details High'!B41</f>
        <v>NA</v>
      </c>
      <c r="H9" s="15" t="str">
        <f t="shared" si="0"/>
        <v>NA</v>
      </c>
    </row>
    <row r="10" spans="2:8" ht="12.75">
      <c r="B10" s="6" t="s">
        <v>1</v>
      </c>
      <c r="C10" s="15" t="str">
        <f t="shared" si="1"/>
        <v>NA</v>
      </c>
      <c r="D10" s="16"/>
      <c r="E10" s="15" t="str">
        <f>'Reading Details High'!B11</f>
        <v>NA</v>
      </c>
      <c r="F10" s="15" t="str">
        <f>'Reading Details High'!B27</f>
        <v>NA</v>
      </c>
      <c r="G10" s="15" t="str">
        <f>'Reading Details High'!B42</f>
        <v>NA</v>
      </c>
      <c r="H10" s="15" t="str">
        <f t="shared" si="0"/>
        <v>NA</v>
      </c>
    </row>
    <row r="11" spans="2:8" ht="12.75">
      <c r="B11" s="6" t="s">
        <v>4</v>
      </c>
      <c r="C11" s="15" t="str">
        <f t="shared" si="1"/>
        <v>NA</v>
      </c>
      <c r="D11" s="16"/>
      <c r="E11" s="15" t="str">
        <f>'Reading Details High'!B12</f>
        <v>NA</v>
      </c>
      <c r="F11" s="15" t="str">
        <f>'Reading Details High'!B28</f>
        <v>NA</v>
      </c>
      <c r="G11" s="15" t="str">
        <f>'Reading Details High'!B43</f>
        <v>NA</v>
      </c>
      <c r="H11" s="15" t="str">
        <f t="shared" si="0"/>
        <v>NA</v>
      </c>
    </row>
    <row r="12" spans="2:8" s="49" customFormat="1" ht="14.25">
      <c r="B12" s="51" t="s">
        <v>127</v>
      </c>
      <c r="C12" s="50" t="str">
        <f t="shared" si="1"/>
        <v>NA</v>
      </c>
      <c r="D12" s="16"/>
      <c r="E12" s="50" t="str">
        <f>'Reading Details High'!B13</f>
        <v>NA</v>
      </c>
      <c r="F12" s="50" t="str">
        <f>'Reading Details High'!B29</f>
        <v>NA</v>
      </c>
      <c r="G12" s="50" t="str">
        <f>'Reading Details High'!B44</f>
        <v>NA</v>
      </c>
      <c r="H12" s="50" t="str">
        <f t="shared" si="0"/>
        <v>NA</v>
      </c>
    </row>
    <row r="13" spans="2:8" s="49" customFormat="1" ht="14.25">
      <c r="B13" s="51" t="s">
        <v>128</v>
      </c>
      <c r="C13" s="50" t="str">
        <f t="shared" si="1"/>
        <v>NA</v>
      </c>
      <c r="D13" s="16"/>
      <c r="E13" s="50" t="str">
        <f>'Reading Details High'!B14</f>
        <v>NA</v>
      </c>
      <c r="F13" s="50" t="str">
        <f>'Reading Details High'!B30</f>
        <v>NA</v>
      </c>
      <c r="G13" s="50" t="str">
        <f>'Reading Details High'!B45</f>
        <v>NA</v>
      </c>
      <c r="H13" s="50" t="str">
        <f t="shared" si="0"/>
        <v>NA</v>
      </c>
    </row>
    <row r="14" spans="2:8" ht="12.75">
      <c r="B14" s="6" t="s">
        <v>5</v>
      </c>
      <c r="C14" s="15" t="str">
        <f t="shared" si="1"/>
        <v>NA</v>
      </c>
      <c r="D14" s="16"/>
      <c r="E14" s="15" t="str">
        <f>'Reading Details High'!B15</f>
        <v>NA</v>
      </c>
      <c r="F14" s="15" t="str">
        <f>'Reading Details High'!B31</f>
        <v>NA</v>
      </c>
      <c r="G14" s="15" t="str">
        <f>'Reading Details High'!B46</f>
        <v>NA</v>
      </c>
      <c r="H14" s="15" t="str">
        <f t="shared" si="0"/>
        <v>NA</v>
      </c>
    </row>
    <row r="15" spans="2:8" ht="12.75">
      <c r="B15" s="6" t="s">
        <v>6</v>
      </c>
      <c r="C15" s="15" t="str">
        <f t="shared" si="1"/>
        <v>NA</v>
      </c>
      <c r="D15" s="16"/>
      <c r="E15" s="15" t="str">
        <f>'Reading Details High'!B16</f>
        <v>NA</v>
      </c>
      <c r="F15" s="15" t="str">
        <f>'Reading Details High'!B32</f>
        <v>NA</v>
      </c>
      <c r="G15" s="15" t="str">
        <f>'Reading Details High'!B47</f>
        <v>NA</v>
      </c>
      <c r="H15" s="15" t="str">
        <f t="shared" si="0"/>
        <v>NA</v>
      </c>
    </row>
    <row r="16" spans="2:8" ht="12.75">
      <c r="B16" s="6" t="s">
        <v>7</v>
      </c>
      <c r="C16" s="15" t="str">
        <f t="shared" si="1"/>
        <v>NA</v>
      </c>
      <c r="D16" s="16"/>
      <c r="E16" s="15" t="str">
        <f>'Reading Details High'!B17</f>
        <v>NA</v>
      </c>
      <c r="F16" s="15" t="str">
        <f>'Reading Details High'!B33</f>
        <v>NA</v>
      </c>
      <c r="G16" s="15" t="str">
        <f>'Reading Details High'!B48</f>
        <v>NA</v>
      </c>
      <c r="H16" s="15" t="str">
        <f t="shared" si="0"/>
        <v>NA</v>
      </c>
    </row>
    <row r="17" spans="2:8" ht="12.75">
      <c r="B17" s="6" t="s">
        <v>8</v>
      </c>
      <c r="C17" s="15" t="str">
        <f t="shared" si="1"/>
        <v>NA</v>
      </c>
      <c r="D17" s="16"/>
      <c r="E17" s="15" t="str">
        <f>'Reading Details High'!B18</f>
        <v>NA</v>
      </c>
      <c r="F17" s="15" t="str">
        <f>'Reading Details High'!B34</f>
        <v>NA</v>
      </c>
      <c r="G17" s="15" t="str">
        <f>'Reading Details High'!B49</f>
        <v>NA</v>
      </c>
      <c r="H17" s="15" t="str">
        <f t="shared" si="0"/>
        <v>NA</v>
      </c>
    </row>
    <row r="18" spans="2:8" ht="12.75">
      <c r="B18" s="6" t="s">
        <v>9</v>
      </c>
      <c r="C18" s="15" t="str">
        <f t="shared" si="1"/>
        <v>NA</v>
      </c>
      <c r="D18" s="16"/>
      <c r="E18" s="15" t="str">
        <f>'Reading Details High'!B19</f>
        <v>NA</v>
      </c>
      <c r="F18" s="15" t="str">
        <f>'Reading Details High'!B35</f>
        <v>NA</v>
      </c>
      <c r="G18" s="15" t="str">
        <f>'Reading Details High'!B50</f>
        <v>NA</v>
      </c>
      <c r="H18" s="15" t="str">
        <f t="shared" si="0"/>
        <v>NA</v>
      </c>
    </row>
    <row r="19" spans="1:7" ht="25.5" customHeight="1">
      <c r="A19" s="7"/>
      <c r="B19" s="10"/>
      <c r="C19" s="10"/>
      <c r="D19" s="10"/>
      <c r="E19" s="10"/>
      <c r="F19" s="10"/>
      <c r="G19" s="10"/>
    </row>
    <row r="21" spans="1:8" ht="38.25" customHeight="1">
      <c r="A21" s="139" t="s">
        <v>33</v>
      </c>
      <c r="B21" s="140"/>
      <c r="C21" s="8" t="s">
        <v>17</v>
      </c>
      <c r="D21" s="9"/>
      <c r="E21" s="8" t="s">
        <v>14</v>
      </c>
      <c r="F21" s="2" t="s">
        <v>15</v>
      </c>
      <c r="G21" s="2" t="s">
        <v>16</v>
      </c>
      <c r="H21" s="14" t="s">
        <v>70</v>
      </c>
    </row>
    <row r="22" spans="2:8" ht="12.75">
      <c r="B22" s="6" t="s">
        <v>0</v>
      </c>
      <c r="C22" s="15" t="str">
        <f>IF(OR(E22="PENDING",F22="PENDING",H22="PENDING"),"PENDING",IF(OR(E22="NOT MET",AND(F22="NOT MET",OR(G22="NOT MET",H22="NOT MET"))),"NOT MET","MET"))</f>
        <v>PENDING</v>
      </c>
      <c r="D22" s="16"/>
      <c r="E22" s="15" t="str">
        <f>'Math Details High'!B8</f>
        <v>PENDING</v>
      </c>
      <c r="F22" s="15" t="str">
        <f>'Math Details High'!B24</f>
        <v>PENDING</v>
      </c>
      <c r="G22" s="15" t="str">
        <f>'Math Details High'!B39</f>
        <v>NA</v>
      </c>
      <c r="H22" s="15" t="str">
        <f aca="true" t="shared" si="2" ref="H22:H33">C36</f>
        <v>PENDING</v>
      </c>
    </row>
    <row r="23" spans="2:8" ht="12.75">
      <c r="B23" s="6" t="s">
        <v>2</v>
      </c>
      <c r="C23" s="15" t="str">
        <f aca="true" t="shared" si="3" ref="C23:C33">IF(E23="NA","NA",IF(OR(E23="NOT MET",AND(F23="NOT MET",OR(G23="NOT MET",H23="NOT MET"))),"NOT MET","MET"))</f>
        <v>NA</v>
      </c>
      <c r="D23" s="16"/>
      <c r="E23" s="15" t="str">
        <f>'Math Details High'!B9</f>
        <v>NA</v>
      </c>
      <c r="F23" s="15" t="str">
        <f>'Math Details High'!B25</f>
        <v>NA</v>
      </c>
      <c r="G23" s="15" t="str">
        <f>'Math Details High'!B40</f>
        <v>NA</v>
      </c>
      <c r="H23" s="15" t="str">
        <f t="shared" si="2"/>
        <v>NA</v>
      </c>
    </row>
    <row r="24" spans="2:8" ht="12.75">
      <c r="B24" s="6" t="s">
        <v>3</v>
      </c>
      <c r="C24" s="15" t="str">
        <f t="shared" si="3"/>
        <v>NA</v>
      </c>
      <c r="D24" s="16"/>
      <c r="E24" s="15" t="str">
        <f>'Math Details High'!B10</f>
        <v>NA</v>
      </c>
      <c r="F24" s="15" t="str">
        <f>'Math Details High'!B26</f>
        <v>NA</v>
      </c>
      <c r="G24" s="15" t="str">
        <f>'Math Details High'!B41</f>
        <v>NA</v>
      </c>
      <c r="H24" s="15" t="str">
        <f t="shared" si="2"/>
        <v>NA</v>
      </c>
    </row>
    <row r="25" spans="2:8" ht="12.75">
      <c r="B25" s="6" t="s">
        <v>1</v>
      </c>
      <c r="C25" s="15" t="str">
        <f t="shared" si="3"/>
        <v>NA</v>
      </c>
      <c r="D25" s="16"/>
      <c r="E25" s="15" t="str">
        <f>'Math Details High'!B11</f>
        <v>NA</v>
      </c>
      <c r="F25" s="15" t="str">
        <f>'Math Details High'!B27</f>
        <v>NA</v>
      </c>
      <c r="G25" s="15" t="str">
        <f>'Math Details High'!B42</f>
        <v>NA</v>
      </c>
      <c r="H25" s="15" t="str">
        <f t="shared" si="2"/>
        <v>NA</v>
      </c>
    </row>
    <row r="26" spans="2:8" ht="12.75">
      <c r="B26" s="6" t="s">
        <v>4</v>
      </c>
      <c r="C26" s="15" t="str">
        <f t="shared" si="3"/>
        <v>NA</v>
      </c>
      <c r="D26" s="16"/>
      <c r="E26" s="15" t="str">
        <f>'Math Details High'!B12</f>
        <v>NA</v>
      </c>
      <c r="F26" s="15" t="str">
        <f>'Math Details High'!B28</f>
        <v>NA</v>
      </c>
      <c r="G26" s="15" t="str">
        <f>'Math Details High'!B43</f>
        <v>NA</v>
      </c>
      <c r="H26" s="15" t="str">
        <f t="shared" si="2"/>
        <v>NA</v>
      </c>
    </row>
    <row r="27" spans="2:8" s="49" customFormat="1" ht="14.25">
      <c r="B27" s="51" t="s">
        <v>127</v>
      </c>
      <c r="C27" s="50" t="str">
        <f t="shared" si="3"/>
        <v>NA</v>
      </c>
      <c r="D27" s="16"/>
      <c r="E27" s="50" t="str">
        <f>'Math Details High'!B13</f>
        <v>NA</v>
      </c>
      <c r="F27" s="50" t="str">
        <f>'Math Details High'!B29</f>
        <v>NA</v>
      </c>
      <c r="G27" s="50" t="str">
        <f>'Math Details High'!B44</f>
        <v>NA</v>
      </c>
      <c r="H27" s="50" t="str">
        <f t="shared" si="2"/>
        <v>NA</v>
      </c>
    </row>
    <row r="28" spans="2:8" s="49" customFormat="1" ht="14.25">
      <c r="B28" s="51" t="s">
        <v>128</v>
      </c>
      <c r="C28" s="50" t="str">
        <f t="shared" si="3"/>
        <v>NA</v>
      </c>
      <c r="D28" s="16"/>
      <c r="E28" s="50" t="str">
        <f>'Math Details High'!B14</f>
        <v>NA</v>
      </c>
      <c r="F28" s="50" t="str">
        <f>'Math Details High'!B30</f>
        <v>NA</v>
      </c>
      <c r="G28" s="50" t="str">
        <f>'Math Details High'!B45</f>
        <v>NA</v>
      </c>
      <c r="H28" s="50" t="str">
        <f t="shared" si="2"/>
        <v>NA</v>
      </c>
    </row>
    <row r="29" spans="2:8" ht="12.75">
      <c r="B29" s="6" t="s">
        <v>5</v>
      </c>
      <c r="C29" s="15" t="str">
        <f t="shared" si="3"/>
        <v>NA</v>
      </c>
      <c r="D29" s="16"/>
      <c r="E29" s="15" t="str">
        <f>'Math Details High'!B15</f>
        <v>NA</v>
      </c>
      <c r="F29" s="15" t="str">
        <f>'Math Details High'!B31</f>
        <v>NA</v>
      </c>
      <c r="G29" s="15" t="str">
        <f>'Math Details High'!B46</f>
        <v>NA</v>
      </c>
      <c r="H29" s="15" t="str">
        <f t="shared" si="2"/>
        <v>NA</v>
      </c>
    </row>
    <row r="30" spans="2:8" ht="12.75">
      <c r="B30" s="6" t="s">
        <v>6</v>
      </c>
      <c r="C30" s="15" t="str">
        <f t="shared" si="3"/>
        <v>NA</v>
      </c>
      <c r="D30" s="16"/>
      <c r="E30" s="15" t="str">
        <f>'Math Details High'!B16</f>
        <v>NA</v>
      </c>
      <c r="F30" s="15" t="str">
        <f>'Math Details High'!B32</f>
        <v>NA</v>
      </c>
      <c r="G30" s="15" t="str">
        <f>'Math Details High'!B47</f>
        <v>NA</v>
      </c>
      <c r="H30" s="15" t="str">
        <f t="shared" si="2"/>
        <v>NA</v>
      </c>
    </row>
    <row r="31" spans="2:8" ht="12.75">
      <c r="B31" s="6" t="s">
        <v>7</v>
      </c>
      <c r="C31" s="15" t="str">
        <f t="shared" si="3"/>
        <v>NA</v>
      </c>
      <c r="D31" s="16"/>
      <c r="E31" s="15" t="str">
        <f>'Math Details High'!B17</f>
        <v>NA</v>
      </c>
      <c r="F31" s="15" t="str">
        <f>'Math Details High'!B33</f>
        <v>NA</v>
      </c>
      <c r="G31" s="15" t="str">
        <f>'Math Details High'!B48</f>
        <v>NA</v>
      </c>
      <c r="H31" s="15" t="str">
        <f t="shared" si="2"/>
        <v>NA</v>
      </c>
    </row>
    <row r="32" spans="2:8" ht="12.75">
      <c r="B32" s="6" t="s">
        <v>8</v>
      </c>
      <c r="C32" s="15" t="str">
        <f t="shared" si="3"/>
        <v>NA</v>
      </c>
      <c r="D32" s="16"/>
      <c r="E32" s="15" t="str">
        <f>'Math Details High'!B18</f>
        <v>NA</v>
      </c>
      <c r="F32" s="15" t="str">
        <f>'Math Details High'!B34</f>
        <v>NA</v>
      </c>
      <c r="G32" s="15" t="str">
        <f>'Math Details High'!B49</f>
        <v>NA</v>
      </c>
      <c r="H32" s="15" t="str">
        <f t="shared" si="2"/>
        <v>NA</v>
      </c>
    </row>
    <row r="33" spans="2:8" ht="12.75">
      <c r="B33" s="6" t="s">
        <v>9</v>
      </c>
      <c r="C33" s="15" t="str">
        <f t="shared" si="3"/>
        <v>NA</v>
      </c>
      <c r="D33" s="16"/>
      <c r="E33" s="15" t="str">
        <f>'Math Details High'!B19</f>
        <v>NA</v>
      </c>
      <c r="F33" s="15" t="str">
        <f>'Math Details High'!B35</f>
        <v>NA</v>
      </c>
      <c r="G33" s="15" t="str">
        <f>'Math Details High'!B50</f>
        <v>NA</v>
      </c>
      <c r="H33" s="15" t="str">
        <f t="shared" si="2"/>
        <v>NA</v>
      </c>
    </row>
    <row r="34" spans="2:8" ht="30.75" customHeight="1">
      <c r="B34" s="147" t="s">
        <v>96</v>
      </c>
      <c r="C34" s="147"/>
      <c r="D34" s="147"/>
      <c r="E34" s="147"/>
      <c r="F34" s="147"/>
      <c r="G34" s="147"/>
      <c r="H34" s="147"/>
    </row>
    <row r="35" spans="1:7" ht="27.75" customHeight="1">
      <c r="A35" s="141" t="s">
        <v>70</v>
      </c>
      <c r="B35" s="142"/>
      <c r="C35" s="14" t="s">
        <v>79</v>
      </c>
      <c r="D35" s="9"/>
      <c r="E35" s="47" t="s">
        <v>94</v>
      </c>
      <c r="F35" s="48" t="s">
        <v>95</v>
      </c>
      <c r="G35" s="45" t="s">
        <v>74</v>
      </c>
    </row>
    <row r="36" spans="2:7" ht="12.75">
      <c r="B36" s="6" t="s">
        <v>0</v>
      </c>
      <c r="C36" s="15" t="str">
        <f>IF(E36="PENDING","PENDING",IF(OR(E36="MET",F36="MET",G36="MET"),"MET","NOT MET"))</f>
        <v>PENDING</v>
      </c>
      <c r="D36" s="16"/>
      <c r="E36" s="15" t="str">
        <f>Graduation!B8</f>
        <v>PENDING</v>
      </c>
      <c r="F36" s="15" t="str">
        <f>Graduation!B24</f>
        <v>NA</v>
      </c>
      <c r="G36" s="15" t="str">
        <f>Graduation!B40</f>
        <v>NA</v>
      </c>
    </row>
    <row r="37" spans="2:7" ht="12.75">
      <c r="B37" s="6" t="s">
        <v>2</v>
      </c>
      <c r="C37" s="15" t="str">
        <f aca="true" t="shared" si="4" ref="C37:C47">IF(E37="NA","NA",IF(OR(E37="MET",F37="MET",G37="MET"),"MET","NOT MET"))</f>
        <v>NA</v>
      </c>
      <c r="D37" s="16"/>
      <c r="E37" s="15" t="str">
        <f>Graduation!B9</f>
        <v>NA</v>
      </c>
      <c r="F37" s="15" t="str">
        <f>Graduation!B25</f>
        <v>NA</v>
      </c>
      <c r="G37" s="15" t="str">
        <f>Graduation!B41</f>
        <v>NA</v>
      </c>
    </row>
    <row r="38" spans="2:7" ht="12.75">
      <c r="B38" s="6" t="s">
        <v>3</v>
      </c>
      <c r="C38" s="15" t="str">
        <f t="shared" si="4"/>
        <v>NA</v>
      </c>
      <c r="D38" s="16"/>
      <c r="E38" s="15" t="str">
        <f>Graduation!B10</f>
        <v>NA</v>
      </c>
      <c r="F38" s="15" t="str">
        <f>Graduation!B26</f>
        <v>NA</v>
      </c>
      <c r="G38" s="15" t="str">
        <f>Graduation!B42</f>
        <v>NA</v>
      </c>
    </row>
    <row r="39" spans="2:7" ht="12.75">
      <c r="B39" s="6" t="s">
        <v>1</v>
      </c>
      <c r="C39" s="15" t="str">
        <f t="shared" si="4"/>
        <v>NA</v>
      </c>
      <c r="D39" s="16"/>
      <c r="E39" s="15" t="str">
        <f>Graduation!B11</f>
        <v>NA</v>
      </c>
      <c r="F39" s="15" t="str">
        <f>Graduation!B27</f>
        <v>NA</v>
      </c>
      <c r="G39" s="15" t="str">
        <f>Graduation!B43</f>
        <v>NA</v>
      </c>
    </row>
    <row r="40" spans="2:7" ht="12.75">
      <c r="B40" s="6" t="s">
        <v>4</v>
      </c>
      <c r="C40" s="15" t="str">
        <f t="shared" si="4"/>
        <v>NA</v>
      </c>
      <c r="D40" s="16"/>
      <c r="E40" s="15" t="str">
        <f>Graduation!B12</f>
        <v>NA</v>
      </c>
      <c r="F40" s="15" t="str">
        <f>Graduation!B28</f>
        <v>NA</v>
      </c>
      <c r="G40" s="15" t="str">
        <f>Graduation!B44</f>
        <v>NA</v>
      </c>
    </row>
    <row r="41" spans="2:7" s="49" customFormat="1" ht="14.25">
      <c r="B41" s="51" t="s">
        <v>127</v>
      </c>
      <c r="C41" s="50" t="str">
        <f t="shared" si="4"/>
        <v>NA</v>
      </c>
      <c r="D41" s="16"/>
      <c r="E41" s="50" t="str">
        <f>Graduation!B13</f>
        <v>NA</v>
      </c>
      <c r="F41" s="50" t="str">
        <f>Graduation!B29</f>
        <v>NA</v>
      </c>
      <c r="G41" s="50" t="str">
        <f>Graduation!B45</f>
        <v>NA</v>
      </c>
    </row>
    <row r="42" spans="2:7" s="49" customFormat="1" ht="14.25">
      <c r="B42" s="51" t="s">
        <v>128</v>
      </c>
      <c r="C42" s="50" t="str">
        <f t="shared" si="4"/>
        <v>NA</v>
      </c>
      <c r="D42" s="16"/>
      <c r="E42" s="50" t="str">
        <f>Graduation!B14</f>
        <v>NA</v>
      </c>
      <c r="F42" s="50" t="str">
        <f>Graduation!B30</f>
        <v>NA</v>
      </c>
      <c r="G42" s="50" t="str">
        <f>Graduation!B46</f>
        <v>NA</v>
      </c>
    </row>
    <row r="43" spans="2:7" ht="12.75">
      <c r="B43" s="6" t="s">
        <v>5</v>
      </c>
      <c r="C43" s="15" t="str">
        <f t="shared" si="4"/>
        <v>NA</v>
      </c>
      <c r="D43" s="16"/>
      <c r="E43" s="15" t="str">
        <f>Graduation!B15</f>
        <v>NA</v>
      </c>
      <c r="F43" s="15" t="str">
        <f>Graduation!B31</f>
        <v>NA</v>
      </c>
      <c r="G43" s="15" t="str">
        <f>Graduation!B47</f>
        <v>NA</v>
      </c>
    </row>
    <row r="44" spans="2:7" ht="12.75">
      <c r="B44" s="6" t="s">
        <v>6</v>
      </c>
      <c r="C44" s="15" t="str">
        <f t="shared" si="4"/>
        <v>NA</v>
      </c>
      <c r="D44" s="16"/>
      <c r="E44" s="15" t="str">
        <f>Graduation!B16</f>
        <v>NA</v>
      </c>
      <c r="F44" s="15" t="str">
        <f>Graduation!B32</f>
        <v>NA</v>
      </c>
      <c r="G44" s="15" t="str">
        <f>Graduation!B48</f>
        <v>NA</v>
      </c>
    </row>
    <row r="45" spans="2:7" ht="12.75">
      <c r="B45" s="6" t="s">
        <v>7</v>
      </c>
      <c r="C45" s="15" t="str">
        <f t="shared" si="4"/>
        <v>NA</v>
      </c>
      <c r="D45" s="16"/>
      <c r="E45" s="15" t="str">
        <f>Graduation!B17</f>
        <v>NA</v>
      </c>
      <c r="F45" s="15" t="str">
        <f>Graduation!B33</f>
        <v>NA</v>
      </c>
      <c r="G45" s="15" t="str">
        <f>Graduation!B49</f>
        <v>NA</v>
      </c>
    </row>
    <row r="46" spans="2:7" ht="12.75">
      <c r="B46" s="6" t="s">
        <v>8</v>
      </c>
      <c r="C46" s="15" t="str">
        <f t="shared" si="4"/>
        <v>NA</v>
      </c>
      <c r="D46" s="16"/>
      <c r="E46" s="15" t="str">
        <f>Graduation!B18</f>
        <v>NA</v>
      </c>
      <c r="F46" s="15" t="str">
        <f>Graduation!B34</f>
        <v>NA</v>
      </c>
      <c r="G46" s="15" t="str">
        <f>Graduation!B50</f>
        <v>NA</v>
      </c>
    </row>
    <row r="47" spans="2:7" ht="12.75">
      <c r="B47" s="6" t="s">
        <v>9</v>
      </c>
      <c r="C47" s="15" t="str">
        <f t="shared" si="4"/>
        <v>NA</v>
      </c>
      <c r="D47" s="16"/>
      <c r="E47" s="15" t="str">
        <f>Graduation!B19</f>
        <v>NA</v>
      </c>
      <c r="F47" s="15" t="str">
        <f>Graduation!B35</f>
        <v>NA</v>
      </c>
      <c r="G47" s="15" t="str">
        <f>Graduation!B51</f>
        <v>NA</v>
      </c>
    </row>
    <row r="48" spans="2:7" ht="24.75" customHeight="1">
      <c r="B48" s="143" t="s">
        <v>97</v>
      </c>
      <c r="C48" s="144"/>
      <c r="D48" s="144"/>
      <c r="E48" s="144"/>
      <c r="F48" s="144"/>
      <c r="G48" s="144"/>
    </row>
    <row r="50" spans="1:8" ht="39" customHeight="1">
      <c r="A50" s="122">
        <v>1</v>
      </c>
      <c r="B50" s="133" t="s">
        <v>129</v>
      </c>
      <c r="C50" s="133"/>
      <c r="D50" s="133"/>
      <c r="E50" s="133"/>
      <c r="F50" s="133"/>
      <c r="G50" s="133"/>
      <c r="H50" s="133"/>
    </row>
  </sheetData>
  <sheetProtection sheet="1"/>
  <mergeCells count="10">
    <mergeCell ref="B50:H50"/>
    <mergeCell ref="A6:B6"/>
    <mergeCell ref="A21:B21"/>
    <mergeCell ref="A35:B35"/>
    <mergeCell ref="B48:G48"/>
    <mergeCell ref="B1:H1"/>
    <mergeCell ref="B2:H2"/>
    <mergeCell ref="B34:H34"/>
    <mergeCell ref="B3:C3"/>
    <mergeCell ref="B4:C4"/>
  </mergeCells>
  <conditionalFormatting sqref="C7:H18 C22:H33 C36:G47">
    <cfRule type="cellIs" priority="1" dxfId="0" operator="equal" stopIfTrue="1">
      <formula>"NA"</formula>
    </cfRule>
    <cfRule type="cellIs" priority="8" dxfId="1" operator="equal" stopIfTrue="1">
      <formula>"PENDING"</formula>
    </cfRule>
    <cfRule type="cellIs" priority="9" dxfId="3" operator="equal" stopIfTrue="1">
      <formula>"NOT MET"</formula>
    </cfRule>
    <cfRule type="cellIs" priority="10" dxfId="2" operator="equal" stopIfTrue="1">
      <formula>"MET"</formula>
    </cfRule>
  </conditionalFormatting>
  <printOptions/>
  <pageMargins left="0.48" right="0.47" top="0.75" bottom="0.75" header="0.3" footer="0.3"/>
  <pageSetup fitToHeight="1" fitToWidth="1" horizontalDpi="600" verticalDpi="600" orientation="portrait" scale="88" r:id="rId1"/>
</worksheet>
</file>

<file path=xl/worksheets/sheet4.xml><?xml version="1.0" encoding="utf-8"?>
<worksheet xmlns="http://schemas.openxmlformats.org/spreadsheetml/2006/main" xmlns:r="http://schemas.openxmlformats.org/officeDocument/2006/relationships">
  <dimension ref="A1:L52"/>
  <sheetViews>
    <sheetView zoomScalePageLayoutView="0" workbookViewId="0" topLeftCell="A1">
      <selection activeCell="D8" sqref="D8"/>
    </sheetView>
  </sheetViews>
  <sheetFormatPr defaultColWidth="9.140625" defaultRowHeight="12.75"/>
  <cols>
    <col min="1" max="1" width="28.7109375" style="63" customWidth="1"/>
    <col min="2" max="2" width="12.7109375" style="67" customWidth="1"/>
    <col min="3" max="3" width="0.85546875" style="74" customWidth="1"/>
    <col min="4" max="7" width="10.7109375" style="67" customWidth="1"/>
    <col min="8" max="9" width="10.7109375" style="63" customWidth="1"/>
    <col min="10" max="10" width="10.140625" style="63" customWidth="1"/>
    <col min="11" max="11" width="10.421875" style="63" customWidth="1"/>
    <col min="12" max="16384" width="9.140625" style="63" customWidth="1"/>
  </cols>
  <sheetData>
    <row r="1" spans="1:11" ht="15.75" customHeight="1">
      <c r="A1" s="62"/>
      <c r="B1" s="159" t="s">
        <v>115</v>
      </c>
      <c r="C1" s="159"/>
      <c r="D1" s="159"/>
      <c r="E1" s="159"/>
      <c r="F1" s="159"/>
      <c r="G1" s="159"/>
      <c r="H1" s="159"/>
      <c r="I1" s="159"/>
      <c r="J1" s="62"/>
      <c r="K1" s="62"/>
    </row>
    <row r="2" spans="1:11" ht="18" customHeight="1">
      <c r="A2" s="64"/>
      <c r="B2" s="160" t="s">
        <v>35</v>
      </c>
      <c r="C2" s="160"/>
      <c r="D2" s="160"/>
      <c r="E2" s="160"/>
      <c r="F2" s="160"/>
      <c r="G2" s="160"/>
      <c r="H2" s="160"/>
      <c r="I2" s="160"/>
      <c r="J2" s="64"/>
      <c r="K2" s="64"/>
    </row>
    <row r="3" spans="1:5" s="66" customFormat="1" ht="14.25">
      <c r="A3" s="66" t="s">
        <v>59</v>
      </c>
      <c r="B3" s="158" t="str">
        <f>'Summary-Overall'!B8</f>
        <v>Sample District</v>
      </c>
      <c r="C3" s="158"/>
      <c r="D3" s="158"/>
      <c r="E3" s="158"/>
    </row>
    <row r="4" spans="1:5" s="66" customFormat="1" ht="14.25">
      <c r="A4" s="66" t="s">
        <v>60</v>
      </c>
      <c r="B4" s="158" t="str">
        <f>'Summary-Overall'!B9</f>
        <v>Sample School</v>
      </c>
      <c r="C4" s="158"/>
      <c r="D4" s="158"/>
      <c r="E4" s="158"/>
    </row>
    <row r="5" spans="7:10" ht="15.75" customHeight="1">
      <c r="G5" s="161" t="s">
        <v>51</v>
      </c>
      <c r="H5" s="161"/>
      <c r="I5" s="78">
        <v>0.95</v>
      </c>
      <c r="J5" s="69"/>
    </row>
    <row r="6" spans="1:9" ht="12.75" customHeight="1">
      <c r="A6" s="154" t="s">
        <v>14</v>
      </c>
      <c r="B6" s="150" t="s">
        <v>14</v>
      </c>
      <c r="D6" s="150" t="s">
        <v>14</v>
      </c>
      <c r="E6" s="150"/>
      <c r="F6" s="150" t="s">
        <v>45</v>
      </c>
      <c r="G6" s="150"/>
      <c r="H6" s="151" t="s">
        <v>49</v>
      </c>
      <c r="I6" s="151" t="s">
        <v>50</v>
      </c>
    </row>
    <row r="7" spans="1:9" ht="12.75">
      <c r="A7" s="155"/>
      <c r="B7" s="150"/>
      <c r="D7" s="71" t="s">
        <v>46</v>
      </c>
      <c r="E7" s="71" t="s">
        <v>116</v>
      </c>
      <c r="F7" s="71" t="s">
        <v>46</v>
      </c>
      <c r="G7" s="71" t="s">
        <v>116</v>
      </c>
      <c r="H7" s="152"/>
      <c r="I7" s="152"/>
    </row>
    <row r="8" spans="1:9" ht="12.75">
      <c r="A8" s="72" t="s">
        <v>0</v>
      </c>
      <c r="B8" s="73" t="str">
        <f>IF(H8&lt;40,"PENDING",IF(I8&gt;=100*I$5,"MET",IF(E8+G8&gt;0,IF(ROUND(100*E8/(E8+G8),0)&gt;=100*I$5,"MET","NOT MET"),"NOT MET")))</f>
        <v>PENDING</v>
      </c>
      <c r="D8" s="52"/>
      <c r="E8" s="52"/>
      <c r="F8" s="52"/>
      <c r="G8" s="52"/>
      <c r="H8" s="75">
        <f>D8+E8+F8+G8</f>
        <v>0</v>
      </c>
      <c r="I8" s="76" t="str">
        <f>IF(H8=0,"--",ROUND(100*(D8+E8)/H8,0))</f>
        <v>--</v>
      </c>
    </row>
    <row r="9" spans="1:9" ht="12.75">
      <c r="A9" s="72" t="s">
        <v>2</v>
      </c>
      <c r="B9" s="73" t="str">
        <f>IF(H9&lt;40,"NA",IF(I9&gt;=100*I$5,"MET",IF(E9+G9&gt;0,IF(ROUND(100*E9/(E9+G9),0)&gt;=100*I$5,"MET","NOT MET"),"NOT MET")))</f>
        <v>NA</v>
      </c>
      <c r="D9" s="52"/>
      <c r="E9" s="52"/>
      <c r="F9" s="52"/>
      <c r="G9" s="52"/>
      <c r="H9" s="75">
        <f>D9+E9+F9+G9</f>
        <v>0</v>
      </c>
      <c r="I9" s="76" t="str">
        <f aca="true" t="shared" si="0" ref="I9:I19">IF(H9=0,"--",ROUND(100*(D9+E9)/H9,0))</f>
        <v>--</v>
      </c>
    </row>
    <row r="10" spans="1:9" ht="12.75">
      <c r="A10" s="72" t="s">
        <v>3</v>
      </c>
      <c r="B10" s="73" t="str">
        <f aca="true" t="shared" si="1" ref="B10:B19">IF(H10&lt;40,"NA",IF(I10&gt;=100*I$5,"MET",IF(E10+G10&gt;0,IF(ROUND(100*E10/(E10+G10),0)&gt;=100*I$5,"MET","NOT MET"),"NOT MET")))</f>
        <v>NA</v>
      </c>
      <c r="D10" s="52"/>
      <c r="E10" s="52"/>
      <c r="F10" s="52"/>
      <c r="G10" s="52"/>
      <c r="H10" s="75">
        <f aca="true" t="shared" si="2" ref="H10:H19">D10+E10+F10+G10</f>
        <v>0</v>
      </c>
      <c r="I10" s="76" t="str">
        <f t="shared" si="0"/>
        <v>--</v>
      </c>
    </row>
    <row r="11" spans="1:9" ht="12.75">
      <c r="A11" s="72" t="s">
        <v>1</v>
      </c>
      <c r="B11" s="73" t="str">
        <f t="shared" si="1"/>
        <v>NA</v>
      </c>
      <c r="D11" s="52"/>
      <c r="E11" s="52"/>
      <c r="F11" s="52"/>
      <c r="G11" s="52"/>
      <c r="H11" s="75">
        <f t="shared" si="2"/>
        <v>0</v>
      </c>
      <c r="I11" s="76" t="str">
        <f t="shared" si="0"/>
        <v>--</v>
      </c>
    </row>
    <row r="12" spans="1:9" ht="12.75">
      <c r="A12" s="72" t="s">
        <v>4</v>
      </c>
      <c r="B12" s="73" t="str">
        <f t="shared" si="1"/>
        <v>NA</v>
      </c>
      <c r="D12" s="52"/>
      <c r="E12" s="52"/>
      <c r="F12" s="52"/>
      <c r="G12" s="52"/>
      <c r="H12" s="75">
        <f t="shared" si="2"/>
        <v>0</v>
      </c>
      <c r="I12" s="76" t="str">
        <f t="shared" si="0"/>
        <v>--</v>
      </c>
    </row>
    <row r="13" spans="1:9" ht="14.25">
      <c r="A13" s="51" t="s">
        <v>127</v>
      </c>
      <c r="B13" s="73" t="str">
        <f t="shared" si="1"/>
        <v>NA</v>
      </c>
      <c r="D13" s="52"/>
      <c r="E13" s="52"/>
      <c r="F13" s="52"/>
      <c r="G13" s="52"/>
      <c r="H13" s="75">
        <f t="shared" si="2"/>
        <v>0</v>
      </c>
      <c r="I13" s="76" t="str">
        <f t="shared" si="0"/>
        <v>--</v>
      </c>
    </row>
    <row r="14" spans="1:9" ht="14.25">
      <c r="A14" s="51" t="s">
        <v>128</v>
      </c>
      <c r="B14" s="73" t="str">
        <f t="shared" si="1"/>
        <v>NA</v>
      </c>
      <c r="D14" s="52"/>
      <c r="E14" s="52"/>
      <c r="F14" s="52"/>
      <c r="G14" s="52"/>
      <c r="H14" s="75">
        <f t="shared" si="2"/>
        <v>0</v>
      </c>
      <c r="I14" s="76" t="str">
        <f t="shared" si="0"/>
        <v>--</v>
      </c>
    </row>
    <row r="15" spans="1:9" ht="12.75">
      <c r="A15" s="72" t="s">
        <v>5</v>
      </c>
      <c r="B15" s="73" t="str">
        <f t="shared" si="1"/>
        <v>NA</v>
      </c>
      <c r="D15" s="52"/>
      <c r="E15" s="52"/>
      <c r="F15" s="52"/>
      <c r="G15" s="52"/>
      <c r="H15" s="75">
        <f t="shared" si="2"/>
        <v>0</v>
      </c>
      <c r="I15" s="76" t="str">
        <f t="shared" si="0"/>
        <v>--</v>
      </c>
    </row>
    <row r="16" spans="1:9" ht="12.75">
      <c r="A16" s="72" t="s">
        <v>6</v>
      </c>
      <c r="B16" s="73" t="str">
        <f t="shared" si="1"/>
        <v>NA</v>
      </c>
      <c r="D16" s="52"/>
      <c r="E16" s="52"/>
      <c r="F16" s="52"/>
      <c r="G16" s="52"/>
      <c r="H16" s="75">
        <f t="shared" si="2"/>
        <v>0</v>
      </c>
      <c r="I16" s="76" t="str">
        <f t="shared" si="0"/>
        <v>--</v>
      </c>
    </row>
    <row r="17" spans="1:9" ht="12.75">
      <c r="A17" s="72" t="s">
        <v>7</v>
      </c>
      <c r="B17" s="73" t="str">
        <f t="shared" si="1"/>
        <v>NA</v>
      </c>
      <c r="D17" s="52"/>
      <c r="E17" s="52"/>
      <c r="F17" s="52"/>
      <c r="G17" s="52"/>
      <c r="H17" s="75">
        <f t="shared" si="2"/>
        <v>0</v>
      </c>
      <c r="I17" s="76" t="str">
        <f t="shared" si="0"/>
        <v>--</v>
      </c>
    </row>
    <row r="18" spans="1:9" ht="12.75">
      <c r="A18" s="72" t="s">
        <v>8</v>
      </c>
      <c r="B18" s="73" t="str">
        <f t="shared" si="1"/>
        <v>NA</v>
      </c>
      <c r="D18" s="52"/>
      <c r="E18" s="52"/>
      <c r="F18" s="52"/>
      <c r="G18" s="52"/>
      <c r="H18" s="75">
        <f t="shared" si="2"/>
        <v>0</v>
      </c>
      <c r="I18" s="76" t="str">
        <f t="shared" si="0"/>
        <v>--</v>
      </c>
    </row>
    <row r="19" spans="1:9" ht="12.75">
      <c r="A19" s="72" t="s">
        <v>9</v>
      </c>
      <c r="B19" s="73" t="str">
        <f t="shared" si="1"/>
        <v>NA</v>
      </c>
      <c r="D19" s="52"/>
      <c r="E19" s="52"/>
      <c r="F19" s="52"/>
      <c r="G19" s="52"/>
      <c r="H19" s="75">
        <f t="shared" si="2"/>
        <v>0</v>
      </c>
      <c r="I19" s="76" t="str">
        <f t="shared" si="0"/>
        <v>--</v>
      </c>
    </row>
    <row r="20" spans="1:11" ht="12.75" customHeight="1">
      <c r="A20" s="153" t="s">
        <v>44</v>
      </c>
      <c r="B20" s="153"/>
      <c r="C20" s="153"/>
      <c r="D20" s="153"/>
      <c r="E20" s="153"/>
      <c r="F20" s="153"/>
      <c r="G20" s="153"/>
      <c r="H20" s="153"/>
      <c r="I20" s="153"/>
      <c r="J20" s="153"/>
      <c r="K20" s="153"/>
    </row>
    <row r="21" spans="8:12" ht="16.5" customHeight="1">
      <c r="H21" s="67"/>
      <c r="I21" s="149" t="s">
        <v>52</v>
      </c>
      <c r="J21" s="149"/>
      <c r="K21" s="149"/>
      <c r="L21" s="78">
        <v>0.8</v>
      </c>
    </row>
    <row r="22" spans="2:12" ht="12.75" customHeight="1">
      <c r="B22" s="156" t="s">
        <v>15</v>
      </c>
      <c r="C22" s="92"/>
      <c r="D22" s="162" t="s">
        <v>47</v>
      </c>
      <c r="E22" s="163"/>
      <c r="F22" s="162" t="s">
        <v>114</v>
      </c>
      <c r="G22" s="167"/>
      <c r="H22" s="166"/>
      <c r="I22" s="151" t="s">
        <v>42</v>
      </c>
      <c r="J22" s="156" t="s">
        <v>38</v>
      </c>
      <c r="K22" s="156" t="s">
        <v>39</v>
      </c>
      <c r="L22" s="156" t="s">
        <v>40</v>
      </c>
    </row>
    <row r="23" spans="1:12" ht="37.5" customHeight="1">
      <c r="A23" s="93" t="s">
        <v>15</v>
      </c>
      <c r="B23" s="157"/>
      <c r="C23" s="92"/>
      <c r="D23" s="94" t="s">
        <v>36</v>
      </c>
      <c r="E23" s="94" t="s">
        <v>48</v>
      </c>
      <c r="F23" s="94" t="s">
        <v>37</v>
      </c>
      <c r="G23" s="95" t="s">
        <v>56</v>
      </c>
      <c r="H23" s="80" t="s">
        <v>121</v>
      </c>
      <c r="I23" s="152"/>
      <c r="J23" s="157"/>
      <c r="K23" s="157"/>
      <c r="L23" s="157"/>
    </row>
    <row r="24" spans="1:12" ht="12.75">
      <c r="A24" s="89" t="s">
        <v>0</v>
      </c>
      <c r="B24" s="73" t="str">
        <f>IF(D24+F24&lt;42,"PENDING",IF(L24&gt;=100*L$21,"MET","NOT MET"))</f>
        <v>PENDING</v>
      </c>
      <c r="D24" s="53"/>
      <c r="E24" s="53"/>
      <c r="F24" s="53"/>
      <c r="G24" s="54"/>
      <c r="H24" s="53"/>
      <c r="I24" s="83" t="str">
        <f>IF(D24+F24&gt;=42,IF(F24&gt;=21,IF(AND(ROUND(100*H24/F24+K24,2)&gt;=100*L$21,ROUND(100*(H24+E24)/(D24+F24)+K24,2)&lt;100*L$21),"2011-2012","2010-2012"),"2010-2012"),"2010-2012")</f>
        <v>2010-2012</v>
      </c>
      <c r="J24" s="84" t="str">
        <f>IF(D24+F24=0,"--",IF(I24="2010-2012",ROUND(100*(E24+H24)/(D24+F24),2),ROUND(100*H24/F24,2)))</f>
        <v>--</v>
      </c>
      <c r="K24" s="84" t="str">
        <f aca="true" t="shared" si="3" ref="K24:K35">IF(D24+F24=0,"--",IF(D24+F24&lt;42,ROUND(233*SQRT(2*L$21*(1-L$21)/42),2),ROUND(233*SQRT(2*L$21*(1-L$21)/(D24+F24)),2)))</f>
        <v>--</v>
      </c>
      <c r="L24" s="84" t="str">
        <f aca="true" t="shared" si="4" ref="L24:L35">IF(D24+F24=0,"--",IF(D24+F24&lt;42,"*",J24+K24))</f>
        <v>--</v>
      </c>
    </row>
    <row r="25" spans="1:12" ht="12.75">
      <c r="A25" s="89" t="s">
        <v>2</v>
      </c>
      <c r="B25" s="73" t="str">
        <f aca="true" t="shared" si="5" ref="B25:B35">IF(D25+F25&lt;42,"NA",IF(L25&gt;=100*L$21,"MET","NOT MET"))</f>
        <v>NA</v>
      </c>
      <c r="D25" s="53"/>
      <c r="E25" s="53"/>
      <c r="F25" s="53"/>
      <c r="G25" s="54"/>
      <c r="H25" s="53"/>
      <c r="I25" s="83" t="str">
        <f aca="true" t="shared" si="6" ref="I25:I35">IF(D25+F25&gt;=42,IF(F25&gt;=21,IF(AND(ROUND(100*H25/F25+K25,2)&gt;=100*L$21,ROUND(100*(H25+E25)/(D25+F25)+K25,2)&lt;100*L$21),"2011-2012","2010-2012"),"2010-2012"),"2010-2012")</f>
        <v>2010-2012</v>
      </c>
      <c r="J25" s="84" t="str">
        <f aca="true" t="shared" si="7" ref="J25:J35">IF(D25+F25=0,"--",IF(I25="2010-2012",ROUND(100*(E25+H25)/(D25+F25),2),ROUND(100*H25/F25,2)))</f>
        <v>--</v>
      </c>
      <c r="K25" s="84" t="str">
        <f t="shared" si="3"/>
        <v>--</v>
      </c>
      <c r="L25" s="84" t="str">
        <f t="shared" si="4"/>
        <v>--</v>
      </c>
    </row>
    <row r="26" spans="1:12" ht="12.75">
      <c r="A26" s="89" t="s">
        <v>3</v>
      </c>
      <c r="B26" s="73" t="str">
        <f t="shared" si="5"/>
        <v>NA</v>
      </c>
      <c r="D26" s="53"/>
      <c r="E26" s="53"/>
      <c r="F26" s="53"/>
      <c r="G26" s="54"/>
      <c r="H26" s="53"/>
      <c r="I26" s="83" t="str">
        <f t="shared" si="6"/>
        <v>2010-2012</v>
      </c>
      <c r="J26" s="84" t="str">
        <f t="shared" si="7"/>
        <v>--</v>
      </c>
      <c r="K26" s="84" t="str">
        <f t="shared" si="3"/>
        <v>--</v>
      </c>
      <c r="L26" s="84" t="str">
        <f t="shared" si="4"/>
        <v>--</v>
      </c>
    </row>
    <row r="27" spans="1:12" ht="12.75">
      <c r="A27" s="89" t="s">
        <v>1</v>
      </c>
      <c r="B27" s="73" t="str">
        <f t="shared" si="5"/>
        <v>NA</v>
      </c>
      <c r="D27" s="53"/>
      <c r="E27" s="53"/>
      <c r="F27" s="53"/>
      <c r="G27" s="54"/>
      <c r="H27" s="53"/>
      <c r="I27" s="83" t="str">
        <f t="shared" si="6"/>
        <v>2010-2012</v>
      </c>
      <c r="J27" s="84" t="str">
        <f t="shared" si="7"/>
        <v>--</v>
      </c>
      <c r="K27" s="84" t="str">
        <f t="shared" si="3"/>
        <v>--</v>
      </c>
      <c r="L27" s="84" t="str">
        <f t="shared" si="4"/>
        <v>--</v>
      </c>
    </row>
    <row r="28" spans="1:12" ht="12.75">
      <c r="A28" s="89" t="s">
        <v>4</v>
      </c>
      <c r="B28" s="73" t="str">
        <f t="shared" si="5"/>
        <v>NA</v>
      </c>
      <c r="D28" s="53"/>
      <c r="E28" s="53"/>
      <c r="F28" s="53"/>
      <c r="G28" s="54"/>
      <c r="H28" s="53"/>
      <c r="I28" s="83" t="str">
        <f t="shared" si="6"/>
        <v>2010-2012</v>
      </c>
      <c r="J28" s="84" t="str">
        <f t="shared" si="7"/>
        <v>--</v>
      </c>
      <c r="K28" s="84" t="str">
        <f t="shared" si="3"/>
        <v>--</v>
      </c>
      <c r="L28" s="84" t="str">
        <f t="shared" si="4"/>
        <v>--</v>
      </c>
    </row>
    <row r="29" spans="1:12" ht="14.25">
      <c r="A29" s="51" t="s">
        <v>127</v>
      </c>
      <c r="B29" s="73" t="str">
        <f t="shared" si="5"/>
        <v>NA</v>
      </c>
      <c r="D29" s="53"/>
      <c r="E29" s="53"/>
      <c r="F29" s="53"/>
      <c r="G29" s="54"/>
      <c r="H29" s="53"/>
      <c r="I29" s="83" t="str">
        <f t="shared" si="6"/>
        <v>2010-2012</v>
      </c>
      <c r="J29" s="84" t="str">
        <f t="shared" si="7"/>
        <v>--</v>
      </c>
      <c r="K29" s="84" t="str">
        <f t="shared" si="3"/>
        <v>--</v>
      </c>
      <c r="L29" s="84" t="str">
        <f t="shared" si="4"/>
        <v>--</v>
      </c>
    </row>
    <row r="30" spans="1:12" ht="14.25">
      <c r="A30" s="51" t="s">
        <v>128</v>
      </c>
      <c r="B30" s="73" t="str">
        <f t="shared" si="5"/>
        <v>NA</v>
      </c>
      <c r="D30" s="53"/>
      <c r="E30" s="53"/>
      <c r="F30" s="53"/>
      <c r="G30" s="54"/>
      <c r="H30" s="53"/>
      <c r="I30" s="83" t="str">
        <f t="shared" si="6"/>
        <v>2010-2012</v>
      </c>
      <c r="J30" s="84" t="str">
        <f t="shared" si="7"/>
        <v>--</v>
      </c>
      <c r="K30" s="84" t="str">
        <f t="shared" si="3"/>
        <v>--</v>
      </c>
      <c r="L30" s="84" t="str">
        <f t="shared" si="4"/>
        <v>--</v>
      </c>
    </row>
    <row r="31" spans="1:12" ht="12.75">
      <c r="A31" s="89" t="s">
        <v>5</v>
      </c>
      <c r="B31" s="73" t="str">
        <f t="shared" si="5"/>
        <v>NA</v>
      </c>
      <c r="D31" s="53"/>
      <c r="E31" s="53"/>
      <c r="F31" s="53"/>
      <c r="G31" s="54"/>
      <c r="H31" s="53"/>
      <c r="I31" s="83" t="str">
        <f t="shared" si="6"/>
        <v>2010-2012</v>
      </c>
      <c r="J31" s="84" t="str">
        <f t="shared" si="7"/>
        <v>--</v>
      </c>
      <c r="K31" s="84" t="str">
        <f t="shared" si="3"/>
        <v>--</v>
      </c>
      <c r="L31" s="84" t="str">
        <f t="shared" si="4"/>
        <v>--</v>
      </c>
    </row>
    <row r="32" spans="1:12" ht="12.75">
      <c r="A32" s="89" t="s">
        <v>6</v>
      </c>
      <c r="B32" s="73" t="str">
        <f t="shared" si="5"/>
        <v>NA</v>
      </c>
      <c r="D32" s="53"/>
      <c r="E32" s="53"/>
      <c r="F32" s="53"/>
      <c r="G32" s="54"/>
      <c r="H32" s="53"/>
      <c r="I32" s="83" t="str">
        <f t="shared" si="6"/>
        <v>2010-2012</v>
      </c>
      <c r="J32" s="84" t="str">
        <f t="shared" si="7"/>
        <v>--</v>
      </c>
      <c r="K32" s="84" t="str">
        <f t="shared" si="3"/>
        <v>--</v>
      </c>
      <c r="L32" s="84" t="str">
        <f t="shared" si="4"/>
        <v>--</v>
      </c>
    </row>
    <row r="33" spans="1:12" ht="12.75">
      <c r="A33" s="89" t="s">
        <v>7</v>
      </c>
      <c r="B33" s="73" t="str">
        <f t="shared" si="5"/>
        <v>NA</v>
      </c>
      <c r="D33" s="53"/>
      <c r="E33" s="53"/>
      <c r="F33" s="53"/>
      <c r="G33" s="54"/>
      <c r="H33" s="53"/>
      <c r="I33" s="83" t="str">
        <f t="shared" si="6"/>
        <v>2010-2012</v>
      </c>
      <c r="J33" s="84" t="str">
        <f t="shared" si="7"/>
        <v>--</v>
      </c>
      <c r="K33" s="84" t="str">
        <f t="shared" si="3"/>
        <v>--</v>
      </c>
      <c r="L33" s="84" t="str">
        <f t="shared" si="4"/>
        <v>--</v>
      </c>
    </row>
    <row r="34" spans="1:12" ht="12.75">
      <c r="A34" s="89" t="s">
        <v>8</v>
      </c>
      <c r="B34" s="73" t="str">
        <f t="shared" si="5"/>
        <v>NA</v>
      </c>
      <c r="D34" s="53"/>
      <c r="E34" s="53"/>
      <c r="F34" s="53"/>
      <c r="G34" s="54"/>
      <c r="H34" s="53"/>
      <c r="I34" s="83" t="str">
        <f t="shared" si="6"/>
        <v>2010-2012</v>
      </c>
      <c r="J34" s="84" t="str">
        <f t="shared" si="7"/>
        <v>--</v>
      </c>
      <c r="K34" s="84" t="str">
        <f t="shared" si="3"/>
        <v>--</v>
      </c>
      <c r="L34" s="84" t="str">
        <f t="shared" si="4"/>
        <v>--</v>
      </c>
    </row>
    <row r="35" spans="1:12" ht="12.75">
      <c r="A35" s="89" t="s">
        <v>9</v>
      </c>
      <c r="B35" s="73" t="str">
        <f t="shared" si="5"/>
        <v>NA</v>
      </c>
      <c r="D35" s="53"/>
      <c r="E35" s="53"/>
      <c r="F35" s="53"/>
      <c r="G35" s="54"/>
      <c r="H35" s="53"/>
      <c r="I35" s="83" t="str">
        <f t="shared" si="6"/>
        <v>2010-2012</v>
      </c>
      <c r="J35" s="84" t="str">
        <f t="shared" si="7"/>
        <v>--</v>
      </c>
      <c r="K35" s="84" t="str">
        <f t="shared" si="3"/>
        <v>--</v>
      </c>
      <c r="L35" s="84" t="str">
        <f t="shared" si="4"/>
        <v>--</v>
      </c>
    </row>
    <row r="37" spans="2:8" ht="12.75" customHeight="1">
      <c r="B37" s="150" t="s">
        <v>16</v>
      </c>
      <c r="D37" s="80" t="s">
        <v>47</v>
      </c>
      <c r="E37" s="162" t="s">
        <v>114</v>
      </c>
      <c r="F37" s="166"/>
      <c r="G37" s="164" t="s">
        <v>41</v>
      </c>
      <c r="H37" s="164" t="s">
        <v>43</v>
      </c>
    </row>
    <row r="38" spans="1:8" ht="38.25" customHeight="1">
      <c r="A38" s="79" t="s">
        <v>16</v>
      </c>
      <c r="B38" s="150"/>
      <c r="D38" s="96" t="s">
        <v>119</v>
      </c>
      <c r="E38" s="96" t="s">
        <v>119</v>
      </c>
      <c r="F38" s="97" t="s">
        <v>120</v>
      </c>
      <c r="G38" s="165"/>
      <c r="H38" s="165"/>
    </row>
    <row r="39" spans="1:8" ht="12.75">
      <c r="A39" s="89" t="s">
        <v>0</v>
      </c>
      <c r="B39" s="73" t="str">
        <f aca="true" t="shared" si="8" ref="B39:B50">IF(OR(B24&lt;&gt;"NOT MET",D24=0,F24=0),"NA",IF(G39&lt;H39,"NOT MET","MET"))</f>
        <v>NA</v>
      </c>
      <c r="D39" s="90" t="str">
        <f aca="true" t="shared" si="9" ref="D39:D50">IF(D24&gt;0,ROUND(100*E24/D24,2),"--")</f>
        <v>--</v>
      </c>
      <c r="E39" s="90" t="str">
        <f>IF(F24&gt;0,ROUND(100*G24/F24,2),"--")</f>
        <v>--</v>
      </c>
      <c r="F39" s="98" t="str">
        <f>IF(F24&gt;0,ROUND(100*H24/F24,2),"--")</f>
        <v>--</v>
      </c>
      <c r="G39" s="90" t="str">
        <f>IF(AND(F24&gt;0,D24&gt;0),E39-D39,"--")</f>
        <v>--</v>
      </c>
      <c r="H39" s="84" t="str">
        <f>IF(B24="PENDING","*",IF(AND(D24&gt;0,F24&gt;0),ROUND((100-D39)/10,2),"--"))</f>
        <v>*</v>
      </c>
    </row>
    <row r="40" spans="1:8" ht="12.75">
      <c r="A40" s="89" t="s">
        <v>2</v>
      </c>
      <c r="B40" s="73" t="str">
        <f t="shared" si="8"/>
        <v>NA</v>
      </c>
      <c r="D40" s="90" t="str">
        <f t="shared" si="9"/>
        <v>--</v>
      </c>
      <c r="E40" s="90" t="str">
        <f aca="true" t="shared" si="10" ref="E40:E50">IF(F25&gt;0,ROUND(100*G25/F25,2),"--")</f>
        <v>--</v>
      </c>
      <c r="F40" s="98" t="str">
        <f aca="true" t="shared" si="11" ref="F40:F50">IF(F25&gt;0,ROUND(100*H25/F25,2),"--")</f>
        <v>--</v>
      </c>
      <c r="G40" s="90" t="str">
        <f aca="true" t="shared" si="12" ref="G40:G50">IF(AND(F25&gt;0,D25&gt;0),E40-D40,"--")</f>
        <v>--</v>
      </c>
      <c r="H40" s="84" t="str">
        <f aca="true" t="shared" si="13" ref="H40:H50">IF(B25="NA","*",IF(AND(D25&gt;0,F25&gt;0),ROUND((100-D40)/10,2),"--"))</f>
        <v>*</v>
      </c>
    </row>
    <row r="41" spans="1:8" ht="12.75">
      <c r="A41" s="89" t="s">
        <v>3</v>
      </c>
      <c r="B41" s="73" t="str">
        <f t="shared" si="8"/>
        <v>NA</v>
      </c>
      <c r="D41" s="90" t="str">
        <f t="shared" si="9"/>
        <v>--</v>
      </c>
      <c r="E41" s="90" t="str">
        <f t="shared" si="10"/>
        <v>--</v>
      </c>
      <c r="F41" s="98" t="str">
        <f t="shared" si="11"/>
        <v>--</v>
      </c>
      <c r="G41" s="90" t="str">
        <f t="shared" si="12"/>
        <v>--</v>
      </c>
      <c r="H41" s="84" t="str">
        <f t="shared" si="13"/>
        <v>*</v>
      </c>
    </row>
    <row r="42" spans="1:8" ht="12.75">
      <c r="A42" s="89" t="s">
        <v>1</v>
      </c>
      <c r="B42" s="73" t="str">
        <f t="shared" si="8"/>
        <v>NA</v>
      </c>
      <c r="D42" s="90" t="str">
        <f t="shared" si="9"/>
        <v>--</v>
      </c>
      <c r="E42" s="90" t="str">
        <f t="shared" si="10"/>
        <v>--</v>
      </c>
      <c r="F42" s="98" t="str">
        <f t="shared" si="11"/>
        <v>--</v>
      </c>
      <c r="G42" s="90" t="str">
        <f t="shared" si="12"/>
        <v>--</v>
      </c>
      <c r="H42" s="84" t="str">
        <f t="shared" si="13"/>
        <v>*</v>
      </c>
    </row>
    <row r="43" spans="1:8" ht="12.75">
      <c r="A43" s="89" t="s">
        <v>4</v>
      </c>
      <c r="B43" s="73" t="str">
        <f t="shared" si="8"/>
        <v>NA</v>
      </c>
      <c r="D43" s="90" t="str">
        <f t="shared" si="9"/>
        <v>--</v>
      </c>
      <c r="E43" s="90" t="str">
        <f t="shared" si="10"/>
        <v>--</v>
      </c>
      <c r="F43" s="98" t="str">
        <f t="shared" si="11"/>
        <v>--</v>
      </c>
      <c r="G43" s="90" t="str">
        <f t="shared" si="12"/>
        <v>--</v>
      </c>
      <c r="H43" s="84" t="str">
        <f t="shared" si="13"/>
        <v>*</v>
      </c>
    </row>
    <row r="44" spans="1:8" ht="14.25">
      <c r="A44" s="51" t="s">
        <v>127</v>
      </c>
      <c r="B44" s="73" t="str">
        <f t="shared" si="8"/>
        <v>NA</v>
      </c>
      <c r="D44" s="90" t="str">
        <f t="shared" si="9"/>
        <v>--</v>
      </c>
      <c r="E44" s="90" t="str">
        <f t="shared" si="10"/>
        <v>--</v>
      </c>
      <c r="F44" s="98" t="str">
        <f t="shared" si="11"/>
        <v>--</v>
      </c>
      <c r="G44" s="90" t="str">
        <f t="shared" si="12"/>
        <v>--</v>
      </c>
      <c r="H44" s="84" t="str">
        <f t="shared" si="13"/>
        <v>*</v>
      </c>
    </row>
    <row r="45" spans="1:8" ht="14.25">
      <c r="A45" s="51" t="s">
        <v>128</v>
      </c>
      <c r="B45" s="73" t="str">
        <f t="shared" si="8"/>
        <v>NA</v>
      </c>
      <c r="D45" s="90" t="str">
        <f t="shared" si="9"/>
        <v>--</v>
      </c>
      <c r="E45" s="90" t="str">
        <f t="shared" si="10"/>
        <v>--</v>
      </c>
      <c r="F45" s="98" t="str">
        <f t="shared" si="11"/>
        <v>--</v>
      </c>
      <c r="G45" s="90" t="str">
        <f t="shared" si="12"/>
        <v>--</v>
      </c>
      <c r="H45" s="84" t="str">
        <f t="shared" si="13"/>
        <v>*</v>
      </c>
    </row>
    <row r="46" spans="1:8" ht="12.75">
      <c r="A46" s="89" t="s">
        <v>5</v>
      </c>
      <c r="B46" s="73" t="str">
        <f t="shared" si="8"/>
        <v>NA</v>
      </c>
      <c r="D46" s="90" t="str">
        <f t="shared" si="9"/>
        <v>--</v>
      </c>
      <c r="E46" s="90" t="str">
        <f t="shared" si="10"/>
        <v>--</v>
      </c>
      <c r="F46" s="98" t="str">
        <f t="shared" si="11"/>
        <v>--</v>
      </c>
      <c r="G46" s="90" t="str">
        <f t="shared" si="12"/>
        <v>--</v>
      </c>
      <c r="H46" s="84" t="str">
        <f t="shared" si="13"/>
        <v>*</v>
      </c>
    </row>
    <row r="47" spans="1:8" ht="12.75">
      <c r="A47" s="89" t="s">
        <v>6</v>
      </c>
      <c r="B47" s="73" t="str">
        <f t="shared" si="8"/>
        <v>NA</v>
      </c>
      <c r="D47" s="90" t="str">
        <f t="shared" si="9"/>
        <v>--</v>
      </c>
      <c r="E47" s="90" t="str">
        <f t="shared" si="10"/>
        <v>--</v>
      </c>
      <c r="F47" s="98" t="str">
        <f t="shared" si="11"/>
        <v>--</v>
      </c>
      <c r="G47" s="90" t="str">
        <f t="shared" si="12"/>
        <v>--</v>
      </c>
      <c r="H47" s="84" t="str">
        <f t="shared" si="13"/>
        <v>*</v>
      </c>
    </row>
    <row r="48" spans="1:8" ht="12.75">
      <c r="A48" s="89" t="s">
        <v>7</v>
      </c>
      <c r="B48" s="73" t="str">
        <f t="shared" si="8"/>
        <v>NA</v>
      </c>
      <c r="D48" s="90" t="str">
        <f t="shared" si="9"/>
        <v>--</v>
      </c>
      <c r="E48" s="90" t="str">
        <f t="shared" si="10"/>
        <v>--</v>
      </c>
      <c r="F48" s="98" t="str">
        <f t="shared" si="11"/>
        <v>--</v>
      </c>
      <c r="G48" s="90" t="str">
        <f t="shared" si="12"/>
        <v>--</v>
      </c>
      <c r="H48" s="84" t="str">
        <f t="shared" si="13"/>
        <v>*</v>
      </c>
    </row>
    <row r="49" spans="1:8" ht="12.75">
      <c r="A49" s="89" t="s">
        <v>8</v>
      </c>
      <c r="B49" s="73" t="str">
        <f t="shared" si="8"/>
        <v>NA</v>
      </c>
      <c r="D49" s="90" t="str">
        <f t="shared" si="9"/>
        <v>--</v>
      </c>
      <c r="E49" s="90" t="str">
        <f t="shared" si="10"/>
        <v>--</v>
      </c>
      <c r="F49" s="98" t="str">
        <f t="shared" si="11"/>
        <v>--</v>
      </c>
      <c r="G49" s="90" t="str">
        <f t="shared" si="12"/>
        <v>--</v>
      </c>
      <c r="H49" s="84" t="str">
        <f t="shared" si="13"/>
        <v>*</v>
      </c>
    </row>
    <row r="50" spans="1:8" ht="12.75">
      <c r="A50" s="89" t="s">
        <v>9</v>
      </c>
      <c r="B50" s="73" t="str">
        <f t="shared" si="8"/>
        <v>NA</v>
      </c>
      <c r="D50" s="90" t="str">
        <f t="shared" si="9"/>
        <v>--</v>
      </c>
      <c r="E50" s="90" t="str">
        <f t="shared" si="10"/>
        <v>--</v>
      </c>
      <c r="F50" s="98" t="str">
        <f t="shared" si="11"/>
        <v>--</v>
      </c>
      <c r="G50" s="90" t="str">
        <f t="shared" si="12"/>
        <v>--</v>
      </c>
      <c r="H50" s="84" t="str">
        <f t="shared" si="13"/>
        <v>*</v>
      </c>
    </row>
    <row r="52" spans="1:8" ht="51.75" customHeight="1">
      <c r="A52" s="122">
        <v>1</v>
      </c>
      <c r="B52" s="133" t="s">
        <v>129</v>
      </c>
      <c r="C52" s="133"/>
      <c r="D52" s="133"/>
      <c r="E52" s="133"/>
      <c r="F52" s="133"/>
      <c r="G52" s="133"/>
      <c r="H52" s="133"/>
    </row>
  </sheetData>
  <sheetProtection sheet="1"/>
  <mergeCells count="25">
    <mergeCell ref="B52:H52"/>
    <mergeCell ref="L22:L23"/>
    <mergeCell ref="J22:J23"/>
    <mergeCell ref="D22:E22"/>
    <mergeCell ref="G37:G38"/>
    <mergeCell ref="H37:H38"/>
    <mergeCell ref="E37:F37"/>
    <mergeCell ref="F22:H22"/>
    <mergeCell ref="B37:B38"/>
    <mergeCell ref="B4:E4"/>
    <mergeCell ref="B3:E3"/>
    <mergeCell ref="H6:H7"/>
    <mergeCell ref="I6:I7"/>
    <mergeCell ref="B1:I1"/>
    <mergeCell ref="B2:I2"/>
    <mergeCell ref="G5:H5"/>
    <mergeCell ref="I21:K21"/>
    <mergeCell ref="D6:E6"/>
    <mergeCell ref="F6:G6"/>
    <mergeCell ref="I22:I23"/>
    <mergeCell ref="A20:K20"/>
    <mergeCell ref="A6:A7"/>
    <mergeCell ref="B6:B7"/>
    <mergeCell ref="B22:B23"/>
    <mergeCell ref="K22:K23"/>
  </mergeCells>
  <conditionalFormatting sqref="B8:B19 B24:B35 B39:B50">
    <cfRule type="cellIs" priority="1" dxfId="0" operator="equal" stopIfTrue="1">
      <formula>"NA"</formula>
    </cfRule>
    <cfRule type="cellIs" priority="2" dxfId="3" operator="equal" stopIfTrue="1">
      <formula>"NOT MET"</formula>
    </cfRule>
    <cfRule type="cellIs" priority="3" dxfId="2" operator="equal" stopIfTrue="1">
      <formula>"MET"</formula>
    </cfRule>
    <cfRule type="cellIs" priority="6" dxfId="1" operator="equal" stopIfTrue="1">
      <formula>"PENDING"</formula>
    </cfRule>
  </conditionalFormatting>
  <printOptions/>
  <pageMargins left="0.47" right="0.38"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L52"/>
  <sheetViews>
    <sheetView zoomScalePageLayoutView="0" workbookViewId="0" topLeftCell="A1">
      <selection activeCell="D8" sqref="D8"/>
    </sheetView>
  </sheetViews>
  <sheetFormatPr defaultColWidth="9.140625" defaultRowHeight="12.75"/>
  <cols>
    <col min="1" max="1" width="28.7109375" style="63" customWidth="1"/>
    <col min="2" max="2" width="12.7109375" style="67" customWidth="1"/>
    <col min="3" max="3" width="0.85546875" style="67" customWidth="1"/>
    <col min="4" max="6" width="10.7109375" style="67" customWidth="1"/>
    <col min="7" max="12" width="10.7109375" style="63" customWidth="1"/>
    <col min="13" max="16384" width="9.140625" style="63" customWidth="1"/>
  </cols>
  <sheetData>
    <row r="1" spans="1:11" ht="15.75" customHeight="1">
      <c r="A1" s="62"/>
      <c r="B1" s="159" t="s">
        <v>115</v>
      </c>
      <c r="C1" s="159"/>
      <c r="D1" s="159"/>
      <c r="E1" s="159"/>
      <c r="F1" s="159"/>
      <c r="G1" s="159"/>
      <c r="H1" s="159"/>
      <c r="I1" s="159"/>
      <c r="J1" s="62"/>
      <c r="K1" s="62"/>
    </row>
    <row r="2" spans="1:11" s="65" customFormat="1" ht="18" customHeight="1">
      <c r="A2" s="64"/>
      <c r="B2" s="160" t="s">
        <v>34</v>
      </c>
      <c r="C2" s="160"/>
      <c r="D2" s="160"/>
      <c r="E2" s="160"/>
      <c r="F2" s="160"/>
      <c r="G2" s="160"/>
      <c r="H2" s="160"/>
      <c r="I2" s="160"/>
      <c r="J2" s="64"/>
      <c r="K2" s="64"/>
    </row>
    <row r="3" spans="1:5" s="66" customFormat="1" ht="14.25">
      <c r="A3" s="66" t="s">
        <v>59</v>
      </c>
      <c r="B3" s="158" t="str">
        <f>'Summary-Overall'!B8</f>
        <v>Sample District</v>
      </c>
      <c r="C3" s="158"/>
      <c r="D3" s="158"/>
      <c r="E3" s="158"/>
    </row>
    <row r="4" spans="1:5" s="66" customFormat="1" ht="14.25">
      <c r="A4" s="66" t="s">
        <v>60</v>
      </c>
      <c r="B4" s="158" t="str">
        <f>'Summary-Overall'!B9</f>
        <v>Sample School</v>
      </c>
      <c r="C4" s="158"/>
      <c r="D4" s="158"/>
      <c r="E4" s="158"/>
    </row>
    <row r="5" spans="7:11" ht="15.75" customHeight="1">
      <c r="G5" s="149" t="s">
        <v>57</v>
      </c>
      <c r="H5" s="149"/>
      <c r="I5" s="68">
        <v>0.95</v>
      </c>
      <c r="J5" s="69"/>
      <c r="K5" s="70"/>
    </row>
    <row r="6" spans="1:9" ht="12.75" customHeight="1">
      <c r="A6" s="154" t="s">
        <v>14</v>
      </c>
      <c r="B6" s="150" t="s">
        <v>14</v>
      </c>
      <c r="D6" s="150" t="s">
        <v>14</v>
      </c>
      <c r="E6" s="150"/>
      <c r="F6" s="150" t="s">
        <v>45</v>
      </c>
      <c r="G6" s="150"/>
      <c r="H6" s="151" t="s">
        <v>49</v>
      </c>
      <c r="I6" s="151" t="s">
        <v>50</v>
      </c>
    </row>
    <row r="7" spans="1:9" ht="12.75">
      <c r="A7" s="155"/>
      <c r="B7" s="150"/>
      <c r="D7" s="71" t="s">
        <v>46</v>
      </c>
      <c r="E7" s="71" t="s">
        <v>116</v>
      </c>
      <c r="F7" s="71" t="s">
        <v>46</v>
      </c>
      <c r="G7" s="71" t="s">
        <v>116</v>
      </c>
      <c r="H7" s="152"/>
      <c r="I7" s="152"/>
    </row>
    <row r="8" spans="1:9" ht="12.75">
      <c r="A8" s="72" t="s">
        <v>0</v>
      </c>
      <c r="B8" s="73" t="str">
        <f>IF(H8&lt;40,"PENDING",IF(I8&gt;=100*I$5,"MET",IF(E8+G8&gt;0,IF(ROUND(100*E8/(E8+G8),0)&gt;=100*I$5,"MET","NOT MET"),"NOT MET")))</f>
        <v>PENDING</v>
      </c>
      <c r="C8" s="74"/>
      <c r="D8" s="52"/>
      <c r="E8" s="52"/>
      <c r="F8" s="52"/>
      <c r="G8" s="52"/>
      <c r="H8" s="75">
        <f>D8+E8+F8+G8</f>
        <v>0</v>
      </c>
      <c r="I8" s="76" t="str">
        <f>IF(H8=0,"--",ROUND(100*(D8+E8)/H8,0))</f>
        <v>--</v>
      </c>
    </row>
    <row r="9" spans="1:9" ht="12.75">
      <c r="A9" s="72" t="s">
        <v>2</v>
      </c>
      <c r="B9" s="73" t="str">
        <f>IF(H9&lt;40,"NA",IF(I9&gt;=100*I$5,"MET",IF(E9+G9&gt;0,IF(ROUND(100*E9/(E9+G9),0)&gt;=100*I$5,"MET","NOT MET"),"NOT MET")))</f>
        <v>NA</v>
      </c>
      <c r="C9" s="74"/>
      <c r="D9" s="52"/>
      <c r="E9" s="52"/>
      <c r="F9" s="52"/>
      <c r="G9" s="52"/>
      <c r="H9" s="75">
        <f>D9+E9+F9+G9</f>
        <v>0</v>
      </c>
      <c r="I9" s="76" t="str">
        <f aca="true" t="shared" si="0" ref="I9:I19">IF(H9=0,"--",ROUND(100*(D9+E9)/H9,0))</f>
        <v>--</v>
      </c>
    </row>
    <row r="10" spans="1:9" ht="12.75">
      <c r="A10" s="72" t="s">
        <v>3</v>
      </c>
      <c r="B10" s="73" t="str">
        <f aca="true" t="shared" si="1" ref="B10:B19">IF(H10&lt;40,"NA",IF(I10&gt;=100*I$5,"MET",IF(E10+G10&gt;0,IF(ROUND(100*E10/(E10+G10),0)&gt;=100*I$5,"MET","NOT MET"),"NOT MET")))</f>
        <v>NA</v>
      </c>
      <c r="C10" s="74"/>
      <c r="D10" s="52"/>
      <c r="E10" s="52"/>
      <c r="F10" s="52"/>
      <c r="G10" s="52"/>
      <c r="H10" s="75">
        <f aca="true" t="shared" si="2" ref="H10:H19">D10+E10+F10+G10</f>
        <v>0</v>
      </c>
      <c r="I10" s="76" t="str">
        <f t="shared" si="0"/>
        <v>--</v>
      </c>
    </row>
    <row r="11" spans="1:9" ht="12.75">
      <c r="A11" s="72" t="s">
        <v>1</v>
      </c>
      <c r="B11" s="73" t="str">
        <f t="shared" si="1"/>
        <v>NA</v>
      </c>
      <c r="C11" s="74"/>
      <c r="D11" s="52"/>
      <c r="E11" s="52"/>
      <c r="F11" s="52"/>
      <c r="G11" s="52"/>
      <c r="H11" s="75">
        <f t="shared" si="2"/>
        <v>0</v>
      </c>
      <c r="I11" s="76" t="str">
        <f t="shared" si="0"/>
        <v>--</v>
      </c>
    </row>
    <row r="12" spans="1:9" ht="12.75">
      <c r="A12" s="72" t="s">
        <v>4</v>
      </c>
      <c r="B12" s="73" t="str">
        <f t="shared" si="1"/>
        <v>NA</v>
      </c>
      <c r="C12" s="74"/>
      <c r="D12" s="52"/>
      <c r="E12" s="52"/>
      <c r="F12" s="52"/>
      <c r="G12" s="52"/>
      <c r="H12" s="75">
        <f t="shared" si="2"/>
        <v>0</v>
      </c>
      <c r="I12" s="76" t="str">
        <f t="shared" si="0"/>
        <v>--</v>
      </c>
    </row>
    <row r="13" spans="1:9" ht="14.25">
      <c r="A13" s="51" t="s">
        <v>127</v>
      </c>
      <c r="B13" s="73" t="str">
        <f t="shared" si="1"/>
        <v>NA</v>
      </c>
      <c r="C13" s="74"/>
      <c r="D13" s="52"/>
      <c r="E13" s="52"/>
      <c r="F13" s="52"/>
      <c r="G13" s="52"/>
      <c r="H13" s="75">
        <f t="shared" si="2"/>
        <v>0</v>
      </c>
      <c r="I13" s="76" t="str">
        <f t="shared" si="0"/>
        <v>--</v>
      </c>
    </row>
    <row r="14" spans="1:9" ht="14.25">
      <c r="A14" s="51" t="s">
        <v>128</v>
      </c>
      <c r="B14" s="73" t="str">
        <f t="shared" si="1"/>
        <v>NA</v>
      </c>
      <c r="C14" s="74"/>
      <c r="D14" s="52"/>
      <c r="E14" s="52"/>
      <c r="F14" s="52"/>
      <c r="G14" s="52"/>
      <c r="H14" s="75">
        <f t="shared" si="2"/>
        <v>0</v>
      </c>
      <c r="I14" s="76" t="str">
        <f t="shared" si="0"/>
        <v>--</v>
      </c>
    </row>
    <row r="15" spans="1:9" ht="12.75">
      <c r="A15" s="72" t="s">
        <v>5</v>
      </c>
      <c r="B15" s="73" t="str">
        <f t="shared" si="1"/>
        <v>NA</v>
      </c>
      <c r="C15" s="74"/>
      <c r="D15" s="52"/>
      <c r="E15" s="52"/>
      <c r="F15" s="52"/>
      <c r="G15" s="52"/>
      <c r="H15" s="75">
        <f t="shared" si="2"/>
        <v>0</v>
      </c>
      <c r="I15" s="76" t="str">
        <f t="shared" si="0"/>
        <v>--</v>
      </c>
    </row>
    <row r="16" spans="1:9" ht="12.75">
      <c r="A16" s="72" t="s">
        <v>6</v>
      </c>
      <c r="B16" s="73" t="str">
        <f t="shared" si="1"/>
        <v>NA</v>
      </c>
      <c r="C16" s="74"/>
      <c r="D16" s="52"/>
      <c r="E16" s="52"/>
      <c r="F16" s="52"/>
      <c r="G16" s="52"/>
      <c r="H16" s="75">
        <f t="shared" si="2"/>
        <v>0</v>
      </c>
      <c r="I16" s="76" t="str">
        <f t="shared" si="0"/>
        <v>--</v>
      </c>
    </row>
    <row r="17" spans="1:9" ht="12.75">
      <c r="A17" s="72" t="s">
        <v>7</v>
      </c>
      <c r="B17" s="73" t="str">
        <f t="shared" si="1"/>
        <v>NA</v>
      </c>
      <c r="C17" s="74"/>
      <c r="D17" s="52"/>
      <c r="E17" s="52"/>
      <c r="F17" s="52"/>
      <c r="G17" s="52"/>
      <c r="H17" s="75">
        <f t="shared" si="2"/>
        <v>0</v>
      </c>
      <c r="I17" s="76" t="str">
        <f t="shared" si="0"/>
        <v>--</v>
      </c>
    </row>
    <row r="18" spans="1:9" ht="12.75">
      <c r="A18" s="72" t="s">
        <v>8</v>
      </c>
      <c r="B18" s="73" t="str">
        <f t="shared" si="1"/>
        <v>NA</v>
      </c>
      <c r="C18" s="74"/>
      <c r="D18" s="52"/>
      <c r="E18" s="52"/>
      <c r="F18" s="52"/>
      <c r="G18" s="52"/>
      <c r="H18" s="75">
        <f t="shared" si="2"/>
        <v>0</v>
      </c>
      <c r="I18" s="76" t="str">
        <f t="shared" si="0"/>
        <v>--</v>
      </c>
    </row>
    <row r="19" spans="1:9" ht="12.75">
      <c r="A19" s="72" t="s">
        <v>9</v>
      </c>
      <c r="B19" s="73" t="str">
        <f t="shared" si="1"/>
        <v>NA</v>
      </c>
      <c r="C19" s="74"/>
      <c r="D19" s="52"/>
      <c r="E19" s="52"/>
      <c r="F19" s="52"/>
      <c r="G19" s="52"/>
      <c r="H19" s="75">
        <f t="shared" si="2"/>
        <v>0</v>
      </c>
      <c r="I19" s="76" t="str">
        <f t="shared" si="0"/>
        <v>--</v>
      </c>
    </row>
    <row r="20" spans="1:11" ht="12.75" customHeight="1">
      <c r="A20" s="153" t="s">
        <v>44</v>
      </c>
      <c r="B20" s="153"/>
      <c r="C20" s="153"/>
      <c r="D20" s="153"/>
      <c r="E20" s="153"/>
      <c r="F20" s="153"/>
      <c r="G20" s="153"/>
      <c r="H20" s="153"/>
      <c r="I20" s="153"/>
      <c r="J20" s="153"/>
      <c r="K20" s="77"/>
    </row>
    <row r="21" spans="9:11" ht="16.5" customHeight="1">
      <c r="I21" s="149" t="s">
        <v>53</v>
      </c>
      <c r="J21" s="149"/>
      <c r="K21" s="78">
        <v>0.8</v>
      </c>
    </row>
    <row r="22" spans="2:11" ht="12.75" customHeight="1">
      <c r="B22" s="164" t="s">
        <v>15</v>
      </c>
      <c r="C22" s="74"/>
      <c r="D22" s="162" t="s">
        <v>47</v>
      </c>
      <c r="E22" s="166"/>
      <c r="F22" s="162" t="s">
        <v>114</v>
      </c>
      <c r="G22" s="166"/>
      <c r="H22" s="151" t="s">
        <v>42</v>
      </c>
      <c r="I22" s="150" t="s">
        <v>38</v>
      </c>
      <c r="J22" s="150" t="s">
        <v>39</v>
      </c>
      <c r="K22" s="150" t="s">
        <v>40</v>
      </c>
    </row>
    <row r="23" spans="1:11" ht="37.5" customHeight="1">
      <c r="A23" s="79" t="s">
        <v>15</v>
      </c>
      <c r="B23" s="165"/>
      <c r="C23" s="74"/>
      <c r="D23" s="80" t="s">
        <v>36</v>
      </c>
      <c r="E23" s="81" t="s">
        <v>69</v>
      </c>
      <c r="F23" s="80" t="s">
        <v>37</v>
      </c>
      <c r="G23" s="80" t="s">
        <v>69</v>
      </c>
      <c r="H23" s="152"/>
      <c r="I23" s="150"/>
      <c r="J23" s="150"/>
      <c r="K23" s="150"/>
    </row>
    <row r="24" spans="1:12" ht="12.75">
      <c r="A24" s="82" t="s">
        <v>0</v>
      </c>
      <c r="B24" s="73" t="str">
        <f>IF(D24+F24&lt;42,"PENDING",IF(K24&gt;=100*K$21,"MET","NOT MET"))</f>
        <v>PENDING</v>
      </c>
      <c r="C24" s="74"/>
      <c r="D24" s="53"/>
      <c r="E24" s="53"/>
      <c r="F24" s="53"/>
      <c r="G24" s="53"/>
      <c r="H24" s="83" t="str">
        <f>IF(D24+F24&gt;=42,IF(F24&gt;=21,IF(AND(ROUND(100*G24/F24+J24,2)&gt;=100*K$21,ROUND(100*(G24+E24)/(D24+F24)+J24,2)&lt;100*K$21),"2011-2012","2010-2012"),"2010-2012"),"2010-2012")</f>
        <v>2010-2012</v>
      </c>
      <c r="I24" s="84" t="str">
        <f>IF(D24+F24=0,"--",IF(H24="2010-2012",ROUND(100*(E24+G24)/(D24+F24),2),ROUND(100*G24/F24,2)))</f>
        <v>--</v>
      </c>
      <c r="J24" s="84" t="str">
        <f aca="true" t="shared" si="3" ref="J24:J35">IF(D24+F24=0,"--",IF(D24+F24&lt;42,ROUND(233*SQRT(2*K$21*(1-K$21)/42),2),ROUND(233*SQRT(2*K$21*(1-K$21)/(D24+F24)),2)))</f>
        <v>--</v>
      </c>
      <c r="K24" s="84" t="str">
        <f aca="true" t="shared" si="4" ref="K24:K35">IF(D24+F24=0,"--",IF(D24+F24&lt;42,"*",I24+J24))</f>
        <v>--</v>
      </c>
      <c r="L24" s="85"/>
    </row>
    <row r="25" spans="1:12" ht="12.75">
      <c r="A25" s="82" t="s">
        <v>2</v>
      </c>
      <c r="B25" s="73" t="str">
        <f aca="true" t="shared" si="5" ref="B25:B35">IF(D25+F25&lt;42,"NA",IF(K25&gt;=100*K$21,"MET","NOT MET"))</f>
        <v>NA</v>
      </c>
      <c r="C25" s="74"/>
      <c r="D25" s="53"/>
      <c r="E25" s="53"/>
      <c r="F25" s="53"/>
      <c r="G25" s="53"/>
      <c r="H25" s="83" t="str">
        <f aca="true" t="shared" si="6" ref="H25:H35">IF(D25+F25&gt;=42,IF(F25&gt;=21,IF(AND(ROUND(100*G25/F25+J25,2)&gt;=100*K$21,ROUND(100*(G25+E25)/(D25+F25)+J25,2)&lt;100*K$21),"2011-2012","2010-2012"),"2010-2012"),"2010-2012")</f>
        <v>2010-2012</v>
      </c>
      <c r="I25" s="84" t="str">
        <f aca="true" t="shared" si="7" ref="I25:I35">IF(D25+F25=0,"--",IF(H25="2010-2012",ROUND(100*(E25+G25)/(D25+F25),2),ROUND(100*G25/F25,2)))</f>
        <v>--</v>
      </c>
      <c r="J25" s="84" t="str">
        <f t="shared" si="3"/>
        <v>--</v>
      </c>
      <c r="K25" s="84" t="str">
        <f t="shared" si="4"/>
        <v>--</v>
      </c>
      <c r="L25" s="85"/>
    </row>
    <row r="26" spans="1:12" ht="12.75">
      <c r="A26" s="82" t="s">
        <v>3</v>
      </c>
      <c r="B26" s="73" t="str">
        <f t="shared" si="5"/>
        <v>NA</v>
      </c>
      <c r="C26" s="74"/>
      <c r="D26" s="53"/>
      <c r="E26" s="53"/>
      <c r="F26" s="53"/>
      <c r="G26" s="53"/>
      <c r="H26" s="83" t="str">
        <f t="shared" si="6"/>
        <v>2010-2012</v>
      </c>
      <c r="I26" s="84" t="str">
        <f t="shared" si="7"/>
        <v>--</v>
      </c>
      <c r="J26" s="84" t="str">
        <f t="shared" si="3"/>
        <v>--</v>
      </c>
      <c r="K26" s="84" t="str">
        <f t="shared" si="4"/>
        <v>--</v>
      </c>
      <c r="L26" s="85"/>
    </row>
    <row r="27" spans="1:12" ht="12.75">
      <c r="A27" s="82" t="s">
        <v>1</v>
      </c>
      <c r="B27" s="73" t="str">
        <f t="shared" si="5"/>
        <v>NA</v>
      </c>
      <c r="C27" s="74"/>
      <c r="D27" s="53"/>
      <c r="E27" s="53"/>
      <c r="F27" s="53"/>
      <c r="G27" s="53"/>
      <c r="H27" s="83" t="str">
        <f t="shared" si="6"/>
        <v>2010-2012</v>
      </c>
      <c r="I27" s="84" t="str">
        <f t="shared" si="7"/>
        <v>--</v>
      </c>
      <c r="J27" s="84" t="str">
        <f t="shared" si="3"/>
        <v>--</v>
      </c>
      <c r="K27" s="84" t="str">
        <f t="shared" si="4"/>
        <v>--</v>
      </c>
      <c r="L27" s="85"/>
    </row>
    <row r="28" spans="1:12" ht="12.75">
      <c r="A28" s="82" t="s">
        <v>4</v>
      </c>
      <c r="B28" s="73" t="str">
        <f t="shared" si="5"/>
        <v>NA</v>
      </c>
      <c r="C28" s="74"/>
      <c r="D28" s="53"/>
      <c r="E28" s="53"/>
      <c r="F28" s="53"/>
      <c r="G28" s="53"/>
      <c r="H28" s="83" t="str">
        <f t="shared" si="6"/>
        <v>2010-2012</v>
      </c>
      <c r="I28" s="84" t="str">
        <f t="shared" si="7"/>
        <v>--</v>
      </c>
      <c r="J28" s="84" t="str">
        <f t="shared" si="3"/>
        <v>--</v>
      </c>
      <c r="K28" s="84" t="str">
        <f t="shared" si="4"/>
        <v>--</v>
      </c>
      <c r="L28" s="85"/>
    </row>
    <row r="29" spans="1:12" ht="14.25">
      <c r="A29" s="51" t="s">
        <v>127</v>
      </c>
      <c r="B29" s="73" t="str">
        <f t="shared" si="5"/>
        <v>NA</v>
      </c>
      <c r="C29" s="74"/>
      <c r="D29" s="53"/>
      <c r="E29" s="53"/>
      <c r="F29" s="53"/>
      <c r="G29" s="53"/>
      <c r="H29" s="83" t="str">
        <f t="shared" si="6"/>
        <v>2010-2012</v>
      </c>
      <c r="I29" s="84" t="str">
        <f t="shared" si="7"/>
        <v>--</v>
      </c>
      <c r="J29" s="84" t="str">
        <f t="shared" si="3"/>
        <v>--</v>
      </c>
      <c r="K29" s="84" t="str">
        <f t="shared" si="4"/>
        <v>--</v>
      </c>
      <c r="L29" s="85"/>
    </row>
    <row r="30" spans="1:12" ht="14.25">
      <c r="A30" s="51" t="s">
        <v>128</v>
      </c>
      <c r="B30" s="73" t="str">
        <f t="shared" si="5"/>
        <v>NA</v>
      </c>
      <c r="C30" s="74"/>
      <c r="D30" s="53"/>
      <c r="E30" s="53"/>
      <c r="F30" s="53"/>
      <c r="G30" s="53"/>
      <c r="H30" s="83" t="str">
        <f t="shared" si="6"/>
        <v>2010-2012</v>
      </c>
      <c r="I30" s="84" t="str">
        <f t="shared" si="7"/>
        <v>--</v>
      </c>
      <c r="J30" s="84" t="str">
        <f t="shared" si="3"/>
        <v>--</v>
      </c>
      <c r="K30" s="84" t="str">
        <f t="shared" si="4"/>
        <v>--</v>
      </c>
      <c r="L30" s="85"/>
    </row>
    <row r="31" spans="1:12" ht="12.75">
      <c r="A31" s="82" t="s">
        <v>5</v>
      </c>
      <c r="B31" s="73" t="str">
        <f t="shared" si="5"/>
        <v>NA</v>
      </c>
      <c r="C31" s="74"/>
      <c r="D31" s="53"/>
      <c r="E31" s="53"/>
      <c r="F31" s="53"/>
      <c r="G31" s="53"/>
      <c r="H31" s="83" t="str">
        <f t="shared" si="6"/>
        <v>2010-2012</v>
      </c>
      <c r="I31" s="84" t="str">
        <f t="shared" si="7"/>
        <v>--</v>
      </c>
      <c r="J31" s="84" t="str">
        <f t="shared" si="3"/>
        <v>--</v>
      </c>
      <c r="K31" s="84" t="str">
        <f t="shared" si="4"/>
        <v>--</v>
      </c>
      <c r="L31" s="85"/>
    </row>
    <row r="32" spans="1:12" ht="12.75">
      <c r="A32" s="82" t="s">
        <v>6</v>
      </c>
      <c r="B32" s="73" t="str">
        <f t="shared" si="5"/>
        <v>NA</v>
      </c>
      <c r="C32" s="74"/>
      <c r="D32" s="53"/>
      <c r="E32" s="53"/>
      <c r="F32" s="53"/>
      <c r="G32" s="53"/>
      <c r="H32" s="83" t="str">
        <f t="shared" si="6"/>
        <v>2010-2012</v>
      </c>
      <c r="I32" s="84" t="str">
        <f t="shared" si="7"/>
        <v>--</v>
      </c>
      <c r="J32" s="84" t="str">
        <f t="shared" si="3"/>
        <v>--</v>
      </c>
      <c r="K32" s="84" t="str">
        <f t="shared" si="4"/>
        <v>--</v>
      </c>
      <c r="L32" s="85"/>
    </row>
    <row r="33" spans="1:12" ht="12.75">
      <c r="A33" s="82" t="s">
        <v>7</v>
      </c>
      <c r="B33" s="73" t="str">
        <f t="shared" si="5"/>
        <v>NA</v>
      </c>
      <c r="C33" s="74"/>
      <c r="D33" s="53"/>
      <c r="E33" s="53"/>
      <c r="F33" s="53"/>
      <c r="G33" s="53"/>
      <c r="H33" s="83" t="str">
        <f t="shared" si="6"/>
        <v>2010-2012</v>
      </c>
      <c r="I33" s="84" t="str">
        <f t="shared" si="7"/>
        <v>--</v>
      </c>
      <c r="J33" s="84" t="str">
        <f t="shared" si="3"/>
        <v>--</v>
      </c>
      <c r="K33" s="84" t="str">
        <f t="shared" si="4"/>
        <v>--</v>
      </c>
      <c r="L33" s="85"/>
    </row>
    <row r="34" spans="1:12" ht="12.75">
      <c r="A34" s="82" t="s">
        <v>8</v>
      </c>
      <c r="B34" s="73" t="str">
        <f t="shared" si="5"/>
        <v>NA</v>
      </c>
      <c r="C34" s="74"/>
      <c r="D34" s="53"/>
      <c r="E34" s="53"/>
      <c r="F34" s="53"/>
      <c r="G34" s="53"/>
      <c r="H34" s="83" t="str">
        <f t="shared" si="6"/>
        <v>2010-2012</v>
      </c>
      <c r="I34" s="84" t="str">
        <f t="shared" si="7"/>
        <v>--</v>
      </c>
      <c r="J34" s="84" t="str">
        <f t="shared" si="3"/>
        <v>--</v>
      </c>
      <c r="K34" s="84" t="str">
        <f t="shared" si="4"/>
        <v>--</v>
      </c>
      <c r="L34" s="85"/>
    </row>
    <row r="35" spans="1:12" ht="12.75">
      <c r="A35" s="82" t="s">
        <v>9</v>
      </c>
      <c r="B35" s="73" t="str">
        <f t="shared" si="5"/>
        <v>NA</v>
      </c>
      <c r="C35" s="74"/>
      <c r="D35" s="53"/>
      <c r="E35" s="53"/>
      <c r="F35" s="53"/>
      <c r="G35" s="53"/>
      <c r="H35" s="83" t="str">
        <f t="shared" si="6"/>
        <v>2010-2012</v>
      </c>
      <c r="I35" s="84" t="str">
        <f t="shared" si="7"/>
        <v>--</v>
      </c>
      <c r="J35" s="84" t="str">
        <f t="shared" si="3"/>
        <v>--</v>
      </c>
      <c r="K35" s="84" t="str">
        <f t="shared" si="4"/>
        <v>--</v>
      </c>
      <c r="L35" s="85"/>
    </row>
    <row r="37" spans="3:5" ht="12.75" customHeight="1">
      <c r="C37" s="74"/>
      <c r="E37" s="63"/>
    </row>
    <row r="38" spans="1:7" ht="38.25" customHeight="1">
      <c r="A38" s="79" t="s">
        <v>16</v>
      </c>
      <c r="B38" s="86" t="s">
        <v>16</v>
      </c>
      <c r="C38" s="74"/>
      <c r="D38" s="87" t="s">
        <v>117</v>
      </c>
      <c r="E38" s="88" t="s">
        <v>118</v>
      </c>
      <c r="F38" s="86" t="s">
        <v>41</v>
      </c>
      <c r="G38" s="86" t="s">
        <v>43</v>
      </c>
    </row>
    <row r="39" spans="1:7" ht="12.75">
      <c r="A39" s="89" t="s">
        <v>0</v>
      </c>
      <c r="B39" s="73" t="str">
        <f aca="true" t="shared" si="8" ref="B39:B50">IF(OR(B24&lt;&gt;"NOT MET",D24=0,F24=0),"NA",IF(F39&lt;G39,"NOT MET","MET"))</f>
        <v>NA</v>
      </c>
      <c r="C39" s="74"/>
      <c r="D39" s="90" t="str">
        <f>IF(D24&gt;0,ROUND(100*E24/D24,2),"--")</f>
        <v>--</v>
      </c>
      <c r="E39" s="91" t="str">
        <f>IF(F24&gt;0,ROUND(100*G24/F24,2),"--")</f>
        <v>--</v>
      </c>
      <c r="F39" s="90" t="str">
        <f>IF(AND(F24&gt;0,D24&gt;0),E39-D39,"--")</f>
        <v>--</v>
      </c>
      <c r="G39" s="84" t="str">
        <f>IF(B24="PENDING","*",IF(AND(D24&gt;0,F24&gt;0),ROUND((100-D39)/10,2),"--"))</f>
        <v>*</v>
      </c>
    </row>
    <row r="40" spans="1:7" ht="12.75">
      <c r="A40" s="89" t="s">
        <v>2</v>
      </c>
      <c r="B40" s="73" t="str">
        <f t="shared" si="8"/>
        <v>NA</v>
      </c>
      <c r="C40" s="74"/>
      <c r="D40" s="90" t="str">
        <f aca="true" t="shared" si="9" ref="D40:D50">IF(D25&gt;0,ROUND(100*E25/D25,2),"--")</f>
        <v>--</v>
      </c>
      <c r="E40" s="91" t="str">
        <f aca="true" t="shared" si="10" ref="E40:E50">IF(F25&gt;0,ROUND(100*G25/F25,2),"--")</f>
        <v>--</v>
      </c>
      <c r="F40" s="90" t="str">
        <f aca="true" t="shared" si="11" ref="F40:F50">IF(AND(F25&gt;0,D25&gt;0),E40-D40,"--")</f>
        <v>--</v>
      </c>
      <c r="G40" s="84" t="str">
        <f aca="true" t="shared" si="12" ref="G40:G50">IF(B25="NA","*",IF(AND(D25&gt;0,F25&gt;0),ROUND((100-D40)/10,2),"--"))</f>
        <v>*</v>
      </c>
    </row>
    <row r="41" spans="1:7" ht="12.75">
      <c r="A41" s="89" t="s">
        <v>3</v>
      </c>
      <c r="B41" s="73" t="str">
        <f t="shared" si="8"/>
        <v>NA</v>
      </c>
      <c r="C41" s="74"/>
      <c r="D41" s="90" t="str">
        <f t="shared" si="9"/>
        <v>--</v>
      </c>
      <c r="E41" s="91" t="str">
        <f t="shared" si="10"/>
        <v>--</v>
      </c>
      <c r="F41" s="90" t="str">
        <f t="shared" si="11"/>
        <v>--</v>
      </c>
      <c r="G41" s="84" t="str">
        <f t="shared" si="12"/>
        <v>*</v>
      </c>
    </row>
    <row r="42" spans="1:7" ht="12.75">
      <c r="A42" s="89" t="s">
        <v>1</v>
      </c>
      <c r="B42" s="73" t="str">
        <f t="shared" si="8"/>
        <v>NA</v>
      </c>
      <c r="C42" s="74"/>
      <c r="D42" s="90" t="str">
        <f t="shared" si="9"/>
        <v>--</v>
      </c>
      <c r="E42" s="91" t="str">
        <f t="shared" si="10"/>
        <v>--</v>
      </c>
      <c r="F42" s="90" t="str">
        <f t="shared" si="11"/>
        <v>--</v>
      </c>
      <c r="G42" s="84" t="str">
        <f t="shared" si="12"/>
        <v>*</v>
      </c>
    </row>
    <row r="43" spans="1:7" ht="12.75">
      <c r="A43" s="89" t="s">
        <v>4</v>
      </c>
      <c r="B43" s="73" t="str">
        <f t="shared" si="8"/>
        <v>NA</v>
      </c>
      <c r="C43" s="74"/>
      <c r="D43" s="90" t="str">
        <f t="shared" si="9"/>
        <v>--</v>
      </c>
      <c r="E43" s="91" t="str">
        <f t="shared" si="10"/>
        <v>--</v>
      </c>
      <c r="F43" s="90" t="str">
        <f t="shared" si="11"/>
        <v>--</v>
      </c>
      <c r="G43" s="84" t="str">
        <f t="shared" si="12"/>
        <v>*</v>
      </c>
    </row>
    <row r="44" spans="1:7" ht="14.25">
      <c r="A44" s="51" t="s">
        <v>127</v>
      </c>
      <c r="B44" s="73" t="str">
        <f t="shared" si="8"/>
        <v>NA</v>
      </c>
      <c r="C44" s="74"/>
      <c r="D44" s="90" t="str">
        <f t="shared" si="9"/>
        <v>--</v>
      </c>
      <c r="E44" s="91" t="str">
        <f t="shared" si="10"/>
        <v>--</v>
      </c>
      <c r="F44" s="90" t="str">
        <f t="shared" si="11"/>
        <v>--</v>
      </c>
      <c r="G44" s="84" t="str">
        <f t="shared" si="12"/>
        <v>*</v>
      </c>
    </row>
    <row r="45" spans="1:7" ht="14.25">
      <c r="A45" s="51" t="s">
        <v>128</v>
      </c>
      <c r="B45" s="73" t="str">
        <f t="shared" si="8"/>
        <v>NA</v>
      </c>
      <c r="C45" s="74"/>
      <c r="D45" s="90" t="str">
        <f t="shared" si="9"/>
        <v>--</v>
      </c>
      <c r="E45" s="91" t="str">
        <f t="shared" si="10"/>
        <v>--</v>
      </c>
      <c r="F45" s="90" t="str">
        <f t="shared" si="11"/>
        <v>--</v>
      </c>
      <c r="G45" s="84" t="str">
        <f t="shared" si="12"/>
        <v>*</v>
      </c>
    </row>
    <row r="46" spans="1:7" ht="12.75">
      <c r="A46" s="89" t="s">
        <v>5</v>
      </c>
      <c r="B46" s="73" t="str">
        <f t="shared" si="8"/>
        <v>NA</v>
      </c>
      <c r="C46" s="74"/>
      <c r="D46" s="90" t="str">
        <f t="shared" si="9"/>
        <v>--</v>
      </c>
      <c r="E46" s="91" t="str">
        <f t="shared" si="10"/>
        <v>--</v>
      </c>
      <c r="F46" s="90" t="str">
        <f t="shared" si="11"/>
        <v>--</v>
      </c>
      <c r="G46" s="84" t="str">
        <f t="shared" si="12"/>
        <v>*</v>
      </c>
    </row>
    <row r="47" spans="1:7" ht="12.75">
      <c r="A47" s="89" t="s">
        <v>6</v>
      </c>
      <c r="B47" s="73" t="str">
        <f t="shared" si="8"/>
        <v>NA</v>
      </c>
      <c r="C47" s="74"/>
      <c r="D47" s="90" t="str">
        <f t="shared" si="9"/>
        <v>--</v>
      </c>
      <c r="E47" s="91" t="str">
        <f t="shared" si="10"/>
        <v>--</v>
      </c>
      <c r="F47" s="90" t="str">
        <f t="shared" si="11"/>
        <v>--</v>
      </c>
      <c r="G47" s="84" t="str">
        <f t="shared" si="12"/>
        <v>*</v>
      </c>
    </row>
    <row r="48" spans="1:7" ht="12.75">
      <c r="A48" s="89" t="s">
        <v>7</v>
      </c>
      <c r="B48" s="73" t="str">
        <f t="shared" si="8"/>
        <v>NA</v>
      </c>
      <c r="C48" s="74"/>
      <c r="D48" s="90" t="str">
        <f t="shared" si="9"/>
        <v>--</v>
      </c>
      <c r="E48" s="91" t="str">
        <f t="shared" si="10"/>
        <v>--</v>
      </c>
      <c r="F48" s="90" t="str">
        <f t="shared" si="11"/>
        <v>--</v>
      </c>
      <c r="G48" s="84" t="str">
        <f t="shared" si="12"/>
        <v>*</v>
      </c>
    </row>
    <row r="49" spans="1:7" ht="12.75">
      <c r="A49" s="89" t="s">
        <v>8</v>
      </c>
      <c r="B49" s="73" t="str">
        <f t="shared" si="8"/>
        <v>NA</v>
      </c>
      <c r="C49" s="74"/>
      <c r="D49" s="90" t="str">
        <f t="shared" si="9"/>
        <v>--</v>
      </c>
      <c r="E49" s="91" t="str">
        <f t="shared" si="10"/>
        <v>--</v>
      </c>
      <c r="F49" s="90" t="str">
        <f t="shared" si="11"/>
        <v>--</v>
      </c>
      <c r="G49" s="84" t="str">
        <f t="shared" si="12"/>
        <v>*</v>
      </c>
    </row>
    <row r="50" spans="1:7" ht="12.75">
      <c r="A50" s="89" t="s">
        <v>9</v>
      </c>
      <c r="B50" s="73" t="str">
        <f t="shared" si="8"/>
        <v>NA</v>
      </c>
      <c r="C50" s="74"/>
      <c r="D50" s="90" t="str">
        <f t="shared" si="9"/>
        <v>--</v>
      </c>
      <c r="E50" s="91" t="str">
        <f t="shared" si="10"/>
        <v>--</v>
      </c>
      <c r="F50" s="90" t="str">
        <f t="shared" si="11"/>
        <v>--</v>
      </c>
      <c r="G50" s="84" t="str">
        <f t="shared" si="12"/>
        <v>*</v>
      </c>
    </row>
    <row r="52" spans="1:8" ht="54" customHeight="1">
      <c r="A52" s="122">
        <v>1</v>
      </c>
      <c r="B52" s="133" t="s">
        <v>129</v>
      </c>
      <c r="C52" s="133"/>
      <c r="D52" s="133"/>
      <c r="E52" s="133"/>
      <c r="F52" s="133"/>
      <c r="G52" s="133"/>
      <c r="H52" s="133"/>
    </row>
  </sheetData>
  <sheetProtection sheet="1"/>
  <mergeCells count="21">
    <mergeCell ref="D22:E22"/>
    <mergeCell ref="A6:A7"/>
    <mergeCell ref="B52:H52"/>
    <mergeCell ref="B1:I1"/>
    <mergeCell ref="B2:I2"/>
    <mergeCell ref="K22:K23"/>
    <mergeCell ref="B22:B23"/>
    <mergeCell ref="F6:G6"/>
    <mergeCell ref="B3:E3"/>
    <mergeCell ref="B4:E4"/>
    <mergeCell ref="H22:H23"/>
    <mergeCell ref="D6:E6"/>
    <mergeCell ref="I22:I23"/>
    <mergeCell ref="G5:H5"/>
    <mergeCell ref="J22:J23"/>
    <mergeCell ref="A20:J20"/>
    <mergeCell ref="H6:H7"/>
    <mergeCell ref="I6:I7"/>
    <mergeCell ref="I21:J21"/>
    <mergeCell ref="F22:G22"/>
    <mergeCell ref="B6:B7"/>
  </mergeCells>
  <conditionalFormatting sqref="B9:B19 B25:B35 B39:B50">
    <cfRule type="cellIs" priority="1" dxfId="0" operator="equal" stopIfTrue="1">
      <formula>"NA"</formula>
    </cfRule>
  </conditionalFormatting>
  <conditionalFormatting sqref="B8:B19 B24:B35 B39:B50">
    <cfRule type="cellIs" priority="2" dxfId="3" operator="equal" stopIfTrue="1">
      <formula>"NOT MET"</formula>
    </cfRule>
    <cfRule type="cellIs" priority="3" dxfId="2" operator="equal" stopIfTrue="1">
      <formula>"MET"</formula>
    </cfRule>
    <cfRule type="cellIs" priority="4" dxfId="1" operator="equal" stopIfTrue="1">
      <formula>"PENDING"</formula>
    </cfRule>
  </conditionalFormatting>
  <printOptions/>
  <pageMargins left="0.45" right="0.41" top="0.75" bottom="0.75" header="0.3" footer="0.3"/>
  <pageSetup horizontalDpi="600" verticalDpi="600" orientation="portrait" scale="75" r:id="rId1"/>
</worksheet>
</file>

<file path=xl/worksheets/sheet6.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D8" sqref="D8"/>
    </sheetView>
  </sheetViews>
  <sheetFormatPr defaultColWidth="9.140625" defaultRowHeight="12.75"/>
  <cols>
    <col min="1" max="1" width="28.7109375" style="63" customWidth="1"/>
    <col min="2" max="2" width="12.57421875" style="63" customWidth="1"/>
    <col min="3" max="3" width="0.5625" style="85" customWidth="1"/>
    <col min="4" max="10" width="10.57421875" style="63" customWidth="1"/>
    <col min="11" max="11" width="12.7109375" style="63" customWidth="1"/>
    <col min="12" max="13" width="7.00390625" style="63" customWidth="1"/>
    <col min="14" max="14" width="8.7109375" style="63" customWidth="1"/>
    <col min="15" max="16384" width="9.140625" style="63" customWidth="1"/>
  </cols>
  <sheetData>
    <row r="1" spans="2:10" ht="15.75" customHeight="1">
      <c r="B1" s="159" t="s">
        <v>115</v>
      </c>
      <c r="C1" s="159"/>
      <c r="D1" s="159"/>
      <c r="E1" s="159"/>
      <c r="F1" s="159"/>
      <c r="G1" s="159"/>
      <c r="H1" s="159"/>
      <c r="I1" s="159"/>
      <c r="J1" s="99"/>
    </row>
    <row r="2" spans="2:10" ht="18" customHeight="1">
      <c r="B2" s="160" t="s">
        <v>99</v>
      </c>
      <c r="C2" s="160"/>
      <c r="D2" s="160"/>
      <c r="E2" s="160"/>
      <c r="F2" s="160"/>
      <c r="G2" s="160"/>
      <c r="H2" s="160"/>
      <c r="I2" s="160"/>
      <c r="J2" s="100"/>
    </row>
    <row r="3" spans="1:5" ht="14.25" customHeight="1">
      <c r="A3" s="66" t="s">
        <v>55</v>
      </c>
      <c r="B3" s="158" t="str">
        <f>'Summary-Overall'!B8:C8</f>
        <v>Sample District</v>
      </c>
      <c r="C3" s="158"/>
      <c r="D3" s="158"/>
      <c r="E3" s="158"/>
    </row>
    <row r="4" spans="1:7" ht="14.25" customHeight="1">
      <c r="A4" s="66" t="s">
        <v>54</v>
      </c>
      <c r="B4" s="158" t="str">
        <f>'Summary-Overall'!B9:C9</f>
        <v>Sample School</v>
      </c>
      <c r="C4" s="158"/>
      <c r="D4" s="158"/>
      <c r="E4" s="158"/>
      <c r="F4" s="67"/>
      <c r="G4" s="67"/>
    </row>
    <row r="5" spans="6:11" ht="15">
      <c r="F5" s="101"/>
      <c r="G5" s="149" t="s">
        <v>98</v>
      </c>
      <c r="H5" s="149"/>
      <c r="I5" s="149"/>
      <c r="J5" s="149"/>
      <c r="K5" s="102">
        <v>67</v>
      </c>
    </row>
    <row r="6" spans="1:11" ht="12.75" customHeight="1">
      <c r="A6" s="168" t="s">
        <v>102</v>
      </c>
      <c r="B6" s="170" t="s">
        <v>101</v>
      </c>
      <c r="C6" s="103"/>
      <c r="D6" s="162" t="s">
        <v>77</v>
      </c>
      <c r="E6" s="167"/>
      <c r="F6" s="166"/>
      <c r="G6" s="162" t="s">
        <v>122</v>
      </c>
      <c r="H6" s="167"/>
      <c r="I6" s="166"/>
      <c r="J6" s="156" t="s">
        <v>42</v>
      </c>
      <c r="K6" s="172" t="s">
        <v>106</v>
      </c>
    </row>
    <row r="7" spans="1:11" s="106" customFormat="1" ht="25.5">
      <c r="A7" s="169"/>
      <c r="B7" s="171"/>
      <c r="C7" s="103"/>
      <c r="D7" s="104" t="s">
        <v>78</v>
      </c>
      <c r="E7" s="104" t="s">
        <v>71</v>
      </c>
      <c r="F7" s="105" t="s">
        <v>72</v>
      </c>
      <c r="G7" s="104" t="s">
        <v>78</v>
      </c>
      <c r="H7" s="104" t="s">
        <v>71</v>
      </c>
      <c r="I7" s="105" t="s">
        <v>72</v>
      </c>
      <c r="J7" s="157"/>
      <c r="K7" s="171"/>
    </row>
    <row r="8" spans="1:11" ht="12.75">
      <c r="A8" s="82" t="s">
        <v>0</v>
      </c>
      <c r="B8" s="73" t="str">
        <f>IF(D8+G8&gt;=40,IF(K8&gt;=K$5,"MET","NOT MET"),"PENDING")</f>
        <v>PENDING</v>
      </c>
      <c r="C8" s="107"/>
      <c r="D8" s="55"/>
      <c r="E8" s="55"/>
      <c r="F8" s="108" t="str">
        <f>IF(D8&gt;0,ROUND(100*E8/D8,2),"--")</f>
        <v>--</v>
      </c>
      <c r="G8" s="55"/>
      <c r="H8" s="55"/>
      <c r="I8" s="108" t="str">
        <f>IF(G8&gt;0,ROUND(100*H8/G8,2),"--")</f>
        <v>--</v>
      </c>
      <c r="J8" s="94" t="str">
        <f>IF(G8&gt;=20,IF(AND(ROUND(100*(H8+E8)/(G8+D8),1)&lt;K$5,I8&gt;=K$5),"1","2"),"2")</f>
        <v>2</v>
      </c>
      <c r="K8" s="109" t="str">
        <f>IF(J8="2",IF((D8+G8)&gt;0,ROUND(100*(E8+H8)/(D8+G8),2),"--"),I8)</f>
        <v>--</v>
      </c>
    </row>
    <row r="9" spans="1:11" ht="12.75">
      <c r="A9" s="82" t="s">
        <v>2</v>
      </c>
      <c r="B9" s="73" t="str">
        <f aca="true" t="shared" si="0" ref="B9:B19">IF(D9+G9&gt;=40,IF(K9&gt;=K$5,"MET","NOT MET"),"NA")</f>
        <v>NA</v>
      </c>
      <c r="C9" s="107"/>
      <c r="D9" s="55"/>
      <c r="E9" s="55"/>
      <c r="F9" s="108" t="str">
        <f aca="true" t="shared" si="1" ref="F9:F19">IF(D9&gt;0,ROUND(100*E9/D9,2),"--")</f>
        <v>--</v>
      </c>
      <c r="G9" s="55"/>
      <c r="H9" s="55"/>
      <c r="I9" s="108" t="str">
        <f aca="true" t="shared" si="2" ref="I9:I19">IF(G9&gt;0,ROUND(100*H9/G9,2),"--")</f>
        <v>--</v>
      </c>
      <c r="J9" s="94" t="str">
        <f aca="true" t="shared" si="3" ref="J9:J19">IF(G9&gt;=20,IF(AND(ROUND(100*(H9+E9)/(G9+D9),1)&lt;K$5,I9&gt;=K$5),"1","2"),"2")</f>
        <v>2</v>
      </c>
      <c r="K9" s="109" t="str">
        <f aca="true" t="shared" si="4" ref="K9:K19">IF(J9="2",IF((D9+G9)&gt;0,ROUND(100*(E9+H9)/(D9+G9),2),"--"),I9)</f>
        <v>--</v>
      </c>
    </row>
    <row r="10" spans="1:11" ht="12.75">
      <c r="A10" s="82" t="s">
        <v>3</v>
      </c>
      <c r="B10" s="73" t="str">
        <f t="shared" si="0"/>
        <v>NA</v>
      </c>
      <c r="C10" s="107"/>
      <c r="D10" s="55"/>
      <c r="E10" s="55"/>
      <c r="F10" s="108" t="str">
        <f t="shared" si="1"/>
        <v>--</v>
      </c>
      <c r="G10" s="55"/>
      <c r="H10" s="55"/>
      <c r="I10" s="108" t="str">
        <f t="shared" si="2"/>
        <v>--</v>
      </c>
      <c r="J10" s="94" t="str">
        <f t="shared" si="3"/>
        <v>2</v>
      </c>
      <c r="K10" s="109" t="str">
        <f t="shared" si="4"/>
        <v>--</v>
      </c>
    </row>
    <row r="11" spans="1:11" ht="12.75">
      <c r="A11" s="82" t="s">
        <v>1</v>
      </c>
      <c r="B11" s="73" t="str">
        <f t="shared" si="0"/>
        <v>NA</v>
      </c>
      <c r="C11" s="107"/>
      <c r="D11" s="55"/>
      <c r="E11" s="55"/>
      <c r="F11" s="108" t="str">
        <f t="shared" si="1"/>
        <v>--</v>
      </c>
      <c r="G11" s="55"/>
      <c r="H11" s="55"/>
      <c r="I11" s="108" t="str">
        <f t="shared" si="2"/>
        <v>--</v>
      </c>
      <c r="J11" s="94" t="str">
        <f t="shared" si="3"/>
        <v>2</v>
      </c>
      <c r="K11" s="109" t="str">
        <f t="shared" si="4"/>
        <v>--</v>
      </c>
    </row>
    <row r="12" spans="1:11" ht="12.75">
      <c r="A12" s="82" t="s">
        <v>4</v>
      </c>
      <c r="B12" s="73" t="str">
        <f t="shared" si="0"/>
        <v>NA</v>
      </c>
      <c r="C12" s="107"/>
      <c r="D12" s="55"/>
      <c r="E12" s="55"/>
      <c r="F12" s="108" t="str">
        <f t="shared" si="1"/>
        <v>--</v>
      </c>
      <c r="G12" s="55"/>
      <c r="H12" s="55"/>
      <c r="I12" s="108" t="str">
        <f t="shared" si="2"/>
        <v>--</v>
      </c>
      <c r="J12" s="94" t="str">
        <f t="shared" si="3"/>
        <v>2</v>
      </c>
      <c r="K12" s="109" t="str">
        <f t="shared" si="4"/>
        <v>--</v>
      </c>
    </row>
    <row r="13" spans="1:11" ht="14.25">
      <c r="A13" s="51" t="s">
        <v>127</v>
      </c>
      <c r="B13" s="73" t="str">
        <f t="shared" si="0"/>
        <v>NA</v>
      </c>
      <c r="C13" s="107"/>
      <c r="D13" s="55"/>
      <c r="E13" s="55"/>
      <c r="F13" s="108" t="str">
        <f t="shared" si="1"/>
        <v>--</v>
      </c>
      <c r="G13" s="55"/>
      <c r="H13" s="55"/>
      <c r="I13" s="108" t="str">
        <f t="shared" si="2"/>
        <v>--</v>
      </c>
      <c r="J13" s="94" t="str">
        <f t="shared" si="3"/>
        <v>2</v>
      </c>
      <c r="K13" s="109" t="str">
        <f t="shared" si="4"/>
        <v>--</v>
      </c>
    </row>
    <row r="14" spans="1:11" ht="14.25">
      <c r="A14" s="51" t="s">
        <v>128</v>
      </c>
      <c r="B14" s="73" t="str">
        <f t="shared" si="0"/>
        <v>NA</v>
      </c>
      <c r="C14" s="107"/>
      <c r="D14" s="55"/>
      <c r="E14" s="55"/>
      <c r="F14" s="108" t="str">
        <f t="shared" si="1"/>
        <v>--</v>
      </c>
      <c r="G14" s="55"/>
      <c r="H14" s="55"/>
      <c r="I14" s="108" t="str">
        <f t="shared" si="2"/>
        <v>--</v>
      </c>
      <c r="J14" s="94" t="str">
        <f t="shared" si="3"/>
        <v>2</v>
      </c>
      <c r="K14" s="109" t="str">
        <f t="shared" si="4"/>
        <v>--</v>
      </c>
    </row>
    <row r="15" spans="1:11" ht="12.75">
      <c r="A15" s="82" t="s">
        <v>5</v>
      </c>
      <c r="B15" s="73" t="str">
        <f t="shared" si="0"/>
        <v>NA</v>
      </c>
      <c r="C15" s="107"/>
      <c r="D15" s="55"/>
      <c r="E15" s="55"/>
      <c r="F15" s="108" t="str">
        <f t="shared" si="1"/>
        <v>--</v>
      </c>
      <c r="G15" s="55"/>
      <c r="H15" s="55"/>
      <c r="I15" s="108" t="str">
        <f t="shared" si="2"/>
        <v>--</v>
      </c>
      <c r="J15" s="94" t="str">
        <f t="shared" si="3"/>
        <v>2</v>
      </c>
      <c r="K15" s="109" t="str">
        <f t="shared" si="4"/>
        <v>--</v>
      </c>
    </row>
    <row r="16" spans="1:11" ht="12.75">
      <c r="A16" s="82" t="s">
        <v>6</v>
      </c>
      <c r="B16" s="73" t="str">
        <f t="shared" si="0"/>
        <v>NA</v>
      </c>
      <c r="C16" s="107"/>
      <c r="D16" s="55"/>
      <c r="E16" s="55"/>
      <c r="F16" s="108" t="str">
        <f t="shared" si="1"/>
        <v>--</v>
      </c>
      <c r="G16" s="55"/>
      <c r="H16" s="55"/>
      <c r="I16" s="108" t="str">
        <f t="shared" si="2"/>
        <v>--</v>
      </c>
      <c r="J16" s="94" t="str">
        <f t="shared" si="3"/>
        <v>2</v>
      </c>
      <c r="K16" s="109" t="str">
        <f t="shared" si="4"/>
        <v>--</v>
      </c>
    </row>
    <row r="17" spans="1:11" ht="12.75">
      <c r="A17" s="82" t="s">
        <v>7</v>
      </c>
      <c r="B17" s="73" t="str">
        <f t="shared" si="0"/>
        <v>NA</v>
      </c>
      <c r="C17" s="107"/>
      <c r="D17" s="55"/>
      <c r="E17" s="56"/>
      <c r="F17" s="108" t="str">
        <f t="shared" si="1"/>
        <v>--</v>
      </c>
      <c r="G17" s="55"/>
      <c r="H17" s="56"/>
      <c r="I17" s="108" t="str">
        <f t="shared" si="2"/>
        <v>--</v>
      </c>
      <c r="J17" s="94" t="str">
        <f t="shared" si="3"/>
        <v>2</v>
      </c>
      <c r="K17" s="109" t="str">
        <f t="shared" si="4"/>
        <v>--</v>
      </c>
    </row>
    <row r="18" spans="1:11" ht="12.75">
      <c r="A18" s="82" t="s">
        <v>8</v>
      </c>
      <c r="B18" s="73" t="str">
        <f t="shared" si="0"/>
        <v>NA</v>
      </c>
      <c r="C18" s="107"/>
      <c r="D18" s="55"/>
      <c r="E18" s="55"/>
      <c r="F18" s="108" t="str">
        <f t="shared" si="1"/>
        <v>--</v>
      </c>
      <c r="G18" s="55"/>
      <c r="H18" s="55"/>
      <c r="I18" s="108" t="str">
        <f t="shared" si="2"/>
        <v>--</v>
      </c>
      <c r="J18" s="94" t="str">
        <f t="shared" si="3"/>
        <v>2</v>
      </c>
      <c r="K18" s="109" t="str">
        <f t="shared" si="4"/>
        <v>--</v>
      </c>
    </row>
    <row r="19" spans="1:11" ht="12.75">
      <c r="A19" s="82" t="s">
        <v>9</v>
      </c>
      <c r="B19" s="73" t="str">
        <f t="shared" si="0"/>
        <v>NA</v>
      </c>
      <c r="C19" s="107"/>
      <c r="D19" s="55"/>
      <c r="E19" s="55"/>
      <c r="F19" s="108" t="str">
        <f t="shared" si="1"/>
        <v>--</v>
      </c>
      <c r="G19" s="55"/>
      <c r="H19" s="55"/>
      <c r="I19" s="108" t="str">
        <f t="shared" si="2"/>
        <v>--</v>
      </c>
      <c r="J19" s="94" t="str">
        <f t="shared" si="3"/>
        <v>2</v>
      </c>
      <c r="K19" s="109" t="str">
        <f t="shared" si="4"/>
        <v>--</v>
      </c>
    </row>
    <row r="20" spans="1:10" ht="36" customHeight="1">
      <c r="A20" s="173" t="s">
        <v>100</v>
      </c>
      <c r="B20" s="174"/>
      <c r="C20" s="174"/>
      <c r="D20" s="174"/>
      <c r="E20" s="174"/>
      <c r="F20" s="174"/>
      <c r="G20" s="174"/>
      <c r="H20" s="174"/>
      <c r="I20" s="174"/>
      <c r="J20" s="110"/>
    </row>
    <row r="21" spans="1:6" ht="15">
      <c r="A21" s="110"/>
      <c r="B21" s="175" t="s">
        <v>105</v>
      </c>
      <c r="C21" s="175"/>
      <c r="D21" s="175"/>
      <c r="E21" s="175"/>
      <c r="F21" s="111">
        <v>72</v>
      </c>
    </row>
    <row r="22" spans="1:6" ht="12.75" customHeight="1">
      <c r="A22" s="168" t="s">
        <v>103</v>
      </c>
      <c r="B22" s="170" t="s">
        <v>73</v>
      </c>
      <c r="C22" s="103"/>
      <c r="D22" s="176" t="s">
        <v>123</v>
      </c>
      <c r="E22" s="177"/>
      <c r="F22" s="178"/>
    </row>
    <row r="23" spans="1:6" ht="25.5">
      <c r="A23" s="169"/>
      <c r="B23" s="171"/>
      <c r="C23" s="103"/>
      <c r="D23" s="104" t="s">
        <v>78</v>
      </c>
      <c r="E23" s="112" t="s">
        <v>71</v>
      </c>
      <c r="F23" s="112" t="s">
        <v>72</v>
      </c>
    </row>
    <row r="24" spans="1:6" ht="12.75">
      <c r="A24" s="82" t="s">
        <v>0</v>
      </c>
      <c r="B24" s="73" t="str">
        <f aca="true" t="shared" si="5" ref="B24:B35">IF(B8="NOT MET",IF(D24&gt;=20,IF(F24&gt;=F$21,"MET","NOT MET"),"NA"),"NA")</f>
        <v>NA</v>
      </c>
      <c r="C24" s="107"/>
      <c r="D24" s="57"/>
      <c r="E24" s="55"/>
      <c r="F24" s="108" t="str">
        <f>IF(D24&gt;0,ROUND(100*E24/D24,2),"--")</f>
        <v>--</v>
      </c>
    </row>
    <row r="25" spans="1:6" ht="12.75">
      <c r="A25" s="82" t="s">
        <v>2</v>
      </c>
      <c r="B25" s="73" t="str">
        <f t="shared" si="5"/>
        <v>NA</v>
      </c>
      <c r="C25" s="107"/>
      <c r="D25" s="57"/>
      <c r="E25" s="55"/>
      <c r="F25" s="108" t="str">
        <f aca="true" t="shared" si="6" ref="F25:F35">IF(D25&gt;0,ROUND(100*E25/D25,2),"--")</f>
        <v>--</v>
      </c>
    </row>
    <row r="26" spans="1:6" ht="12.75">
      <c r="A26" s="82" t="s">
        <v>3</v>
      </c>
      <c r="B26" s="73" t="str">
        <f t="shared" si="5"/>
        <v>NA</v>
      </c>
      <c r="C26" s="107"/>
      <c r="D26" s="57"/>
      <c r="E26" s="55"/>
      <c r="F26" s="108" t="str">
        <f t="shared" si="6"/>
        <v>--</v>
      </c>
    </row>
    <row r="27" spans="1:6" ht="12.75">
      <c r="A27" s="82" t="s">
        <v>1</v>
      </c>
      <c r="B27" s="73" t="str">
        <f t="shared" si="5"/>
        <v>NA</v>
      </c>
      <c r="C27" s="107"/>
      <c r="D27" s="57"/>
      <c r="E27" s="55"/>
      <c r="F27" s="108" t="str">
        <f t="shared" si="6"/>
        <v>--</v>
      </c>
    </row>
    <row r="28" spans="1:6" ht="12.75">
      <c r="A28" s="82" t="s">
        <v>4</v>
      </c>
      <c r="B28" s="73" t="str">
        <f t="shared" si="5"/>
        <v>NA</v>
      </c>
      <c r="C28" s="107"/>
      <c r="D28" s="57"/>
      <c r="E28" s="55"/>
      <c r="F28" s="108" t="str">
        <f t="shared" si="6"/>
        <v>--</v>
      </c>
    </row>
    <row r="29" spans="1:6" ht="14.25">
      <c r="A29" s="51" t="s">
        <v>127</v>
      </c>
      <c r="B29" s="73" t="str">
        <f t="shared" si="5"/>
        <v>NA</v>
      </c>
      <c r="C29" s="107"/>
      <c r="D29" s="57"/>
      <c r="E29" s="55"/>
      <c r="F29" s="108" t="str">
        <f t="shared" si="6"/>
        <v>--</v>
      </c>
    </row>
    <row r="30" spans="1:6" ht="14.25">
      <c r="A30" s="51" t="s">
        <v>128</v>
      </c>
      <c r="B30" s="73" t="str">
        <f t="shared" si="5"/>
        <v>NA</v>
      </c>
      <c r="C30" s="107"/>
      <c r="D30" s="57"/>
      <c r="E30" s="55"/>
      <c r="F30" s="108" t="str">
        <f t="shared" si="6"/>
        <v>--</v>
      </c>
    </row>
    <row r="31" spans="1:6" ht="12.75">
      <c r="A31" s="82" t="s">
        <v>5</v>
      </c>
      <c r="B31" s="73" t="str">
        <f t="shared" si="5"/>
        <v>NA</v>
      </c>
      <c r="C31" s="107"/>
      <c r="D31" s="57"/>
      <c r="E31" s="55"/>
      <c r="F31" s="108" t="str">
        <f t="shared" si="6"/>
        <v>--</v>
      </c>
    </row>
    <row r="32" spans="1:6" ht="12.75">
      <c r="A32" s="82" t="s">
        <v>6</v>
      </c>
      <c r="B32" s="73" t="str">
        <f t="shared" si="5"/>
        <v>NA</v>
      </c>
      <c r="C32" s="107"/>
      <c r="D32" s="57"/>
      <c r="E32" s="56"/>
      <c r="F32" s="108" t="str">
        <f t="shared" si="6"/>
        <v>--</v>
      </c>
    </row>
    <row r="33" spans="1:6" ht="12.75">
      <c r="A33" s="82" t="s">
        <v>7</v>
      </c>
      <c r="B33" s="73" t="str">
        <f t="shared" si="5"/>
        <v>NA</v>
      </c>
      <c r="C33" s="107"/>
      <c r="D33" s="57"/>
      <c r="E33" s="56"/>
      <c r="F33" s="108" t="str">
        <f t="shared" si="6"/>
        <v>--</v>
      </c>
    </row>
    <row r="34" spans="1:6" ht="12.75">
      <c r="A34" s="82" t="s">
        <v>8</v>
      </c>
      <c r="B34" s="73" t="str">
        <f t="shared" si="5"/>
        <v>NA</v>
      </c>
      <c r="C34" s="107"/>
      <c r="D34" s="57"/>
      <c r="E34" s="55"/>
      <c r="F34" s="108" t="str">
        <f t="shared" si="6"/>
        <v>--</v>
      </c>
    </row>
    <row r="35" spans="1:6" ht="12.75">
      <c r="A35" s="82" t="s">
        <v>9</v>
      </c>
      <c r="B35" s="73" t="str">
        <f t="shared" si="5"/>
        <v>NA</v>
      </c>
      <c r="C35" s="107"/>
      <c r="D35" s="57"/>
      <c r="E35" s="55"/>
      <c r="F35" s="108" t="str">
        <f t="shared" si="6"/>
        <v>--</v>
      </c>
    </row>
    <row r="36" spans="1:10" ht="36" customHeight="1">
      <c r="A36" s="173" t="s">
        <v>124</v>
      </c>
      <c r="B36" s="174"/>
      <c r="C36" s="174"/>
      <c r="D36" s="174"/>
      <c r="E36" s="174"/>
      <c r="F36" s="174"/>
      <c r="G36" s="174"/>
      <c r="H36" s="174"/>
      <c r="I36" s="174"/>
      <c r="J36" s="110"/>
    </row>
    <row r="37" spans="9:11" ht="12.75">
      <c r="I37" s="179"/>
      <c r="J37" s="179"/>
      <c r="K37" s="179"/>
    </row>
    <row r="38" spans="1:8" ht="12.75" customHeight="1">
      <c r="A38" s="168" t="s">
        <v>104</v>
      </c>
      <c r="B38" s="180" t="s">
        <v>74</v>
      </c>
      <c r="C38" s="107"/>
      <c r="D38" s="164" t="s">
        <v>77</v>
      </c>
      <c r="E38" s="164" t="s">
        <v>122</v>
      </c>
      <c r="F38" s="156" t="s">
        <v>75</v>
      </c>
      <c r="G38" s="181" t="s">
        <v>76</v>
      </c>
      <c r="H38" s="183"/>
    </row>
    <row r="39" spans="1:8" ht="26.25" customHeight="1">
      <c r="A39" s="169"/>
      <c r="B39" s="180"/>
      <c r="C39" s="107"/>
      <c r="D39" s="157"/>
      <c r="E39" s="157"/>
      <c r="F39" s="157"/>
      <c r="G39" s="182"/>
      <c r="H39" s="183"/>
    </row>
    <row r="40" spans="1:8" ht="12.75">
      <c r="A40" s="113" t="s">
        <v>0</v>
      </c>
      <c r="B40" s="73" t="str">
        <f aca="true" t="shared" si="7" ref="B40:B51">IF(AND(B8="NOT MET",B24&lt;&gt;"MET"),IF(G40&lt;&gt;"--",IF(F40&gt;=G40,"MET","NOT MET"),"NA"),"NA")</f>
        <v>NA</v>
      </c>
      <c r="C40" s="107"/>
      <c r="D40" s="84" t="str">
        <f aca="true" t="shared" si="8" ref="D40:D51">F8</f>
        <v>--</v>
      </c>
      <c r="E40" s="90" t="str">
        <f aca="true" t="shared" si="9" ref="E40:E51">I8</f>
        <v>--</v>
      </c>
      <c r="F40" s="84" t="str">
        <f aca="true" t="shared" si="10" ref="F40:F48">IF(AND(D40&lt;&gt;"--",E40&lt;&gt;"--"),E40-D40,"--")</f>
        <v>--</v>
      </c>
      <c r="G40" s="114" t="str">
        <f>IF(AND(D40&lt;&gt;"--",E40&lt;&gt;"--"),ROUND((100-D40)/10,2),"--")</f>
        <v>--</v>
      </c>
      <c r="H40" s="115"/>
    </row>
    <row r="41" spans="1:8" ht="12.75">
      <c r="A41" s="113" t="s">
        <v>2</v>
      </c>
      <c r="B41" s="73" t="str">
        <f t="shared" si="7"/>
        <v>NA</v>
      </c>
      <c r="C41" s="107"/>
      <c r="D41" s="84" t="str">
        <f t="shared" si="8"/>
        <v>--</v>
      </c>
      <c r="E41" s="90" t="str">
        <f t="shared" si="9"/>
        <v>--</v>
      </c>
      <c r="F41" s="84" t="str">
        <f t="shared" si="10"/>
        <v>--</v>
      </c>
      <c r="G41" s="114" t="str">
        <f aca="true" t="shared" si="11" ref="G41:G51">IF(AND(D41&lt;&gt;"--",E41&lt;&gt;"--"),ROUND((100-D41)/10,2),"--")</f>
        <v>--</v>
      </c>
      <c r="H41" s="115"/>
    </row>
    <row r="42" spans="1:8" ht="12.75">
      <c r="A42" s="113" t="s">
        <v>3</v>
      </c>
      <c r="B42" s="73" t="str">
        <f t="shared" si="7"/>
        <v>NA</v>
      </c>
      <c r="C42" s="107"/>
      <c r="D42" s="84" t="str">
        <f t="shared" si="8"/>
        <v>--</v>
      </c>
      <c r="E42" s="90" t="str">
        <f t="shared" si="9"/>
        <v>--</v>
      </c>
      <c r="F42" s="84" t="str">
        <f t="shared" si="10"/>
        <v>--</v>
      </c>
      <c r="G42" s="114" t="str">
        <f t="shared" si="11"/>
        <v>--</v>
      </c>
      <c r="H42" s="115"/>
    </row>
    <row r="43" spans="1:8" ht="12.75">
      <c r="A43" s="113" t="s">
        <v>1</v>
      </c>
      <c r="B43" s="73" t="str">
        <f t="shared" si="7"/>
        <v>NA</v>
      </c>
      <c r="C43" s="107"/>
      <c r="D43" s="84" t="str">
        <f t="shared" si="8"/>
        <v>--</v>
      </c>
      <c r="E43" s="90" t="str">
        <f t="shared" si="9"/>
        <v>--</v>
      </c>
      <c r="F43" s="84" t="str">
        <f t="shared" si="10"/>
        <v>--</v>
      </c>
      <c r="G43" s="114" t="str">
        <f t="shared" si="11"/>
        <v>--</v>
      </c>
      <c r="H43" s="116"/>
    </row>
    <row r="44" spans="1:8" ht="12.75">
      <c r="A44" s="113" t="s">
        <v>4</v>
      </c>
      <c r="B44" s="73" t="str">
        <f t="shared" si="7"/>
        <v>NA</v>
      </c>
      <c r="C44" s="107"/>
      <c r="D44" s="84" t="str">
        <f t="shared" si="8"/>
        <v>--</v>
      </c>
      <c r="E44" s="90" t="str">
        <f t="shared" si="9"/>
        <v>--</v>
      </c>
      <c r="F44" s="84" t="str">
        <f t="shared" si="10"/>
        <v>--</v>
      </c>
      <c r="G44" s="114" t="str">
        <f t="shared" si="11"/>
        <v>--</v>
      </c>
      <c r="H44" s="115"/>
    </row>
    <row r="45" spans="1:8" ht="14.25">
      <c r="A45" s="51" t="s">
        <v>127</v>
      </c>
      <c r="B45" s="73" t="str">
        <f t="shared" si="7"/>
        <v>NA</v>
      </c>
      <c r="C45" s="107"/>
      <c r="D45" s="84" t="str">
        <f t="shared" si="8"/>
        <v>--</v>
      </c>
      <c r="E45" s="90" t="str">
        <f t="shared" si="9"/>
        <v>--</v>
      </c>
      <c r="F45" s="84" t="str">
        <f t="shared" si="10"/>
        <v>--</v>
      </c>
      <c r="G45" s="114" t="str">
        <f t="shared" si="11"/>
        <v>--</v>
      </c>
      <c r="H45" s="115"/>
    </row>
    <row r="46" spans="1:8" ht="14.25">
      <c r="A46" s="51" t="s">
        <v>128</v>
      </c>
      <c r="B46" s="73" t="str">
        <f t="shared" si="7"/>
        <v>NA</v>
      </c>
      <c r="C46" s="107"/>
      <c r="D46" s="84" t="str">
        <f t="shared" si="8"/>
        <v>--</v>
      </c>
      <c r="E46" s="90" t="str">
        <f t="shared" si="9"/>
        <v>--</v>
      </c>
      <c r="F46" s="84" t="str">
        <f t="shared" si="10"/>
        <v>--</v>
      </c>
      <c r="G46" s="114" t="str">
        <f t="shared" si="11"/>
        <v>--</v>
      </c>
      <c r="H46" s="115"/>
    </row>
    <row r="47" spans="1:8" ht="12.75">
      <c r="A47" s="113" t="s">
        <v>5</v>
      </c>
      <c r="B47" s="73" t="str">
        <f t="shared" si="7"/>
        <v>NA</v>
      </c>
      <c r="C47" s="107"/>
      <c r="D47" s="84" t="str">
        <f t="shared" si="8"/>
        <v>--</v>
      </c>
      <c r="E47" s="90" t="str">
        <f t="shared" si="9"/>
        <v>--</v>
      </c>
      <c r="F47" s="84" t="str">
        <f t="shared" si="10"/>
        <v>--</v>
      </c>
      <c r="G47" s="114" t="str">
        <f t="shared" si="11"/>
        <v>--</v>
      </c>
      <c r="H47" s="115"/>
    </row>
    <row r="48" spans="1:8" ht="12.75">
      <c r="A48" s="113" t="s">
        <v>6</v>
      </c>
      <c r="B48" s="73" t="str">
        <f t="shared" si="7"/>
        <v>NA</v>
      </c>
      <c r="C48" s="107"/>
      <c r="D48" s="84" t="str">
        <f t="shared" si="8"/>
        <v>--</v>
      </c>
      <c r="E48" s="90" t="str">
        <f t="shared" si="9"/>
        <v>--</v>
      </c>
      <c r="F48" s="84" t="str">
        <f t="shared" si="10"/>
        <v>--</v>
      </c>
      <c r="G48" s="114" t="str">
        <f t="shared" si="11"/>
        <v>--</v>
      </c>
      <c r="H48" s="115"/>
    </row>
    <row r="49" spans="1:8" ht="12.75">
      <c r="A49" s="113" t="s">
        <v>7</v>
      </c>
      <c r="B49" s="73" t="str">
        <f t="shared" si="7"/>
        <v>NA</v>
      </c>
      <c r="C49" s="107"/>
      <c r="D49" s="84" t="str">
        <f t="shared" si="8"/>
        <v>--</v>
      </c>
      <c r="E49" s="90" t="str">
        <f t="shared" si="9"/>
        <v>--</v>
      </c>
      <c r="F49" s="84" t="str">
        <f>IF(AND(D49&lt;&gt;"--",E49&lt;&gt;"--"),E49-D49,"--")</f>
        <v>--</v>
      </c>
      <c r="G49" s="114" t="str">
        <f t="shared" si="11"/>
        <v>--</v>
      </c>
      <c r="H49" s="116"/>
    </row>
    <row r="50" spans="1:8" ht="12.75">
      <c r="A50" s="113" t="s">
        <v>8</v>
      </c>
      <c r="B50" s="73" t="str">
        <f t="shared" si="7"/>
        <v>NA</v>
      </c>
      <c r="C50" s="107"/>
      <c r="D50" s="84" t="str">
        <f t="shared" si="8"/>
        <v>--</v>
      </c>
      <c r="E50" s="90" t="str">
        <f t="shared" si="9"/>
        <v>--</v>
      </c>
      <c r="F50" s="84" t="str">
        <f>IF(AND(D50&lt;&gt;"--",E50&lt;&gt;"--"),E50-D50,"--")</f>
        <v>--</v>
      </c>
      <c r="G50" s="114" t="str">
        <f t="shared" si="11"/>
        <v>--</v>
      </c>
      <c r="H50" s="115"/>
    </row>
    <row r="51" spans="1:8" ht="12.75">
      <c r="A51" s="113" t="s">
        <v>9</v>
      </c>
      <c r="B51" s="73" t="str">
        <f t="shared" si="7"/>
        <v>NA</v>
      </c>
      <c r="C51" s="107"/>
      <c r="D51" s="84" t="str">
        <f t="shared" si="8"/>
        <v>--</v>
      </c>
      <c r="E51" s="90" t="str">
        <f t="shared" si="9"/>
        <v>--</v>
      </c>
      <c r="F51" s="84" t="str">
        <f>IF(AND(D51&lt;&gt;"--",E51&lt;&gt;"--"),E51-D51,"--")</f>
        <v>--</v>
      </c>
      <c r="G51" s="114" t="str">
        <f t="shared" si="11"/>
        <v>--</v>
      </c>
      <c r="H51" s="115"/>
    </row>
    <row r="52" spans="1:11" ht="12.75">
      <c r="A52" s="117"/>
      <c r="B52" s="118"/>
      <c r="C52" s="118"/>
      <c r="D52" s="118"/>
      <c r="E52" s="118"/>
      <c r="F52" s="118"/>
      <c r="G52" s="118"/>
      <c r="H52" s="118"/>
      <c r="I52" s="118"/>
      <c r="J52" s="118"/>
      <c r="K52" s="118"/>
    </row>
    <row r="53" spans="1:8" ht="54.75" customHeight="1">
      <c r="A53" s="122">
        <v>1</v>
      </c>
      <c r="B53" s="133" t="s">
        <v>129</v>
      </c>
      <c r="C53" s="133"/>
      <c r="D53" s="133"/>
      <c r="E53" s="133"/>
      <c r="F53" s="133"/>
      <c r="G53" s="133"/>
      <c r="H53" s="133"/>
    </row>
  </sheetData>
  <sheetProtection sheet="1"/>
  <mergeCells count="26">
    <mergeCell ref="B53:H53"/>
    <mergeCell ref="A36:I36"/>
    <mergeCell ref="I37:K37"/>
    <mergeCell ref="A38:A39"/>
    <mergeCell ref="B38:B39"/>
    <mergeCell ref="D38:D39"/>
    <mergeCell ref="E38:E39"/>
    <mergeCell ref="F38:F39"/>
    <mergeCell ref="G38:G39"/>
    <mergeCell ref="H38:H39"/>
    <mergeCell ref="K6:K7"/>
    <mergeCell ref="A20:I20"/>
    <mergeCell ref="B21:E21"/>
    <mergeCell ref="A22:A23"/>
    <mergeCell ref="B22:B23"/>
    <mergeCell ref="D22:F22"/>
    <mergeCell ref="B3:E3"/>
    <mergeCell ref="B4:E4"/>
    <mergeCell ref="B1:I1"/>
    <mergeCell ref="B2:I2"/>
    <mergeCell ref="A6:A7"/>
    <mergeCell ref="B6:B7"/>
    <mergeCell ref="G5:J5"/>
    <mergeCell ref="D6:F6"/>
    <mergeCell ref="G6:I6"/>
    <mergeCell ref="J6:J7"/>
  </mergeCells>
  <conditionalFormatting sqref="B8:B19 B24:B35 B40:B51">
    <cfRule type="cellIs" priority="6" dxfId="3" operator="equal" stopIfTrue="1">
      <formula>"NOT MET"</formula>
    </cfRule>
    <cfRule type="cellIs" priority="7" dxfId="2" operator="equal" stopIfTrue="1">
      <formula>"MET"</formula>
    </cfRule>
    <cfRule type="cellIs" priority="8" dxfId="1" operator="equal" stopIfTrue="1">
      <formula>"PENDING"</formula>
    </cfRule>
  </conditionalFormatting>
  <conditionalFormatting sqref="B9:B19 B24:B35 B40:B51">
    <cfRule type="cellIs" priority="1" dxfId="0" operator="equal" stopIfTrue="1">
      <formula>"NA"</formula>
    </cfRule>
  </conditionalFormatting>
  <printOptions/>
  <pageMargins left="0.43" right="0.45" top="0.75" bottom="0.75" header="0.3" footer="0.3"/>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Wiens</dc:creator>
  <cp:keywords/>
  <dc:description/>
  <cp:lastModifiedBy>Cindy Barrick</cp:lastModifiedBy>
  <cp:lastPrinted>2012-05-04T00:26:22Z</cp:lastPrinted>
  <dcterms:created xsi:type="dcterms:W3CDTF">2009-12-03T18:04:06Z</dcterms:created>
  <dcterms:modified xsi:type="dcterms:W3CDTF">2012-07-09T22:14:25Z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-269908158</vt:i4>
  </property>
  <property fmtid="{D5CDD505-2E9C-101B-9397-08002B2CF9AE}" pid="3" name="_NewReviewCycle">
    <vt:lpwstr/>
  </property>
  <property fmtid="{D5CDD505-2E9C-101B-9397-08002B2CF9AE}" pid="4" name="_EmailSubject">
    <vt:lpwstr>AYP Calculator for High Schools</vt:lpwstr>
  </property>
  <property fmtid="{D5CDD505-2E9C-101B-9397-08002B2CF9AE}" pid="5" name="_AuthorEmail">
    <vt:lpwstr>Jon.Wiens@ode.state.or.us</vt:lpwstr>
  </property>
  <property fmtid="{D5CDD505-2E9C-101B-9397-08002B2CF9AE}" pid="6" name="_AuthorEmailDisplayName">
    <vt:lpwstr>WIENS Jon</vt:lpwstr>
  </property>
  <property fmtid="{D5CDD505-2E9C-101B-9397-08002B2CF9AE}" pid="7" name="_PreviousAdHocReviewCycleID">
    <vt:i4>1009894213</vt:i4>
  </property>
  <property fmtid="{D5CDD505-2E9C-101B-9397-08002B2CF9AE}" pid="8" name="_ReviewingToolsShownOnce">
    <vt:lpwstr/>
  </property>
  <property fmtid="{D5CDD505-2E9C-101B-9397-08002B2CF9AE}" pid="9" name="Priority">
    <vt:lpwstr>Legacy</vt:lpwstr>
  </property>
  <property fmtid="{D5CDD505-2E9C-101B-9397-08002B2CF9AE}" pid="10" name="Estimated Creation Date">
    <vt:lpwstr>2012-07-09T00:00:00Z</vt:lpwstr>
  </property>
  <property fmtid="{D5CDD505-2E9C-101B-9397-08002B2CF9AE}" pid="11" name="display_urn:schemas-microsoft-com:office:office#Editor">
    <vt:lpwstr>Cindy Barrick</vt:lpwstr>
  </property>
  <property fmtid="{D5CDD505-2E9C-101B-9397-08002B2CF9AE}" pid="12" name="display_urn:schemas-microsoft-com:office:office#Author">
    <vt:lpwstr>Cindy Barrick</vt:lpwstr>
  </property>
</Properties>
</file>