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1410" windowWidth="14220" windowHeight="8580" activeTab="1"/>
  </bookViews>
  <sheets>
    <sheet name="Input" sheetId="1" r:id="rId1"/>
    <sheet name="PSW Form" sheetId="2" r:id="rId2"/>
  </sheets>
  <definedNames>
    <definedName name="_xlnm.Print_Area" localSheetId="0">'Input'!$A$1:$E$34</definedName>
    <definedName name="_xlnm.Print_Area" localSheetId="1">'PSW Form'!$A$1:$F$48</definedName>
  </definedNames>
  <calcPr fullCalcOnLoad="1"/>
</workbook>
</file>

<file path=xl/sharedStrings.xml><?xml version="1.0" encoding="utf-8"?>
<sst xmlns="http://schemas.openxmlformats.org/spreadsheetml/2006/main" count="82" uniqueCount="56">
  <si>
    <t>Oregon Department of Transportation</t>
  </si>
  <si>
    <t>Transportation Development Branch</t>
  </si>
  <si>
    <t>Transportation Planning Analysis Unit</t>
  </si>
  <si>
    <t>Major Street:</t>
  </si>
  <si>
    <t>Project:</t>
  </si>
  <si>
    <t>Year:</t>
  </si>
  <si>
    <t>Preliminary Signal Warrant Volumes</t>
  </si>
  <si>
    <t>Number of</t>
  </si>
  <si>
    <t>Approach lanes</t>
  </si>
  <si>
    <t>Major</t>
  </si>
  <si>
    <t>Street</t>
  </si>
  <si>
    <t>Minor</t>
  </si>
  <si>
    <t>Percent of standard warrants</t>
  </si>
  <si>
    <t>Case A: Minimum Vehicular Traffic</t>
  </si>
  <si>
    <t>Case B: Interruption of Continuous Traffic</t>
  </si>
  <si>
    <t>Minor Street:</t>
  </si>
  <si>
    <t>City/County:</t>
  </si>
  <si>
    <t>Alternative:</t>
  </si>
  <si>
    <t>ADT on major street</t>
  </si>
  <si>
    <t>approaching from</t>
  </si>
  <si>
    <t>both directions</t>
  </si>
  <si>
    <t>ADT on minor street, highest</t>
  </si>
  <si>
    <t>approaching</t>
  </si>
  <si>
    <t>volume</t>
  </si>
  <si>
    <t>2 or more</t>
  </si>
  <si>
    <t>100 percent of standard warrants</t>
  </si>
  <si>
    <t>Preliminary Signal Warrant Calculation</t>
  </si>
  <si>
    <t>Lanes</t>
  </si>
  <si>
    <t>Warrant</t>
  </si>
  <si>
    <t>Volumes</t>
  </si>
  <si>
    <t>Approach</t>
  </si>
  <si>
    <t>Warrant Met</t>
  </si>
  <si>
    <t>Case</t>
  </si>
  <si>
    <t>A</t>
  </si>
  <si>
    <t>B</t>
  </si>
  <si>
    <t>Analyst and Date:</t>
  </si>
  <si>
    <t>Reviewer and Date:</t>
  </si>
  <si>
    <t>Project Name:</t>
  </si>
  <si>
    <t>Analysis Year:</t>
  </si>
  <si>
    <t>Approach Lanes:</t>
  </si>
  <si>
    <t>Meet 70% Warrants?:</t>
  </si>
  <si>
    <r>
      <t>Preliminary Traffic Signal Warrant Analysis</t>
    </r>
    <r>
      <rPr>
        <b/>
        <vertAlign val="superscript"/>
        <sz val="14"/>
        <rFont val="Times New Roman"/>
        <family val="1"/>
      </rPr>
      <t>1</t>
    </r>
  </si>
  <si>
    <r>
      <t xml:space="preserve">  70 percent of standard warrants</t>
    </r>
    <r>
      <rPr>
        <vertAlign val="superscript"/>
        <sz val="12"/>
        <rFont val="Times New Roman"/>
        <family val="1"/>
      </rPr>
      <t>2</t>
    </r>
  </si>
  <si>
    <t>Major Approach K factor:</t>
  </si>
  <si>
    <t>Minor Approach K factor:</t>
  </si>
  <si>
    <t>No</t>
  </si>
  <si>
    <t>Right Turn Volume (vph):</t>
  </si>
  <si>
    <t>Right Turn Discount:</t>
  </si>
  <si>
    <t>Right Turn Volume included in Warrant:</t>
  </si>
  <si>
    <t>Minor Approach Volume in Warrant:</t>
  </si>
  <si>
    <t>Approach Volumes (vph):</t>
  </si>
  <si>
    <t>Approach Volume (vph):</t>
  </si>
  <si>
    <t>For guidance on preliminary signal warrant analysis, refer to the Analysis Procedures Manual.</t>
  </si>
  <si>
    <t>Last Updated:  February 2009</t>
  </si>
  <si>
    <r>
      <t>Capacity of Shared/Exclusive Right Turn Lane</t>
    </r>
    <r>
      <rPr>
        <b/>
        <vertAlign val="superscript"/>
        <sz val="12"/>
        <rFont val="Times New Roman"/>
        <family val="1"/>
      </rPr>
      <t>1</t>
    </r>
    <r>
      <rPr>
        <b/>
        <sz val="12"/>
        <rFont val="Times New Roman"/>
        <family val="1"/>
      </rPr>
      <t>:</t>
    </r>
  </si>
  <si>
    <r>
      <t>1</t>
    </r>
    <r>
      <rPr>
        <b/>
        <sz val="12"/>
        <rFont val="Times New Roman"/>
        <family val="1"/>
      </rPr>
      <t xml:space="preserve"> Capacity obtained from unsignalized intersection analysis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</si>
</sst>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8">
    <font>
      <sz val="10"/>
      <name val="Arial"/>
      <family val="0"/>
    </font>
    <font>
      <sz val="10"/>
      <name val="Times New Roman"/>
      <family val="1"/>
    </font>
    <font>
      <sz val="14"/>
      <name val="Times New Roman"/>
      <family val="1"/>
    </font>
    <font>
      <sz val="18"/>
      <name val="Times New Roman"/>
      <family val="1"/>
    </font>
    <font>
      <sz val="11"/>
      <name val="Times New Roman"/>
      <family val="1"/>
    </font>
    <font>
      <sz val="12"/>
      <name val="Times New Roman"/>
      <family val="1"/>
    </font>
    <font>
      <b/>
      <sz val="12"/>
      <name val="Times New Roman"/>
      <family val="1"/>
    </font>
    <font>
      <b/>
      <sz val="10"/>
      <name val="Times New Roman"/>
      <family val="1"/>
    </font>
    <font>
      <b/>
      <sz val="18"/>
      <name val="Times New Roman"/>
      <family val="1"/>
    </font>
    <font>
      <b/>
      <sz val="14"/>
      <name val="Times New Roman"/>
      <family val="1"/>
    </font>
    <font>
      <b/>
      <sz val="11"/>
      <name val="Times New Roman"/>
      <family val="1"/>
    </font>
    <font>
      <b/>
      <vertAlign val="superscript"/>
      <sz val="14"/>
      <name val="Times New Roman"/>
      <family val="1"/>
    </font>
    <font>
      <vertAlign val="superscript"/>
      <sz val="12"/>
      <name val="Times New Roman"/>
      <family val="1"/>
    </font>
    <font>
      <vertAlign val="superscript"/>
      <sz val="10"/>
      <name val="Times New Roman"/>
      <family val="1"/>
    </font>
    <font>
      <sz val="24"/>
      <name val="Times New Roman"/>
      <family val="1"/>
    </font>
    <font>
      <sz val="8"/>
      <name val="Arial"/>
      <family val="0"/>
    </font>
    <font>
      <u val="single"/>
      <sz val="10"/>
      <color indexed="12"/>
      <name val="Arial"/>
      <family val="0"/>
    </font>
    <font>
      <b/>
      <vertAlign val="superscript"/>
      <sz val="12"/>
      <name val="Times New Roman"/>
      <family val="1"/>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15">
    <border>
      <left/>
      <right/>
      <top/>
      <bottom/>
      <diagonal/>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1" xfId="0" applyFont="1" applyBorder="1" applyAlignment="1">
      <alignment horizontal="center"/>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horizontal="center"/>
    </xf>
    <xf numFmtId="1" fontId="5" fillId="0" borderId="8"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6" fillId="0" borderId="5" xfId="0" applyFont="1" applyBorder="1" applyAlignment="1">
      <alignment/>
    </xf>
    <xf numFmtId="4" fontId="1" fillId="0" borderId="0" xfId="0" applyNumberFormat="1" applyFont="1" applyAlignment="1">
      <alignment horizontal="left"/>
    </xf>
    <xf numFmtId="0" fontId="5" fillId="0" borderId="0" xfId="0" applyFont="1" applyBorder="1" applyAlignment="1">
      <alignment/>
    </xf>
    <xf numFmtId="0" fontId="5" fillId="2" borderId="0" xfId="0" applyFont="1" applyFill="1" applyAlignment="1">
      <alignment/>
    </xf>
    <xf numFmtId="0" fontId="6" fillId="2" borderId="0" xfId="0" applyFont="1" applyFill="1" applyAlignment="1">
      <alignment horizontal="right"/>
    </xf>
    <xf numFmtId="0" fontId="6" fillId="2" borderId="0" xfId="0" applyFont="1" applyFill="1" applyAlignment="1">
      <alignment horizontal="center"/>
    </xf>
    <xf numFmtId="0" fontId="5" fillId="2" borderId="0" xfId="0" applyFont="1" applyFill="1" applyBorder="1" applyAlignment="1">
      <alignment horizontal="center"/>
    </xf>
    <xf numFmtId="0" fontId="13" fillId="0" borderId="0" xfId="0" applyFont="1" applyAlignment="1">
      <alignment/>
    </xf>
    <xf numFmtId="0" fontId="6" fillId="0" borderId="9" xfId="0" applyFont="1" applyBorder="1" applyAlignment="1">
      <alignment/>
    </xf>
    <xf numFmtId="0" fontId="6" fillId="0" borderId="9" xfId="0" applyFont="1" applyFill="1" applyBorder="1" applyAlignment="1">
      <alignment/>
    </xf>
    <xf numFmtId="0" fontId="6" fillId="0" borderId="5" xfId="0" applyFont="1" applyFill="1" applyBorder="1" applyAlignment="1">
      <alignment/>
    </xf>
    <xf numFmtId="0" fontId="5" fillId="0" borderId="8" xfId="0" applyFont="1" applyFill="1" applyBorder="1" applyAlignment="1">
      <alignment horizontal="center"/>
    </xf>
    <xf numFmtId="0" fontId="5" fillId="0" borderId="4" xfId="0" applyFont="1" applyFill="1" applyBorder="1" applyAlignment="1">
      <alignment horizontal="center"/>
    </xf>
    <xf numFmtId="0" fontId="5" fillId="0" borderId="8" xfId="0" applyFont="1" applyFill="1" applyBorder="1" applyAlignment="1" applyProtection="1">
      <alignment horizontal="center"/>
      <protection locked="0"/>
    </xf>
    <xf numFmtId="0" fontId="5" fillId="0" borderId="8" xfId="0" applyFont="1" applyFill="1" applyBorder="1" applyAlignment="1" applyProtection="1">
      <alignment horizontal="center"/>
      <protection/>
    </xf>
    <xf numFmtId="0" fontId="5" fillId="0" borderId="8" xfId="0" applyFont="1" applyBorder="1" applyAlignment="1" applyProtection="1">
      <alignment horizontal="center"/>
      <protection locked="0"/>
    </xf>
    <xf numFmtId="0" fontId="5" fillId="2" borderId="0" xfId="0" applyFont="1" applyFill="1" applyAlignment="1">
      <alignment/>
    </xf>
    <xf numFmtId="1" fontId="5" fillId="0" borderId="8" xfId="0" applyNumberFormat="1" applyFont="1" applyFill="1" applyBorder="1" applyAlignment="1" applyProtection="1">
      <alignment horizontal="center"/>
      <protection locked="0"/>
    </xf>
    <xf numFmtId="0" fontId="12" fillId="0" borderId="0" xfId="0" applyFont="1" applyAlignment="1">
      <alignment/>
    </xf>
    <xf numFmtId="9" fontId="5" fillId="3" borderId="8" xfId="20" applyFont="1" applyFill="1" applyBorder="1" applyAlignment="1">
      <alignment horizontal="center"/>
    </xf>
    <xf numFmtId="0" fontId="6" fillId="2" borderId="0" xfId="0" applyFont="1" applyFill="1" applyAlignment="1">
      <alignment/>
    </xf>
    <xf numFmtId="0" fontId="5" fillId="0" borderId="10"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17" fillId="2" borderId="0" xfId="0" applyFont="1" applyFill="1" applyAlignment="1">
      <alignment/>
    </xf>
    <xf numFmtId="0" fontId="5" fillId="0" borderId="5"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1" fontId="5" fillId="0" borderId="8" xfId="0" applyNumberFormat="1" applyFont="1" applyBorder="1" applyAlignment="1">
      <alignment horizontal="center"/>
    </xf>
    <xf numFmtId="1" fontId="5" fillId="3" borderId="8" xfId="0" applyNumberFormat="1" applyFont="1" applyFill="1" applyBorder="1" applyAlignment="1">
      <alignment horizontal="center"/>
    </xf>
    <xf numFmtId="0" fontId="14" fillId="0" borderId="8" xfId="0" applyFont="1" applyBorder="1" applyAlignment="1">
      <alignment horizontal="center" vertical="center"/>
    </xf>
    <xf numFmtId="0" fontId="9" fillId="2" borderId="8"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9" xfId="0" applyFont="1" applyBorder="1" applyAlignment="1">
      <alignment horizontal="center"/>
    </xf>
    <xf numFmtId="0" fontId="5" fillId="0" borderId="1" xfId="0" applyFont="1" applyBorder="1" applyAlignment="1">
      <alignment horizontal="center"/>
    </xf>
    <xf numFmtId="0" fontId="5" fillId="0" borderId="13" xfId="0" applyFont="1" applyBorder="1" applyAlignment="1">
      <alignment horizontal="center"/>
    </xf>
    <xf numFmtId="0" fontId="5" fillId="0" borderId="2" xfId="0" applyFont="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8" fillId="2" borderId="2" xfId="0" applyFont="1" applyFill="1" applyBorder="1" applyAlignment="1">
      <alignment horizontal="center"/>
    </xf>
    <xf numFmtId="0" fontId="9" fillId="2" borderId="11" xfId="0" applyFont="1" applyFill="1" applyBorder="1" applyAlignment="1">
      <alignment horizontal="center"/>
    </xf>
    <xf numFmtId="0" fontId="9" fillId="2" borderId="0" xfId="0" applyFont="1" applyFill="1" applyBorder="1" applyAlignment="1">
      <alignment horizontal="center"/>
    </xf>
    <xf numFmtId="0" fontId="9" fillId="2" borderId="12" xfId="0" applyFont="1" applyFill="1" applyBorder="1" applyAlignment="1">
      <alignment horizontal="center"/>
    </xf>
    <xf numFmtId="0" fontId="10" fillId="2" borderId="9" xfId="0" applyFont="1" applyFill="1" applyBorder="1" applyAlignment="1">
      <alignment horizontal="center"/>
    </xf>
    <xf numFmtId="0" fontId="10" fillId="2" borderId="10" xfId="0" applyFont="1" applyFill="1" applyBorder="1" applyAlignment="1">
      <alignment horizontal="center"/>
    </xf>
    <xf numFmtId="0" fontId="10" fillId="2" borderId="1"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0" fontId="9" fillId="2" borderId="1" xfId="0" applyFont="1" applyFill="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2" xfId="0" applyFont="1" applyBorder="1" applyAlignment="1">
      <alignment horizontal="center"/>
    </xf>
    <xf numFmtId="0" fontId="5" fillId="0" borderId="6" xfId="0" applyFont="1" applyFill="1" applyBorder="1" applyAlignment="1" applyProtection="1">
      <alignment horizontal="left"/>
      <protection locked="0"/>
    </xf>
    <xf numFmtId="0" fontId="5" fillId="0" borderId="7" xfId="0" applyFont="1" applyFill="1" applyBorder="1" applyAlignment="1" applyProtection="1">
      <alignment horizontal="left"/>
      <protection locked="0"/>
    </xf>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cellXfs>
  <cellStyles count="7">
    <cellStyle name="Normal" xfId="0"/>
    <cellStyle name="Comma" xfId="15"/>
    <cellStyle name="Comma [0]" xfId="16"/>
    <cellStyle name="Currency" xfId="17"/>
    <cellStyle name="Currency [0]" xfId="18"/>
    <cellStyle name="Hyperlink" xfId="19"/>
    <cellStyle name="Percent" xfId="20"/>
  </cellStyles>
  <dxfs count="2">
    <dxf>
      <font>
        <b/>
        <i val="0"/>
      </font>
      <fill>
        <patternFill>
          <bgColor rgb="FFCCFFCC"/>
        </patternFill>
      </fill>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28575</xdr:rowOff>
    </xdr:from>
    <xdr:to>
      <xdr:col>5</xdr:col>
      <xdr:colOff>876300</xdr:colOff>
      <xdr:row>41</xdr:row>
      <xdr:rowOff>0</xdr:rowOff>
    </xdr:to>
    <xdr:sp>
      <xdr:nvSpPr>
        <xdr:cNvPr id="1" name="TextBox 1"/>
        <xdr:cNvSpPr txBox="1">
          <a:spLocks noChangeArrowheads="1"/>
        </xdr:cNvSpPr>
      </xdr:nvSpPr>
      <xdr:spPr>
        <a:xfrm>
          <a:off x="57150" y="7324725"/>
          <a:ext cx="5391150" cy="1019175"/>
        </a:xfrm>
        <a:prstGeom prst="rect">
          <a:avLst/>
        </a:prstGeom>
        <a:solidFill>
          <a:srgbClr val="FFFFFF"/>
        </a:solidFill>
        <a:ln w="9525" cmpd="sng">
          <a:noFill/>
        </a:ln>
      </xdr:spPr>
      <xdr:txBody>
        <a:bodyPr vertOverflow="clip" wrap="square"/>
        <a:p>
          <a:pPr algn="l">
            <a:defRPr/>
          </a:pPr>
          <a:r>
            <a:rPr lang="en-US" cap="none" sz="1000" b="0" i="0" u="none" baseline="30000">
              <a:latin typeface="Times New Roman"/>
              <a:ea typeface="Times New Roman"/>
              <a:cs typeface="Times New Roman"/>
            </a:rPr>
            <a:t>1  </a:t>
          </a:r>
          <a:r>
            <a:rPr lang="en-US" cap="none" sz="1000" b="0" i="0" u="none" baseline="0">
              <a:latin typeface="Times New Roman"/>
              <a:ea typeface="Times New Roman"/>
              <a:cs typeface="Times New Roman"/>
            </a:rPr>
            <a:t>Meeting preliminary signal warrants does </a:t>
          </a:r>
          <a:r>
            <a:rPr lang="en-US" cap="none" sz="1000" b="1" i="0" u="none" baseline="0">
              <a:latin typeface="Times New Roman"/>
              <a:ea typeface="Times New Roman"/>
              <a:cs typeface="Times New Roman"/>
            </a:rPr>
            <a:t>not</a:t>
          </a:r>
          <a:r>
            <a:rPr lang="en-US" cap="none" sz="1000" b="0" i="0" u="none" baseline="0">
              <a:latin typeface="Times New Roman"/>
              <a:ea typeface="Times New Roman"/>
              <a:cs typeface="Times New Roman"/>
            </a:rPr>
            <a:t> guarantee that a signal will be installed.  When preliminary signal warrants are met, project analysts need to coordinate with Region Traffic to initiate the traffic signal engineering investigation as outlined in the Traffic Manual.  Before a signal can be installed, the engineering investigation must be conducted or reviewed by the Region Traffic Manager who will forward signal recommendations to headquarters.  Traffic signal warrants must be met and the State Traffic Engineer’s approval obtained before a traffic signal can be installed on a state highway.</a:t>
          </a:r>
        </a:p>
      </xdr:txBody>
    </xdr:sp>
    <xdr:clientData/>
  </xdr:twoCellAnchor>
  <xdr:twoCellAnchor>
    <xdr:from>
      <xdr:col>0</xdr:col>
      <xdr:colOff>57150</xdr:colOff>
      <xdr:row>41</xdr:row>
      <xdr:rowOff>57150</xdr:rowOff>
    </xdr:from>
    <xdr:to>
      <xdr:col>5</xdr:col>
      <xdr:colOff>885825</xdr:colOff>
      <xdr:row>43</xdr:row>
      <xdr:rowOff>123825</xdr:rowOff>
    </xdr:to>
    <xdr:sp>
      <xdr:nvSpPr>
        <xdr:cNvPr id="2" name="TextBox 2"/>
        <xdr:cNvSpPr txBox="1">
          <a:spLocks noChangeArrowheads="1"/>
        </xdr:cNvSpPr>
      </xdr:nvSpPr>
      <xdr:spPr>
        <a:xfrm>
          <a:off x="57150" y="8401050"/>
          <a:ext cx="5400675" cy="390525"/>
        </a:xfrm>
        <a:prstGeom prst="rect">
          <a:avLst/>
        </a:prstGeom>
        <a:solidFill>
          <a:srgbClr val="FFFFFF"/>
        </a:solidFill>
        <a:ln w="9525" cmpd="sng">
          <a:noFill/>
        </a:ln>
      </xdr:spPr>
      <xdr:txBody>
        <a:bodyPr vertOverflow="clip" wrap="square"/>
        <a:p>
          <a:pPr algn="l">
            <a:defRPr/>
          </a:pPr>
          <a:r>
            <a:rPr lang="en-US" cap="none" sz="1000" b="0" i="0" u="none" baseline="30000">
              <a:latin typeface="Times New Roman"/>
              <a:ea typeface="Times New Roman"/>
              <a:cs typeface="Times New Roman"/>
            </a:rPr>
            <a:t>2  </a:t>
          </a:r>
          <a:r>
            <a:rPr lang="en-US" cap="none" sz="1000" b="0" i="0" u="none" baseline="0">
              <a:latin typeface="Times New Roman"/>
              <a:ea typeface="Times New Roman"/>
              <a:cs typeface="Times New Roman"/>
            </a:rPr>
            <a:t>Used due to 85th percentile speed in excess of 40 mph or isolated community with population of less than 10,000.</a:t>
          </a:r>
        </a:p>
      </xdr:txBody>
    </xdr:sp>
    <xdr:clientData/>
  </xdr:twoCellAnchor>
  <xdr:twoCellAnchor>
    <xdr:from>
      <xdr:col>0</xdr:col>
      <xdr:colOff>38100</xdr:colOff>
      <xdr:row>44</xdr:row>
      <xdr:rowOff>38100</xdr:rowOff>
    </xdr:from>
    <xdr:to>
      <xdr:col>1</xdr:col>
      <xdr:colOff>704850</xdr:colOff>
      <xdr:row>46</xdr:row>
      <xdr:rowOff>76200</xdr:rowOff>
    </xdr:to>
    <xdr:sp>
      <xdr:nvSpPr>
        <xdr:cNvPr id="3" name="TextBox 3"/>
        <xdr:cNvSpPr txBox="1">
          <a:spLocks noChangeArrowheads="1"/>
        </xdr:cNvSpPr>
      </xdr:nvSpPr>
      <xdr:spPr>
        <a:xfrm>
          <a:off x="38100" y="8867775"/>
          <a:ext cx="1581150" cy="3619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Analysis Procedures Manual                                                                                                                February 2009</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5"/>
  <sheetViews>
    <sheetView view="pageBreakPreview" zoomScale="85" zoomScaleNormal="85" zoomScaleSheetLayoutView="85" workbookViewId="0" topLeftCell="A1">
      <selection activeCell="B4" sqref="B4:C4"/>
    </sheetView>
  </sheetViews>
  <sheetFormatPr defaultColWidth="9.140625" defaultRowHeight="12.75"/>
  <cols>
    <col min="1" max="1" width="51.8515625" style="5" customWidth="1"/>
    <col min="2" max="4" width="13.7109375" style="5" customWidth="1"/>
    <col min="5" max="16384" width="9.140625" style="5" customWidth="1"/>
  </cols>
  <sheetData>
    <row r="1" spans="1:5" ht="15.75">
      <c r="A1" s="20"/>
      <c r="B1" s="20"/>
      <c r="C1" s="20"/>
      <c r="D1" s="20"/>
      <c r="E1" s="20"/>
    </row>
    <row r="2" spans="1:5" ht="15.75">
      <c r="A2" s="21" t="s">
        <v>3</v>
      </c>
      <c r="B2" s="43"/>
      <c r="C2" s="43"/>
      <c r="D2" s="20"/>
      <c r="E2" s="20"/>
    </row>
    <row r="3" spans="1:5" ht="15.75">
      <c r="A3" s="21" t="s">
        <v>15</v>
      </c>
      <c r="B3" s="43"/>
      <c r="C3" s="43"/>
      <c r="D3" s="20"/>
      <c r="E3" s="20"/>
    </row>
    <row r="4" spans="1:5" ht="15.75">
      <c r="A4" s="21" t="s">
        <v>37</v>
      </c>
      <c r="B4" s="43"/>
      <c r="C4" s="43"/>
      <c r="D4" s="20"/>
      <c r="E4" s="20"/>
    </row>
    <row r="5" spans="1:5" ht="15.75">
      <c r="A5" s="21" t="s">
        <v>16</v>
      </c>
      <c r="B5" s="43"/>
      <c r="C5" s="43"/>
      <c r="D5" s="20"/>
      <c r="E5" s="20"/>
    </row>
    <row r="6" spans="1:5" ht="15.75">
      <c r="A6" s="21" t="s">
        <v>38</v>
      </c>
      <c r="B6" s="43"/>
      <c r="C6" s="43"/>
      <c r="D6" s="20"/>
      <c r="E6" s="20"/>
    </row>
    <row r="7" spans="1:5" ht="15.75">
      <c r="A7" s="21" t="s">
        <v>17</v>
      </c>
      <c r="B7" s="43"/>
      <c r="C7" s="43"/>
      <c r="D7" s="20"/>
      <c r="E7" s="20"/>
    </row>
    <row r="8" spans="1:5" ht="15.75">
      <c r="A8" s="21" t="s">
        <v>40</v>
      </c>
      <c r="B8" s="43" t="s">
        <v>45</v>
      </c>
      <c r="C8" s="43"/>
      <c r="D8" s="20"/>
      <c r="E8" s="20"/>
    </row>
    <row r="9" spans="1:5" ht="15.75">
      <c r="A9" s="21"/>
      <c r="B9" s="23"/>
      <c r="C9" s="36">
        <f>IF(B8="no",1,IF(B8="yes",0.7,ERR))</f>
        <v>1</v>
      </c>
      <c r="D9" s="20"/>
      <c r="E9" s="20"/>
    </row>
    <row r="10" spans="1:5" ht="15.75">
      <c r="A10" s="20"/>
      <c r="B10" s="20"/>
      <c r="C10" s="20"/>
      <c r="D10" s="20"/>
      <c r="E10" s="20"/>
    </row>
    <row r="11" spans="1:5" ht="15.75">
      <c r="A11" s="22" t="s">
        <v>9</v>
      </c>
      <c r="B11" s="20"/>
      <c r="C11" s="20"/>
      <c r="D11" s="20"/>
      <c r="E11" s="20"/>
    </row>
    <row r="12" spans="1:5" ht="15.75">
      <c r="A12" s="21" t="s">
        <v>39</v>
      </c>
      <c r="B12" s="43">
        <v>1</v>
      </c>
      <c r="C12" s="43"/>
      <c r="D12" s="20"/>
      <c r="E12" s="20"/>
    </row>
    <row r="13" spans="1:5" ht="15.75">
      <c r="A13" s="22" t="s">
        <v>11</v>
      </c>
      <c r="B13" s="20"/>
      <c r="C13" s="20"/>
      <c r="D13" s="20"/>
      <c r="E13" s="20"/>
    </row>
    <row r="14" spans="1:5" ht="15.75">
      <c r="A14" s="21" t="s">
        <v>39</v>
      </c>
      <c r="B14" s="43">
        <v>1</v>
      </c>
      <c r="C14" s="43"/>
      <c r="D14" s="20"/>
      <c r="E14" s="20"/>
    </row>
    <row r="15" spans="1:5" ht="15.75">
      <c r="A15" s="20"/>
      <c r="B15" s="20"/>
      <c r="C15" s="20"/>
      <c r="D15" s="20"/>
      <c r="E15" s="20"/>
    </row>
    <row r="16" spans="1:5" ht="15.75">
      <c r="A16" s="22" t="s">
        <v>9</v>
      </c>
      <c r="B16" s="20"/>
      <c r="C16" s="20"/>
      <c r="D16" s="20"/>
      <c r="E16" s="20"/>
    </row>
    <row r="17" spans="1:5" ht="15.75">
      <c r="A17" s="21" t="s">
        <v>50</v>
      </c>
      <c r="B17" s="43"/>
      <c r="C17" s="43"/>
      <c r="D17" s="20"/>
      <c r="E17" s="20"/>
    </row>
    <row r="18" spans="1:5" ht="15.75">
      <c r="A18" s="21"/>
      <c r="B18" s="21"/>
      <c r="C18" s="21"/>
      <c r="D18" s="20"/>
      <c r="E18" s="20"/>
    </row>
    <row r="19" spans="1:5" ht="15.75">
      <c r="A19" s="22" t="s">
        <v>11</v>
      </c>
      <c r="B19" s="20"/>
      <c r="C19" s="20"/>
      <c r="D19" s="20"/>
      <c r="E19" s="20"/>
    </row>
    <row r="20" spans="1:5" ht="15.75">
      <c r="A20" s="21" t="s">
        <v>51</v>
      </c>
      <c r="B20" s="44"/>
      <c r="C20" s="44"/>
      <c r="D20" s="20"/>
      <c r="E20" s="20"/>
    </row>
    <row r="21" spans="1:5" ht="15.75">
      <c r="A21" s="21" t="s">
        <v>46</v>
      </c>
      <c r="B21" s="44"/>
      <c r="C21" s="44"/>
      <c r="D21" s="20"/>
      <c r="E21" s="20"/>
    </row>
    <row r="22" spans="1:5" ht="18.75">
      <c r="A22" s="21" t="s">
        <v>54</v>
      </c>
      <c r="B22" s="44"/>
      <c r="C22" s="44"/>
      <c r="D22" s="20"/>
      <c r="E22" s="20"/>
    </row>
    <row r="23" spans="1:5" ht="15.75">
      <c r="A23" s="21" t="s">
        <v>47</v>
      </c>
      <c r="B23" s="45">
        <f>+B22*0.85</f>
        <v>0</v>
      </c>
      <c r="C23" s="45"/>
      <c r="D23" s="20"/>
      <c r="E23" s="20"/>
    </row>
    <row r="24" spans="1:5" ht="15.75">
      <c r="A24" s="21" t="s">
        <v>48</v>
      </c>
      <c r="B24" s="45">
        <f>IF((B21-B23)&gt;0,B21-B23,0)</f>
        <v>0</v>
      </c>
      <c r="C24" s="45"/>
      <c r="D24" s="20"/>
      <c r="E24" s="20"/>
    </row>
    <row r="25" spans="1:5" ht="15.75">
      <c r="A25" s="21" t="s">
        <v>49</v>
      </c>
      <c r="B25" s="45">
        <f>+B20-B21+B24</f>
        <v>0</v>
      </c>
      <c r="C25" s="45"/>
      <c r="D25" s="20"/>
      <c r="E25" s="20"/>
    </row>
    <row r="26" spans="1:5" ht="15.75">
      <c r="A26" s="21"/>
      <c r="B26" s="21"/>
      <c r="C26" s="21"/>
      <c r="D26" s="20"/>
      <c r="E26" s="20"/>
    </row>
    <row r="27" spans="1:5" ht="15.75">
      <c r="A27" s="21" t="s">
        <v>43</v>
      </c>
      <c r="B27" s="41"/>
      <c r="C27" s="42"/>
      <c r="D27" s="20"/>
      <c r="E27" s="20"/>
    </row>
    <row r="28" spans="1:5" ht="15.75">
      <c r="A28" s="21"/>
      <c r="B28" s="33"/>
      <c r="C28" s="33"/>
      <c r="D28" s="20"/>
      <c r="E28" s="20"/>
    </row>
    <row r="29" spans="1:5" ht="15.75">
      <c r="A29" s="21" t="s">
        <v>44</v>
      </c>
      <c r="B29" s="41"/>
      <c r="C29" s="42"/>
      <c r="D29" s="20"/>
      <c r="E29" s="20"/>
    </row>
    <row r="30" spans="1:5" ht="15.75">
      <c r="A30" s="20"/>
      <c r="B30" s="20"/>
      <c r="C30" s="20"/>
      <c r="D30" s="20"/>
      <c r="E30" s="20"/>
    </row>
    <row r="31" spans="1:5" ht="18.75">
      <c r="A31" s="40" t="s">
        <v>55</v>
      </c>
      <c r="B31" s="20"/>
      <c r="C31" s="20"/>
      <c r="D31" s="20"/>
      <c r="E31" s="20"/>
    </row>
    <row r="32" spans="1:5" ht="15.75">
      <c r="A32" s="37" t="s">
        <v>52</v>
      </c>
      <c r="B32" s="20"/>
      <c r="C32" s="20"/>
      <c r="D32" s="20"/>
      <c r="E32" s="20"/>
    </row>
    <row r="33" spans="1:5" ht="15.75">
      <c r="A33" s="37"/>
      <c r="B33" s="37"/>
      <c r="C33" s="37"/>
      <c r="D33" s="37"/>
      <c r="E33" s="37"/>
    </row>
    <row r="34" spans="1:5" ht="15.75">
      <c r="A34" s="37" t="s">
        <v>53</v>
      </c>
      <c r="B34" s="37"/>
      <c r="C34" s="37"/>
      <c r="D34" s="37"/>
      <c r="E34" s="37"/>
    </row>
    <row r="35" spans="1:5" ht="15.75">
      <c r="A35" s="37"/>
      <c r="B35" s="37"/>
      <c r="C35" s="37"/>
      <c r="D35" s="37"/>
      <c r="E35" s="37"/>
    </row>
  </sheetData>
  <mergeCells count="18">
    <mergeCell ref="B14:C14"/>
    <mergeCell ref="B2:C2"/>
    <mergeCell ref="B3:C3"/>
    <mergeCell ref="B4:C4"/>
    <mergeCell ref="B5:C5"/>
    <mergeCell ref="B8:C8"/>
    <mergeCell ref="B6:C6"/>
    <mergeCell ref="B7:C7"/>
    <mergeCell ref="B12:C12"/>
    <mergeCell ref="B27:C27"/>
    <mergeCell ref="B29:C29"/>
    <mergeCell ref="B17:C17"/>
    <mergeCell ref="B20:C20"/>
    <mergeCell ref="B21:C21"/>
    <mergeCell ref="B22:C22"/>
    <mergeCell ref="B23:C23"/>
    <mergeCell ref="B24:C24"/>
    <mergeCell ref="B25:C25"/>
  </mergeCells>
  <dataValidations count="2">
    <dataValidation type="list" allowBlank="1" showInputMessage="1" showErrorMessage="1" sqref="B8:C8">
      <formula1>"Yes,No"</formula1>
    </dataValidation>
    <dataValidation type="list" allowBlank="1" showInputMessage="1" showErrorMessage="1" sqref="B12:C12 B14:C14">
      <formula1>"1,2"</formula1>
    </dataValidation>
  </dataValidations>
  <printOptions/>
  <pageMargins left="0.75" right="0.75" top="1" bottom="1" header="0.5" footer="0.5"/>
  <pageSetup horizontalDpi="600" verticalDpi="6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tabSelected="1" workbookViewId="0" topLeftCell="A1">
      <selection activeCell="E6" sqref="E6:F6"/>
    </sheetView>
  </sheetViews>
  <sheetFormatPr defaultColWidth="9.140625" defaultRowHeight="12.75"/>
  <cols>
    <col min="1" max="6" width="13.7109375" style="1" customWidth="1"/>
    <col min="7" max="16384" width="9.140625" style="1" customWidth="1"/>
  </cols>
  <sheetData>
    <row r="1" spans="1:6" s="3" customFormat="1" ht="23.25">
      <c r="A1" s="57" t="s">
        <v>0</v>
      </c>
      <c r="B1" s="58"/>
      <c r="C1" s="58"/>
      <c r="D1" s="58"/>
      <c r="E1" s="58"/>
      <c r="F1" s="59"/>
    </row>
    <row r="2" spans="1:6" s="2" customFormat="1" ht="18.75">
      <c r="A2" s="60" t="s">
        <v>1</v>
      </c>
      <c r="B2" s="61"/>
      <c r="C2" s="61"/>
      <c r="D2" s="61"/>
      <c r="E2" s="61"/>
      <c r="F2" s="62"/>
    </row>
    <row r="3" spans="1:6" s="4" customFormat="1" ht="15">
      <c r="A3" s="63" t="s">
        <v>2</v>
      </c>
      <c r="B3" s="64"/>
      <c r="C3" s="64"/>
      <c r="D3" s="64"/>
      <c r="E3" s="64"/>
      <c r="F3" s="65"/>
    </row>
    <row r="4" spans="1:6" ht="12.75">
      <c r="A4" s="69"/>
      <c r="B4" s="70"/>
      <c r="C4" s="70"/>
      <c r="D4" s="70"/>
      <c r="E4" s="70"/>
      <c r="F4" s="71"/>
    </row>
    <row r="5" spans="1:6" s="2" customFormat="1" ht="18.75" customHeight="1">
      <c r="A5" s="66" t="s">
        <v>41</v>
      </c>
      <c r="B5" s="67"/>
      <c r="C5" s="67"/>
      <c r="D5" s="67"/>
      <c r="E5" s="67"/>
      <c r="F5" s="68"/>
    </row>
    <row r="6" spans="1:6" s="5" customFormat="1" ht="15.75">
      <c r="A6" s="25" t="s">
        <v>3</v>
      </c>
      <c r="B6" s="38">
        <f>+Input!B2</f>
        <v>0</v>
      </c>
      <c r="C6" s="39"/>
      <c r="D6" s="26" t="s">
        <v>15</v>
      </c>
      <c r="E6" s="38">
        <f>+Input!B3</f>
        <v>0</v>
      </c>
      <c r="F6" s="39"/>
    </row>
    <row r="7" spans="1:6" s="5" customFormat="1" ht="15.75">
      <c r="A7" s="17" t="s">
        <v>4</v>
      </c>
      <c r="B7" s="72">
        <f>Input!B4</f>
        <v>0</v>
      </c>
      <c r="C7" s="73"/>
      <c r="D7" s="27" t="s">
        <v>16</v>
      </c>
      <c r="E7" s="72">
        <f>Input!B5</f>
        <v>0</v>
      </c>
      <c r="F7" s="73"/>
    </row>
    <row r="8" spans="1:6" s="5" customFormat="1" ht="15.75">
      <c r="A8" s="17" t="s">
        <v>5</v>
      </c>
      <c r="B8" s="72">
        <f>Input!B6</f>
        <v>0</v>
      </c>
      <c r="C8" s="73"/>
      <c r="D8" s="27" t="s">
        <v>17</v>
      </c>
      <c r="E8" s="72">
        <f>Input!B7</f>
        <v>0</v>
      </c>
      <c r="F8" s="73"/>
    </row>
    <row r="9" spans="1:6" s="2" customFormat="1" ht="18.75">
      <c r="A9" s="48" t="s">
        <v>6</v>
      </c>
      <c r="B9" s="49"/>
      <c r="C9" s="49"/>
      <c r="D9" s="49"/>
      <c r="E9" s="49"/>
      <c r="F9" s="50"/>
    </row>
    <row r="10" spans="1:6" s="5" customFormat="1" ht="15.75">
      <c r="A10" s="55" t="s">
        <v>7</v>
      </c>
      <c r="B10" s="56"/>
      <c r="C10" s="55" t="s">
        <v>18</v>
      </c>
      <c r="D10" s="56"/>
      <c r="E10" s="55" t="s">
        <v>21</v>
      </c>
      <c r="F10" s="56"/>
    </row>
    <row r="11" spans="1:6" s="5" customFormat="1" ht="15.75">
      <c r="A11" s="51" t="s">
        <v>8</v>
      </c>
      <c r="B11" s="52"/>
      <c r="C11" s="51" t="s">
        <v>19</v>
      </c>
      <c r="D11" s="52"/>
      <c r="E11" s="51" t="s">
        <v>22</v>
      </c>
      <c r="F11" s="52"/>
    </row>
    <row r="12" spans="1:6" s="5" customFormat="1" ht="15.75">
      <c r="A12" s="53"/>
      <c r="B12" s="54"/>
      <c r="C12" s="53" t="s">
        <v>20</v>
      </c>
      <c r="D12" s="54"/>
      <c r="E12" s="53" t="s">
        <v>23</v>
      </c>
      <c r="F12" s="54"/>
    </row>
    <row r="13" spans="1:6" s="5" customFormat="1" ht="15.75">
      <c r="A13" s="8" t="s">
        <v>9</v>
      </c>
      <c r="B13" s="8" t="s">
        <v>11</v>
      </c>
      <c r="C13" s="19" t="s">
        <v>12</v>
      </c>
      <c r="D13" s="7"/>
      <c r="E13" s="19" t="s">
        <v>12</v>
      </c>
      <c r="F13" s="7"/>
    </row>
    <row r="14" spans="1:6" s="5" customFormat="1" ht="15.75">
      <c r="A14" s="9" t="s">
        <v>10</v>
      </c>
      <c r="B14" s="9" t="s">
        <v>10</v>
      </c>
      <c r="C14" s="9">
        <v>100</v>
      </c>
      <c r="D14" s="6">
        <v>70</v>
      </c>
      <c r="E14" s="6">
        <v>100</v>
      </c>
      <c r="F14" s="6">
        <v>70</v>
      </c>
    </row>
    <row r="15" spans="1:6" s="2" customFormat="1" ht="18.75">
      <c r="A15" s="48" t="s">
        <v>13</v>
      </c>
      <c r="B15" s="49"/>
      <c r="C15" s="49"/>
      <c r="D15" s="49"/>
      <c r="E15" s="49"/>
      <c r="F15" s="50"/>
    </row>
    <row r="16" spans="1:6" s="5" customFormat="1" ht="15.75">
      <c r="A16" s="13">
        <v>1</v>
      </c>
      <c r="B16" s="13">
        <v>1</v>
      </c>
      <c r="C16" s="14">
        <v>8850</v>
      </c>
      <c r="D16" s="14">
        <v>6200</v>
      </c>
      <c r="E16" s="14">
        <v>2650</v>
      </c>
      <c r="F16" s="14">
        <v>1850</v>
      </c>
    </row>
    <row r="17" spans="1:6" s="5" customFormat="1" ht="15.75">
      <c r="A17" s="13" t="s">
        <v>24</v>
      </c>
      <c r="B17" s="13">
        <v>1</v>
      </c>
      <c r="C17" s="14">
        <v>10600</v>
      </c>
      <c r="D17" s="14">
        <v>7400</v>
      </c>
      <c r="E17" s="14">
        <v>2650</v>
      </c>
      <c r="F17" s="14">
        <v>1850</v>
      </c>
    </row>
    <row r="18" spans="1:6" s="5" customFormat="1" ht="15.75">
      <c r="A18" s="13" t="s">
        <v>24</v>
      </c>
      <c r="B18" s="13" t="s">
        <v>24</v>
      </c>
      <c r="C18" s="14">
        <v>10600</v>
      </c>
      <c r="D18" s="14">
        <v>7400</v>
      </c>
      <c r="E18" s="14">
        <v>3550</v>
      </c>
      <c r="F18" s="14">
        <v>2500</v>
      </c>
    </row>
    <row r="19" spans="1:6" s="5" customFormat="1" ht="15.75">
      <c r="A19" s="13">
        <v>1</v>
      </c>
      <c r="B19" s="13" t="s">
        <v>24</v>
      </c>
      <c r="C19" s="14">
        <v>8850</v>
      </c>
      <c r="D19" s="14">
        <v>6200</v>
      </c>
      <c r="E19" s="14">
        <v>3550</v>
      </c>
      <c r="F19" s="14">
        <v>2500</v>
      </c>
    </row>
    <row r="20" spans="1:6" s="2" customFormat="1" ht="18.75">
      <c r="A20" s="48" t="s">
        <v>14</v>
      </c>
      <c r="B20" s="49"/>
      <c r="C20" s="49"/>
      <c r="D20" s="49"/>
      <c r="E20" s="49"/>
      <c r="F20" s="50"/>
    </row>
    <row r="21" spans="1:6" ht="15.75">
      <c r="A21" s="13">
        <v>1</v>
      </c>
      <c r="B21" s="13">
        <v>1</v>
      </c>
      <c r="C21" s="13">
        <v>13300</v>
      </c>
      <c r="D21" s="13">
        <v>9300</v>
      </c>
      <c r="E21" s="13">
        <v>1350</v>
      </c>
      <c r="F21" s="13">
        <v>950</v>
      </c>
    </row>
    <row r="22" spans="1:6" ht="15.75">
      <c r="A22" s="13" t="s">
        <v>24</v>
      </c>
      <c r="B22" s="13">
        <v>1</v>
      </c>
      <c r="C22" s="13">
        <v>15900</v>
      </c>
      <c r="D22" s="13">
        <v>11100</v>
      </c>
      <c r="E22" s="13">
        <v>1350</v>
      </c>
      <c r="F22" s="13">
        <v>950</v>
      </c>
    </row>
    <row r="23" spans="1:6" ht="15.75">
      <c r="A23" s="13" t="s">
        <v>24</v>
      </c>
      <c r="B23" s="13" t="s">
        <v>24</v>
      </c>
      <c r="C23" s="13">
        <v>15900</v>
      </c>
      <c r="D23" s="13">
        <v>11100</v>
      </c>
      <c r="E23" s="13">
        <v>1750</v>
      </c>
      <c r="F23" s="13">
        <v>1250</v>
      </c>
    </row>
    <row r="24" spans="1:6" ht="15.75">
      <c r="A24" s="13">
        <v>1</v>
      </c>
      <c r="B24" s="13" t="s">
        <v>24</v>
      </c>
      <c r="C24" s="13">
        <v>13300</v>
      </c>
      <c r="D24" s="13">
        <v>9300</v>
      </c>
      <c r="E24" s="13">
        <v>1750</v>
      </c>
      <c r="F24" s="13">
        <v>1250</v>
      </c>
    </row>
    <row r="25" spans="1:6" s="5" customFormat="1" ht="16.5" customHeight="1">
      <c r="A25" s="31" t="str">
        <f>IF(Input!B8="no","X","")</f>
        <v>X</v>
      </c>
      <c r="B25" s="10" t="s">
        <v>25</v>
      </c>
      <c r="C25" s="11"/>
      <c r="D25" s="11"/>
      <c r="E25" s="11"/>
      <c r="F25" s="12"/>
    </row>
    <row r="26" spans="1:6" s="5" customFormat="1" ht="16.5" customHeight="1">
      <c r="A26" s="32">
        <f>IF(Input!B8="yes","X","")</f>
      </c>
      <c r="B26" s="10" t="s">
        <v>42</v>
      </c>
      <c r="C26" s="11"/>
      <c r="D26" s="11"/>
      <c r="E26" s="11"/>
      <c r="F26" s="12"/>
    </row>
    <row r="27" spans="1:6" s="2" customFormat="1" ht="18.75">
      <c r="A27" s="47" t="s">
        <v>26</v>
      </c>
      <c r="B27" s="47"/>
      <c r="C27" s="47"/>
      <c r="D27" s="47"/>
      <c r="E27" s="47"/>
      <c r="F27" s="47"/>
    </row>
    <row r="28" spans="1:6" s="5" customFormat="1" ht="15.75">
      <c r="A28" s="15"/>
      <c r="B28" s="8" t="s">
        <v>10</v>
      </c>
      <c r="C28" s="8" t="s">
        <v>7</v>
      </c>
      <c r="D28" s="8" t="s">
        <v>28</v>
      </c>
      <c r="E28" s="8" t="s">
        <v>30</v>
      </c>
      <c r="F28" s="8" t="s">
        <v>31</v>
      </c>
    </row>
    <row r="29" spans="1:6" s="5" customFormat="1" ht="15.75">
      <c r="A29" s="16"/>
      <c r="B29" s="9"/>
      <c r="C29" s="29" t="s">
        <v>27</v>
      </c>
      <c r="D29" s="29" t="s">
        <v>29</v>
      </c>
      <c r="E29" s="29" t="s">
        <v>29</v>
      </c>
      <c r="F29" s="9"/>
    </row>
    <row r="30" spans="1:6" s="5" customFormat="1" ht="15.75">
      <c r="A30" s="8" t="s">
        <v>32</v>
      </c>
      <c r="B30" s="13" t="s">
        <v>9</v>
      </c>
      <c r="C30" s="30">
        <f>Input!B12</f>
        <v>1</v>
      </c>
      <c r="D30" s="28">
        <f>IF(AND($C$30=1,$C$31=1,$A$25="x"),$C$16,IF(AND($C$30=1,$C$31=1,$A$26="x"),$D$16,IF(AND($C$30&gt;1.9,$C$31=1,$A$25="x"),$C$17,IF(AND($C$30&gt;1.9,$C$31=1,$A$26="x"),$D$17,IF(AND($C$30&gt;1,9,$C$31&gt;1.9,$A$25="x"),$C$18,IF(AND($C$30&gt;1.9,$C$31&gt;1.9,$A$26="x"),$D$18,IF(AND($C$30=1,$C$31&gt;1.9,$A$25="x"),$C$19,$D$19)))))))</f>
        <v>8850</v>
      </c>
      <c r="E30" s="34">
        <f>IF(Input!B27="",Input!B17/0.1,Input!B17/(Input!B27/100))</f>
        <v>0</v>
      </c>
      <c r="F30" s="46" t="str">
        <f>IF(AND(E30&gt;=D30,E31&gt;=D31),"Y","N")</f>
        <v>N</v>
      </c>
    </row>
    <row r="31" spans="1:6" s="5" customFormat="1" ht="15.75">
      <c r="A31" s="9" t="s">
        <v>33</v>
      </c>
      <c r="B31" s="13" t="s">
        <v>11</v>
      </c>
      <c r="C31" s="30">
        <f>Input!B14</f>
        <v>1</v>
      </c>
      <c r="D31" s="28">
        <f>IF(AND($C$30=1,$C$31=1,$A$25="x"),$E$16,IF(AND($C$30=1,$C$31=1,$A$26="x"),$F$16,IF(AND($C$30&gt;1.9,$C$31=1,$A$25="x"),$E$17,IF(AND($C$30&gt;1.9,$C$31=1,$A$26="x"),$F$17,IF(AND($C$30&gt;1,9,$C$31&gt;1.9,$A$25="x"),$E$18,IF(AND($C$30&gt;1.9,$C$31&gt;1.9,$A$26="x"),$F$18,IF(AND($C$30=1,$C$31&gt;1.9,$A$25="x"),$E$19,$F$19)))))))</f>
        <v>2650</v>
      </c>
      <c r="E31" s="34">
        <f>IF(Input!B29="",Input!B25/0.1,Input!B25/(Input!B29/100))</f>
        <v>0</v>
      </c>
      <c r="F31" s="46"/>
    </row>
    <row r="32" spans="1:6" s="5" customFormat="1" ht="15.75" customHeight="1">
      <c r="A32" s="8" t="s">
        <v>32</v>
      </c>
      <c r="B32" s="13" t="s">
        <v>9</v>
      </c>
      <c r="C32" s="13">
        <f>C30</f>
        <v>1</v>
      </c>
      <c r="D32" s="13">
        <f>IF(AND($C$32=1,$C$33=1,$A$25="x"),$C$21,IF(AND($C$32=1,$C$33=1,$A$26="x"),$D$21,IF(AND($C$32&gt;1.9,$C$33=1,$A$25="x"),$C$22,IF(AND($C$32&gt;1.9,$C$33=1,$A$26="x"),$D$22,IF(AND($C$32&gt;1,9,$C$33&gt;1.9,$A$25="x"),$C$23,IF(AND($C$32&gt;1.9,$C$33&gt;1.9,$A$26="x"),$D$23,IF(AND($C$32=1,$C$33&gt;1.9,$A$25="x"),$C$24,$D$24)))))))</f>
        <v>13300</v>
      </c>
      <c r="E32" s="14">
        <f>E30</f>
        <v>0</v>
      </c>
      <c r="F32" s="46" t="str">
        <f>IF(AND(E32&gt;=D32,E33&gt;=D33),"Y","N")</f>
        <v>N</v>
      </c>
    </row>
    <row r="33" spans="1:6" s="5" customFormat="1" ht="15.75" customHeight="1">
      <c r="A33" s="9" t="s">
        <v>34</v>
      </c>
      <c r="B33" s="13" t="s">
        <v>11</v>
      </c>
      <c r="C33" s="13">
        <f>C31</f>
        <v>1</v>
      </c>
      <c r="D33" s="13">
        <f>IF(AND($C$32=1,$C$33=1,$A$25="x"),$E$21,IF(AND($C$32=1,$C$33=1,$A$26="x"),$F$21,IF(AND($C$32&gt;1.9,$C$33=1,$A$25="x"),$E$22,IF(AND($C$32&gt;1.9,$C$33=1,$A$26="x"),$F$22,IF(AND($C$32&gt;1,9,$C$33&gt;1.9,$A$25="x"),$E$23,IF(AND($C$32&gt;1.9,$C$33&gt;1.9,$A$26="x"),$F$23,IF(AND($C$32=1,$C$33&gt;1.9,$A$25="x"),$E$24,$F$24)))))))</f>
        <v>1350</v>
      </c>
      <c r="E33" s="14">
        <f>E31</f>
        <v>0</v>
      </c>
      <c r="F33" s="46"/>
    </row>
    <row r="34" spans="1:6" s="5" customFormat="1" ht="15.75">
      <c r="A34" s="74" t="s">
        <v>35</v>
      </c>
      <c r="B34" s="75"/>
      <c r="C34" s="76"/>
      <c r="D34" s="74" t="s">
        <v>36</v>
      </c>
      <c r="E34" s="75"/>
      <c r="F34" s="76"/>
    </row>
    <row r="35" s="5" customFormat="1" ht="15.75"/>
    <row r="36" s="5" customFormat="1" ht="18.75">
      <c r="A36" s="35"/>
    </row>
    <row r="37" ht="12.75" customHeight="1">
      <c r="A37" s="24"/>
    </row>
    <row r="42" ht="12.75" customHeight="1">
      <c r="A42" s="24"/>
    </row>
    <row r="43" ht="12.75">
      <c r="A43" s="18"/>
    </row>
  </sheetData>
  <mergeCells count="28">
    <mergeCell ref="E6:F6"/>
    <mergeCell ref="E7:F7"/>
    <mergeCell ref="E8:F8"/>
    <mergeCell ref="A34:C34"/>
    <mergeCell ref="D34:F34"/>
    <mergeCell ref="B6:C6"/>
    <mergeCell ref="A10:B10"/>
    <mergeCell ref="A11:B11"/>
    <mergeCell ref="B7:C7"/>
    <mergeCell ref="B8:C8"/>
    <mergeCell ref="A1:F1"/>
    <mergeCell ref="A2:F2"/>
    <mergeCell ref="A3:F3"/>
    <mergeCell ref="A5:F5"/>
    <mergeCell ref="A4:F4"/>
    <mergeCell ref="E11:F11"/>
    <mergeCell ref="E12:F12"/>
    <mergeCell ref="A9:F9"/>
    <mergeCell ref="E10:F10"/>
    <mergeCell ref="A12:B12"/>
    <mergeCell ref="C10:D10"/>
    <mergeCell ref="C11:D11"/>
    <mergeCell ref="C12:D12"/>
    <mergeCell ref="F30:F31"/>
    <mergeCell ref="F32:F33"/>
    <mergeCell ref="A27:F27"/>
    <mergeCell ref="A15:F15"/>
    <mergeCell ref="A20:F20"/>
  </mergeCells>
  <conditionalFormatting sqref="A26">
    <cfRule type="cellIs" priority="1" dxfId="0" operator="equal" stopIfTrue="1">
      <formula>"X"</formula>
    </cfRule>
  </conditionalFormatting>
  <conditionalFormatting sqref="A25">
    <cfRule type="cellIs" priority="2" dxfId="0" operator="equal" stopIfTrue="1">
      <formula>"X"</formula>
    </cfRule>
    <cfRule type="cellIs" priority="3" dxfId="1" operator="notEqual" stopIfTrue="1">
      <formula>"X"</formula>
    </cfRule>
  </conditionalFormatting>
  <printOptions horizontalCentered="1"/>
  <pageMargins left="1.09735" right="1.09375" top="0.6875" bottom="1" header="0.5" footer="0.5"/>
  <pageSetup fitToHeight="1" fitToWidth="1" horizontalDpi="600" verticalDpi="600" orientation="portrait"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12A - Preliminary Traffic Signal Warrant Analysis Form</dc:title>
  <dc:subject/>
  <dc:creator>ODOT</dc:creator>
  <cp:keywords>Analysis Procedures Manual, APM, version 2, highway capacity manual, highway safety manual, HCM, HSM, appendix 12a, preliminary traffic signal warrant analysis, form, ODOT, Oregon Department of Transportation</cp:keywords>
  <dc:description/>
  <cp:lastModifiedBy>TDB 108</cp:lastModifiedBy>
  <cp:lastPrinted>2009-02-03T17:25:28Z</cp:lastPrinted>
  <dcterms:created xsi:type="dcterms:W3CDTF">2001-10-15T20:55:41Z</dcterms:created>
  <dcterms:modified xsi:type="dcterms:W3CDTF">2009-12-02T18:09:39Z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Loca">
    <vt:lpwstr>en</vt:lpwstr>
  </property>
  <property fmtid="{D5CDD505-2E9C-101B-9397-08002B2CF9AE}" pid="4" name="xd_Signatu">
    <vt:lpwstr/>
  </property>
  <property fmtid="{D5CDD505-2E9C-101B-9397-08002B2CF9AE}" pid="5" name="Ord">
    <vt:lpwstr>98200.0000000000</vt:lpwstr>
  </property>
  <property fmtid="{D5CDD505-2E9C-101B-9397-08002B2CF9AE}" pid="6" name="TemplateU">
    <vt:lpwstr/>
  </property>
  <property fmtid="{D5CDD505-2E9C-101B-9397-08002B2CF9AE}" pid="7" name="xd_Prog">
    <vt:lpwstr/>
  </property>
  <property fmtid="{D5CDD505-2E9C-101B-9397-08002B2CF9AE}" pid="8" name="CopyToStateL">
    <vt:lpwstr>0</vt:lpwstr>
  </property>
  <property fmtid="{D5CDD505-2E9C-101B-9397-08002B2CF9AE}" pid="9" name="Metada">
    <vt:lpwstr/>
  </property>
  <property fmtid="{D5CDD505-2E9C-101B-9397-08002B2CF9AE}" pid="10" name="ContentType">
    <vt:lpwstr>0x010100CE61A6247088F44C99CF169D5088DF8D</vt:lpwstr>
  </property>
  <property fmtid="{D5CDD505-2E9C-101B-9397-08002B2CF9AE}" pid="11" name="_SourceU">
    <vt:lpwstr/>
  </property>
  <property fmtid="{D5CDD505-2E9C-101B-9397-08002B2CF9AE}" pid="12" name="_SharedFileInd">
    <vt:lpwstr/>
  </property>
  <property fmtid="{D5CDD505-2E9C-101B-9397-08002B2CF9AE}" pid="13" name="RoutingRuleDescripti">
    <vt:lpwstr/>
  </property>
  <property fmtid="{D5CDD505-2E9C-101B-9397-08002B2CF9AE}" pid="14" name="Catego">
    <vt:lpwstr>Analysis Tool</vt:lpwstr>
  </property>
  <property fmtid="{D5CDD505-2E9C-101B-9397-08002B2CF9AE}" pid="15" name="Sub-Catego">
    <vt:lpwstr>Analysis Procedures Manual</vt:lpwstr>
  </property>
  <property fmtid="{D5CDD505-2E9C-101B-9397-08002B2CF9AE}" pid="16" name="Orde">
    <vt:lpwstr/>
  </property>
  <property fmtid="{D5CDD505-2E9C-101B-9397-08002B2CF9AE}" pid="17" name="Reviewed for UR">
    <vt:lpwstr>1</vt:lpwstr>
  </property>
  <property fmtid="{D5CDD505-2E9C-101B-9397-08002B2CF9AE}" pid="18" name="U">
    <vt:lpwstr/>
  </property>
  <property fmtid="{D5CDD505-2E9C-101B-9397-08002B2CF9AE}" pid="19" name="display_urn:schemas-microsoft-com:office:office#Edit">
    <vt:lpwstr>COFFELT, Rebecca</vt:lpwstr>
  </property>
  <property fmtid="{D5CDD505-2E9C-101B-9397-08002B2CF9AE}" pid="20" name="display_urn:schemas-microsoft-com:office:office#Auth">
    <vt:lpwstr>COFFELT, Rebecca</vt:lpwstr>
  </property>
</Properties>
</file>