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eqhq1\lboyars\_temporary docs\"/>
    </mc:Choice>
  </mc:AlternateContent>
  <bookViews>
    <workbookView xWindow="0" yWindow="0" windowWidth="25200" windowHeight="11250"/>
  </bookViews>
  <sheets>
    <sheet name="Title Page" sheetId="10" r:id="rId1"/>
    <sheet name="Eff. Data" sheetId="6" r:id="rId2"/>
    <sheet name="Amb. Data" sheetId="8" r:id="rId3"/>
    <sheet name="RPA Det. and WQBEL Cal. (2013)" sheetId="3" r:id="rId4"/>
    <sheet name="Salinity Conversion" sheetId="9" r:id="rId5"/>
    <sheet name="Performance Based Limits" sheetId="5" r:id="rId6"/>
    <sheet name="Version" sheetId="4" r:id="rId7"/>
  </sheets>
  <externalReferences>
    <externalReference r:id="rId8"/>
    <externalReference r:id="rId9"/>
  </externalReferences>
  <definedNames>
    <definedName name="Industry_type">'[1]1. Monitoring Req''d'!#REF!</definedName>
    <definedName name="List">'[2]Raw Data'!$J$4:$J$233</definedName>
    <definedName name="List_Start">'[2]Raw Data'!$J$3</definedName>
    <definedName name="_xlnm.Print_Area" localSheetId="5">'Performance Based Limits'!$B$1:$E$73</definedName>
    <definedName name="_xlnm.Print_Area" localSheetId="3">'RPA Det. and WQBEL Cal. (2013)'!$A$1:$O$62</definedName>
  </definedNames>
  <calcPr calcId="162913"/>
</workbook>
</file>

<file path=xl/calcChain.xml><?xml version="1.0" encoding="utf-8"?>
<calcChain xmlns="http://schemas.openxmlformats.org/spreadsheetml/2006/main">
  <c r="X13" i="8" l="1"/>
  <c r="W13" i="8"/>
  <c r="V13" i="8"/>
  <c r="U13" i="8"/>
  <c r="T13" i="8"/>
  <c r="W14" i="6" l="1"/>
  <c r="W13" i="6"/>
  <c r="W12" i="6"/>
  <c r="V14" i="6"/>
  <c r="V13" i="6"/>
  <c r="V12" i="6"/>
  <c r="U14" i="6"/>
  <c r="U13" i="6"/>
  <c r="U12" i="6"/>
  <c r="U11" i="6"/>
  <c r="T14" i="6"/>
  <c r="T13" i="6"/>
  <c r="T12" i="6"/>
  <c r="X14" i="8" l="1"/>
  <c r="W14" i="8"/>
  <c r="V14" i="8"/>
  <c r="U14" i="8"/>
  <c r="T14" i="8"/>
  <c r="X12" i="8"/>
  <c r="W12" i="8"/>
  <c r="V12" i="8"/>
  <c r="U12" i="8"/>
  <c r="T12" i="8"/>
  <c r="X11" i="8"/>
  <c r="W11" i="8"/>
  <c r="V11" i="8"/>
  <c r="U11" i="8"/>
  <c r="T11" i="8"/>
  <c r="W47" i="3"/>
  <c r="D33" i="3" l="1"/>
  <c r="D32" i="3"/>
  <c r="D31" i="3"/>
  <c r="D28" i="3"/>
  <c r="D27" i="3"/>
  <c r="D26" i="3"/>
  <c r="K31" i="3" l="1"/>
  <c r="J31" i="3"/>
  <c r="J30" i="3"/>
  <c r="K30" i="3"/>
  <c r="J29" i="3"/>
  <c r="K29" i="3"/>
  <c r="K35" i="3"/>
  <c r="K26" i="3"/>
  <c r="J35" i="3"/>
  <c r="J26" i="3"/>
  <c r="J36" i="3" s="1"/>
  <c r="K24" i="3"/>
  <c r="J24" i="3"/>
  <c r="K34" i="3"/>
  <c r="J34" i="3"/>
  <c r="K25" i="3"/>
  <c r="J25" i="3"/>
  <c r="L48" i="3"/>
  <c r="L47" i="3" l="1"/>
  <c r="L49" i="3"/>
  <c r="U21" i="6" l="1"/>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1002" i="8"/>
  <c r="E1003" i="8"/>
  <c r="E1004" i="8"/>
  <c r="E1005" i="8"/>
  <c r="E5" i="8"/>
  <c r="X12" i="6"/>
  <c r="X13" i="6"/>
  <c r="X14" i="6"/>
  <c r="E1107" i="8"/>
  <c r="V11" i="6"/>
  <c r="X11" i="6"/>
  <c r="W11"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070" i="6"/>
  <c r="E1071" i="6"/>
  <c r="E1072" i="6"/>
  <c r="E1073" i="6"/>
  <c r="E1074" i="6"/>
  <c r="E1075" i="6"/>
  <c r="E1076" i="6"/>
  <c r="E1077" i="6"/>
  <c r="E1078" i="6"/>
  <c r="E1079" i="6"/>
  <c r="E1080" i="6"/>
  <c r="E1081" i="6"/>
  <c r="E1082" i="6"/>
  <c r="E1083" i="6"/>
  <c r="E1084" i="6"/>
  <c r="E1085" i="6"/>
  <c r="E1086" i="6"/>
  <c r="E1087" i="6"/>
  <c r="E1088" i="6"/>
  <c r="E1089" i="6"/>
  <c r="E1090" i="6"/>
  <c r="E1091" i="6"/>
  <c r="E1092" i="6"/>
  <c r="E1093" i="6"/>
  <c r="E1094" i="6"/>
  <c r="E1095" i="6"/>
  <c r="E1096" i="6"/>
  <c r="E1097" i="6"/>
  <c r="E1098" i="6"/>
  <c r="E1099" i="6"/>
  <c r="E1100" i="6"/>
  <c r="E1101" i="6"/>
  <c r="E1102" i="6"/>
  <c r="E1103" i="6"/>
  <c r="E1104" i="6"/>
  <c r="E1105" i="6"/>
  <c r="E1106" i="6"/>
  <c r="E1107" i="6"/>
  <c r="E5" i="6"/>
  <c r="T11" i="6" l="1"/>
  <c r="H49" i="3"/>
  <c r="H48" i="3"/>
  <c r="H47" i="3"/>
  <c r="E49" i="3"/>
  <c r="E48" i="3"/>
  <c r="E47" i="3"/>
  <c r="D49" i="3"/>
  <c r="G49" i="3" s="1"/>
  <c r="D48" i="3"/>
  <c r="G48" i="3" s="1"/>
  <c r="D47" i="3"/>
  <c r="G47" i="3" s="1"/>
  <c r="C49" i="3"/>
  <c r="F49" i="3" s="1"/>
  <c r="C48" i="3"/>
  <c r="J48" i="3" s="1"/>
  <c r="C47" i="3"/>
  <c r="F47" i="3" s="1"/>
  <c r="O47" i="3" l="1"/>
  <c r="M47" i="3" s="1"/>
  <c r="I49" i="3"/>
  <c r="J47" i="3"/>
  <c r="J49" i="3"/>
  <c r="F48" i="3"/>
  <c r="K48" i="3"/>
  <c r="N49" i="3"/>
  <c r="K47" i="3"/>
  <c r="I48" i="3"/>
  <c r="O48" i="3"/>
  <c r="M48" i="3" s="1"/>
  <c r="I47" i="3"/>
  <c r="C2" i="9"/>
  <c r="D2" i="9" s="1"/>
  <c r="E2" i="9" s="1"/>
  <c r="C3" i="9"/>
  <c r="D3" i="9" s="1"/>
  <c r="E3" i="9" s="1"/>
  <c r="C4" i="9"/>
  <c r="D4" i="9"/>
  <c r="E4" i="9" s="1"/>
  <c r="C5" i="9"/>
  <c r="D5" i="9"/>
  <c r="E5" i="9"/>
  <c r="C6" i="9"/>
  <c r="D6" i="9"/>
  <c r="E6" i="9"/>
  <c r="C7" i="9"/>
  <c r="D7" i="9" s="1"/>
  <c r="E7" i="9" s="1"/>
  <c r="C8" i="9"/>
  <c r="D8" i="9"/>
  <c r="E8" i="9" s="1"/>
  <c r="C9" i="9"/>
  <c r="D9" i="9"/>
  <c r="E9" i="9"/>
  <c r="C10" i="9"/>
  <c r="D10" i="9"/>
  <c r="E10" i="9"/>
  <c r="C11" i="9"/>
  <c r="D11" i="9" s="1"/>
  <c r="E11" i="9" s="1"/>
  <c r="C12" i="9"/>
  <c r="D12" i="9"/>
  <c r="E12" i="9" s="1"/>
  <c r="C13" i="9"/>
  <c r="D13" i="9"/>
  <c r="E13" i="9"/>
  <c r="C14" i="9"/>
  <c r="D14" i="9"/>
  <c r="E14" i="9"/>
  <c r="C15" i="9"/>
  <c r="D15" i="9"/>
  <c r="E15" i="9" s="1"/>
  <c r="C16" i="9"/>
  <c r="D16" i="9"/>
  <c r="E16" i="9"/>
  <c r="C17" i="9"/>
  <c r="D17" i="9"/>
  <c r="E17" i="9"/>
  <c r="C18" i="9"/>
  <c r="D18" i="9" s="1"/>
  <c r="E18" i="9" s="1"/>
  <c r="C19" i="9"/>
  <c r="D19" i="9"/>
  <c r="E19" i="9" s="1"/>
  <c r="C20" i="9"/>
  <c r="D20" i="9"/>
  <c r="E20" i="9"/>
  <c r="C21" i="9"/>
  <c r="D21" i="9"/>
  <c r="E21" i="9"/>
  <c r="C22" i="9"/>
  <c r="D22" i="9" s="1"/>
  <c r="E22" i="9" s="1"/>
  <c r="C23" i="9"/>
  <c r="D23" i="9"/>
  <c r="E23" i="9" s="1"/>
  <c r="C24" i="9"/>
  <c r="D24" i="9"/>
  <c r="E24" i="9"/>
  <c r="C25" i="9"/>
  <c r="D25" i="9"/>
  <c r="E25" i="9"/>
  <c r="C26" i="9"/>
  <c r="D26" i="9" s="1"/>
  <c r="E26" i="9" s="1"/>
  <c r="C27" i="9"/>
  <c r="D27" i="9"/>
  <c r="E27" i="9" s="1"/>
  <c r="C28" i="9"/>
  <c r="D28" i="9"/>
  <c r="E28" i="9"/>
  <c r="C29" i="9"/>
  <c r="D29" i="9"/>
  <c r="E29" i="9"/>
  <c r="C30" i="9"/>
  <c r="D30" i="9" s="1"/>
  <c r="E30" i="9" s="1"/>
  <c r="C31" i="9"/>
  <c r="D31" i="9"/>
  <c r="E31" i="9" s="1"/>
  <c r="C32" i="9"/>
  <c r="D32" i="9"/>
  <c r="E32" i="9"/>
  <c r="C33" i="9"/>
  <c r="D33" i="9"/>
  <c r="E33" i="9"/>
  <c r="C34" i="9"/>
  <c r="D34" i="9" s="1"/>
  <c r="E34" i="9" s="1"/>
  <c r="C35" i="9"/>
  <c r="D35" i="9"/>
  <c r="E35" i="9" s="1"/>
  <c r="C36" i="9"/>
  <c r="D36" i="9"/>
  <c r="E36" i="9"/>
  <c r="C37" i="9"/>
  <c r="D37" i="9"/>
  <c r="E37" i="9"/>
  <c r="C38" i="9"/>
  <c r="D38" i="9" s="1"/>
  <c r="E38" i="9" s="1"/>
  <c r="C39" i="9"/>
  <c r="D39" i="9"/>
  <c r="E39" i="9" s="1"/>
  <c r="C40" i="9"/>
  <c r="D40" i="9"/>
  <c r="E40" i="9"/>
  <c r="C41" i="9"/>
  <c r="D41" i="9"/>
  <c r="E41" i="9"/>
  <c r="C42" i="9"/>
  <c r="D42" i="9" s="1"/>
  <c r="E42" i="9" s="1"/>
  <c r="C43" i="9"/>
  <c r="D43" i="9"/>
  <c r="E43" i="9" s="1"/>
  <c r="C44" i="9"/>
  <c r="D44" i="9"/>
  <c r="E44" i="9"/>
  <c r="C45" i="9"/>
  <c r="D45" i="9"/>
  <c r="E45" i="9"/>
  <c r="C46" i="9"/>
  <c r="D46" i="9" s="1"/>
  <c r="E46" i="9" s="1"/>
  <c r="C47" i="9"/>
  <c r="D47" i="9"/>
  <c r="E47" i="9" s="1"/>
  <c r="C48" i="9"/>
  <c r="D48" i="9"/>
  <c r="E48" i="9"/>
  <c r="C49" i="9"/>
  <c r="D49" i="9"/>
  <c r="E49" i="9"/>
  <c r="C50" i="9"/>
  <c r="D50" i="9" s="1"/>
  <c r="E50" i="9" s="1"/>
  <c r="C51" i="9"/>
  <c r="D51" i="9"/>
  <c r="E51" i="9" s="1"/>
  <c r="C52" i="9"/>
  <c r="D52" i="9"/>
  <c r="E52" i="9"/>
  <c r="C53" i="9"/>
  <c r="D53" i="9"/>
  <c r="E53" i="9"/>
  <c r="C54" i="9"/>
  <c r="D54" i="9" s="1"/>
  <c r="E54" i="9" s="1"/>
  <c r="C55" i="9"/>
  <c r="D55" i="9"/>
  <c r="E55" i="9" s="1"/>
  <c r="C56" i="9"/>
  <c r="D56" i="9"/>
  <c r="E56" i="9"/>
  <c r="C57" i="9"/>
  <c r="D57" i="9"/>
  <c r="E57" i="9"/>
  <c r="C58" i="9"/>
  <c r="D58" i="9" s="1"/>
  <c r="E58" i="9" s="1"/>
  <c r="C59" i="9"/>
  <c r="D59" i="9"/>
  <c r="E59" i="9" s="1"/>
  <c r="C60" i="9"/>
  <c r="D60" i="9"/>
  <c r="E60" i="9"/>
  <c r="C61" i="9"/>
  <c r="D61" i="9"/>
  <c r="E61" i="9"/>
  <c r="C62" i="9"/>
  <c r="D62" i="9" s="1"/>
  <c r="E62" i="9" s="1"/>
  <c r="C63" i="9"/>
  <c r="D63" i="9"/>
  <c r="E63" i="9" s="1"/>
  <c r="C64" i="9"/>
  <c r="D64" i="9"/>
  <c r="E64" i="9"/>
  <c r="C65" i="9"/>
  <c r="D65" i="9"/>
  <c r="E65" i="9"/>
  <c r="C66" i="9"/>
  <c r="D66" i="9" s="1"/>
  <c r="E66" i="9" s="1"/>
  <c r="C67" i="9"/>
  <c r="D67" i="9"/>
  <c r="E67" i="9" s="1"/>
  <c r="C68" i="9"/>
  <c r="D68" i="9"/>
  <c r="E68" i="9"/>
  <c r="C69" i="9"/>
  <c r="D69" i="9"/>
  <c r="E69" i="9"/>
  <c r="C70" i="9"/>
  <c r="D70" i="9" s="1"/>
  <c r="E70" i="9" s="1"/>
  <c r="C71" i="9"/>
  <c r="D71" i="9"/>
  <c r="E71" i="9" s="1"/>
  <c r="C72" i="9"/>
  <c r="D72" i="9"/>
  <c r="E72" i="9"/>
  <c r="C73" i="9"/>
  <c r="D73" i="9"/>
  <c r="E73" i="9"/>
  <c r="C74" i="9"/>
  <c r="D74" i="9" s="1"/>
  <c r="E74" i="9" s="1"/>
  <c r="C75" i="9"/>
  <c r="D75" i="9"/>
  <c r="E75" i="9" s="1"/>
  <c r="C76" i="9"/>
  <c r="D76" i="9"/>
  <c r="E76" i="9"/>
  <c r="C77" i="9"/>
  <c r="D77" i="9"/>
  <c r="E77" i="9"/>
  <c r="C78" i="9"/>
  <c r="D78" i="9" s="1"/>
  <c r="E78" i="9" s="1"/>
  <c r="C79" i="9"/>
  <c r="D79" i="9"/>
  <c r="E79" i="9" s="1"/>
  <c r="C80" i="9"/>
  <c r="D80" i="9"/>
  <c r="E80" i="9"/>
  <c r="C81" i="9"/>
  <c r="D81" i="9"/>
  <c r="E81" i="9"/>
  <c r="C82" i="9"/>
  <c r="D82" i="9" s="1"/>
  <c r="E82" i="9" s="1"/>
  <c r="C83" i="9"/>
  <c r="D83" i="9"/>
  <c r="E83" i="9" s="1"/>
  <c r="C84" i="9"/>
  <c r="D84" i="9"/>
  <c r="E84" i="9"/>
  <c r="C85" i="9"/>
  <c r="D85" i="9"/>
  <c r="E85" i="9"/>
  <c r="C86" i="9"/>
  <c r="D86" i="9" s="1"/>
  <c r="E86" i="9" s="1"/>
  <c r="C87" i="9"/>
  <c r="D87" i="9"/>
  <c r="E87" i="9" s="1"/>
  <c r="C88" i="9"/>
  <c r="D88" i="9"/>
  <c r="E88" i="9"/>
  <c r="C89" i="9"/>
  <c r="D89" i="9"/>
  <c r="E89" i="9"/>
  <c r="C90" i="9"/>
  <c r="D90" i="9" s="1"/>
  <c r="E90" i="9" s="1"/>
  <c r="C91" i="9"/>
  <c r="D91" i="9"/>
  <c r="E91" i="9" s="1"/>
  <c r="C92" i="9"/>
  <c r="D92" i="9"/>
  <c r="E92" i="9"/>
  <c r="C93" i="9"/>
  <c r="D93" i="9"/>
  <c r="E93" i="9"/>
  <c r="C94" i="9"/>
  <c r="D94" i="9" s="1"/>
  <c r="E94" i="9" s="1"/>
  <c r="C95" i="9"/>
  <c r="D95" i="9"/>
  <c r="E95" i="9" s="1"/>
  <c r="C96" i="9"/>
  <c r="D96" i="9"/>
  <c r="E96" i="9"/>
  <c r="C97" i="9"/>
  <c r="D97" i="9"/>
  <c r="E97" i="9"/>
  <c r="C98" i="9"/>
  <c r="D98" i="9" s="1"/>
  <c r="E98" i="9" s="1"/>
  <c r="C99" i="9"/>
  <c r="D99" i="9"/>
  <c r="E99" i="9" s="1"/>
  <c r="C100" i="9"/>
  <c r="D100" i="9"/>
  <c r="E100" i="9"/>
  <c r="C26" i="3" l="1"/>
  <c r="I24" i="3" s="1"/>
  <c r="C27" i="3"/>
  <c r="I25" i="3" l="1"/>
  <c r="I34" i="3"/>
  <c r="C32" i="3"/>
  <c r="C28" i="3" s="1"/>
  <c r="C31" i="3"/>
  <c r="C33" i="3" l="1"/>
  <c r="I29" i="3"/>
  <c r="I30" i="3"/>
  <c r="J39" i="3"/>
  <c r="I39" i="3"/>
  <c r="I35" i="3" l="1"/>
  <c r="I26" i="3"/>
  <c r="I31" i="3"/>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 i="5"/>
  <c r="D59" i="5" l="1"/>
  <c r="D58" i="5"/>
  <c r="D71" i="5" l="1"/>
  <c r="D63" i="5"/>
  <c r="D64" i="5"/>
  <c r="B23" i="3"/>
  <c r="D67" i="5" l="1"/>
  <c r="D65" i="5"/>
  <c r="D66" i="5" s="1"/>
  <c r="D68" i="5" s="1"/>
  <c r="D69" i="5" l="1"/>
  <c r="D72" i="5" s="1"/>
  <c r="D23" i="3"/>
  <c r="H9" i="3"/>
  <c r="H16" i="3" s="1"/>
  <c r="C23" i="3" s="1"/>
  <c r="H10" i="3"/>
  <c r="H17" i="3" s="1"/>
  <c r="H11" i="3"/>
  <c r="H15" i="3" s="1"/>
  <c r="V49" i="3"/>
  <c r="U49" i="3"/>
  <c r="U56" i="3" l="1"/>
  <c r="T56" i="3"/>
  <c r="V56" i="3" s="1"/>
  <c r="J37" i="3"/>
  <c r="I38" i="3"/>
  <c r="I36" i="3"/>
  <c r="K36" i="3"/>
  <c r="V48" i="3"/>
  <c r="W49" i="3"/>
  <c r="V47" i="3"/>
  <c r="U47" i="3"/>
  <c r="I37" i="3"/>
  <c r="K37" i="3"/>
  <c r="J38" i="3" l="1"/>
  <c r="K38" i="3"/>
  <c r="W56" i="3"/>
  <c r="U48" i="3"/>
  <c r="W48" i="3" s="1"/>
  <c r="Y56" i="3" l="1"/>
  <c r="AC56" i="3" s="1"/>
  <c r="E55" i="3" s="1"/>
  <c r="D54" i="3"/>
  <c r="E61" i="3" s="1"/>
  <c r="F53" i="3"/>
  <c r="C53" i="3"/>
  <c r="X56" i="3"/>
  <c r="AB56" i="3" s="1"/>
  <c r="C55" i="3" s="1"/>
  <c r="F54" i="3"/>
  <c r="D62" i="3" l="1"/>
  <c r="H62" i="3" s="1"/>
  <c r="C62" i="3"/>
  <c r="D60" i="3"/>
  <c r="H60" i="3" s="1"/>
  <c r="D53" i="3"/>
  <c r="C60" i="3" s="1"/>
  <c r="C54" i="3"/>
  <c r="F62" i="3"/>
  <c r="G60" i="3"/>
  <c r="K60" i="3" s="1"/>
  <c r="G61" i="3" l="1"/>
  <c r="K61" i="3" s="1"/>
  <c r="C61" i="3"/>
  <c r="E60" i="3"/>
  <c r="I60" i="3" s="1"/>
  <c r="I61" i="3"/>
  <c r="L60" i="3"/>
  <c r="N60" i="3" s="1"/>
  <c r="D61" i="3"/>
  <c r="J62" i="3"/>
  <c r="L62" i="3" s="1"/>
  <c r="N62" i="3" s="1"/>
  <c r="O62" i="3" l="1"/>
  <c r="O60" i="3"/>
  <c r="H61" i="3"/>
  <c r="L61" i="3" s="1"/>
  <c r="N61" i="3" l="1"/>
  <c r="O61" i="3"/>
</calcChain>
</file>

<file path=xl/comments1.xml><?xml version="1.0" encoding="utf-8"?>
<comments xmlns="http://schemas.openxmlformats.org/spreadsheetml/2006/main">
  <authors>
    <author>BOHABOY Spencer</author>
  </authors>
  <commentList>
    <comment ref="T11" authorId="0" shapeId="0">
      <text>
        <r>
          <rPr>
            <sz val="9"/>
            <color indexed="81"/>
            <rFont val="Tahoma"/>
            <family val="2"/>
          </rPr>
          <t xml:space="preserve">Average is calculated using the values divided by # of reports.  For "ND", 0 is used.  For "&lt;", the detection limit value below is used
</t>
        </r>
      </text>
    </comment>
  </commentList>
</comments>
</file>

<file path=xl/comments2.xml><?xml version="1.0" encoding="utf-8"?>
<comments xmlns="http://schemas.openxmlformats.org/spreadsheetml/2006/main">
  <authors>
    <author>BOHABOY Spencer</author>
  </authors>
  <commentList>
    <comment ref="T11" authorId="0" shapeId="0">
      <text>
        <r>
          <rPr>
            <b/>
            <sz val="9"/>
            <color indexed="81"/>
            <rFont val="Tahoma"/>
            <family val="2"/>
          </rPr>
          <t>Average is calculated using the values divided by # of reports.  For "ND", 0 is used.  For "&lt;", the detection limit value below is used</t>
        </r>
      </text>
    </comment>
  </commentList>
</comments>
</file>

<file path=xl/comments3.xml><?xml version="1.0" encoding="utf-8"?>
<comments xmlns="http://schemas.openxmlformats.org/spreadsheetml/2006/main">
  <authors>
    <author>sschnur</author>
    <author>PCAdmin</author>
    <author>BOHABOY Spencer</author>
    <author>Steve Schnurbusch</author>
    <author>S. Bohaboy</author>
    <author>DEQ Build</author>
    <author>SBhohaboy</author>
  </authors>
  <commentList>
    <comment ref="H6" authorId="0" shapeId="0">
      <text>
        <r>
          <rPr>
            <sz val="12"/>
            <color indexed="81"/>
            <rFont val="Tahoma"/>
            <family val="2"/>
          </rPr>
          <t>Enter "Yes" if dilution is known, and enter dilution values for ZID and MZ.  If dilution is not known enter "No" and enter information for 7Q10, 30Q5, 1Q10, % dilution, and effluent flow below.</t>
        </r>
      </text>
    </comment>
    <comment ref="H12" authorId="0" shapeId="0">
      <text>
        <r>
          <rPr>
            <sz val="11"/>
            <color indexed="81"/>
            <rFont val="Tahoma"/>
            <family val="2"/>
          </rPr>
          <t>Default value for allowable stream flow at ZID is 10%.  Permit writer may modify this based upon Best Professional Judgement</t>
        </r>
        <r>
          <rPr>
            <b/>
            <sz val="12"/>
            <color indexed="81"/>
            <rFont val="Tahoma"/>
            <family val="2"/>
          </rPr>
          <t xml:space="preserve">
</t>
        </r>
        <r>
          <rPr>
            <b/>
            <u/>
            <sz val="12"/>
            <color indexed="81"/>
            <rFont val="Tahoma"/>
            <family val="2"/>
          </rPr>
          <t>Make sure to enter the decimal value of the percentage 0.10 = 10%</t>
        </r>
      </text>
    </comment>
    <comment ref="H13" authorId="0" shapeId="0">
      <text>
        <r>
          <rPr>
            <sz val="11"/>
            <color indexed="81"/>
            <rFont val="Tahoma"/>
            <family val="2"/>
          </rPr>
          <t xml:space="preserve">Default value for allowable stream flow at edge of the mizing zone is 25%.  Permit writer may modify this based upon Best Professional Judgement. </t>
        </r>
        <r>
          <rPr>
            <b/>
            <sz val="11"/>
            <color indexed="81"/>
            <rFont val="Tahoma"/>
            <family val="2"/>
          </rPr>
          <t xml:space="preserve">
</t>
        </r>
        <r>
          <rPr>
            <b/>
            <u/>
            <sz val="11"/>
            <color indexed="81"/>
            <rFont val="Tahoma"/>
            <family val="2"/>
          </rPr>
          <t>Make sure to enter the decimal value of the percentage 0.25 = 25%</t>
        </r>
      </text>
    </comment>
    <comment ref="J13" authorId="1" shapeId="0">
      <text>
        <r>
          <rPr>
            <b/>
            <sz val="9"/>
            <color indexed="81"/>
            <rFont val="Tahoma"/>
            <family val="2"/>
          </rPr>
          <t>Specifically, Northwest Salmonids refered to as "Oncorhyuchus"</t>
        </r>
      </text>
    </comment>
    <comment ref="N13" authorId="1" shapeId="0">
      <text>
        <r>
          <rPr>
            <b/>
            <sz val="9"/>
            <color indexed="81"/>
            <rFont val="Tahoma"/>
            <family val="2"/>
          </rPr>
          <t xml:space="preserve">For fresh water acute criteria for temperatures lower than 15.7C salmonids are more sensative than mussels
</t>
        </r>
      </text>
    </comment>
    <comment ref="H14" authorId="2" shapeId="0">
      <text>
        <r>
          <rPr>
            <b/>
            <sz val="9"/>
            <color indexed="81"/>
            <rFont val="Tahoma"/>
            <family val="2"/>
          </rPr>
          <t>This is the calculated dilution based on the 7Q10, 1Q10 etc. data entered below.  This calculated dilution will be used when "N" is entered into the adjacent box.</t>
        </r>
      </text>
    </comment>
    <comment ref="N17" authorId="3" shapeId="0">
      <text>
        <r>
          <rPr>
            <sz val="10"/>
            <color indexed="81"/>
            <rFont val="Tahoma"/>
            <family val="2"/>
          </rPr>
          <t>Percentile may be changed if rationale is provided</t>
        </r>
      </text>
    </comment>
    <comment ref="J18" authorId="1" shapeId="0">
      <text>
        <r>
          <rPr>
            <b/>
            <sz val="9"/>
            <color indexed="81"/>
            <rFont val="Tahoma"/>
            <family val="2"/>
          </rPr>
          <t>Probability Basis:  Upper boundary of the effluent distribution</t>
        </r>
      </text>
    </comment>
    <comment ref="N18" authorId="3" shapeId="0">
      <text>
        <r>
          <rPr>
            <sz val="10"/>
            <color indexed="81"/>
            <rFont val="Tahoma"/>
            <family val="2"/>
          </rPr>
          <t>Percentile may be changed if rationale is provided</t>
        </r>
      </text>
    </comment>
    <comment ref="C26" authorId="1" shapeId="0">
      <text>
        <r>
          <rPr>
            <sz val="11"/>
            <color indexed="81"/>
            <rFont val="Tahoma"/>
            <family val="2"/>
          </rPr>
          <t>90th % from Ambient temperature tab</t>
        </r>
      </text>
    </comment>
    <comment ref="C27" authorId="1" shapeId="0">
      <text>
        <r>
          <rPr>
            <sz val="11"/>
            <color indexed="81"/>
            <rFont val="Tahoma"/>
            <family val="2"/>
          </rPr>
          <t>90th % from LASAR ambient dta tab</t>
        </r>
      </text>
    </comment>
    <comment ref="C28" authorId="1" shapeId="0">
      <text>
        <r>
          <rPr>
            <sz val="11"/>
            <color indexed="81"/>
            <rFont val="Tahoma"/>
            <family val="2"/>
          </rPr>
          <t xml:space="preserve">Percentile depends upon pH for both ambient and effluent:  
pH: 
effluent&gt;Ambient  =  10% ambient and 90% effluent
effluent&lt;Ambient  =  90% ambient and 10% effluent
</t>
        </r>
      </text>
    </comment>
    <comment ref="D28" authorId="2" shapeId="0">
      <text>
        <r>
          <rPr>
            <b/>
            <sz val="9"/>
            <color indexed="81"/>
            <rFont val="Tahoma"/>
            <charset val="1"/>
          </rPr>
          <t>BOHABOY Spencer:</t>
        </r>
        <r>
          <rPr>
            <sz val="9"/>
            <color indexed="81"/>
            <rFont val="Tahoma"/>
            <charset val="1"/>
          </rPr>
          <t xml:space="preserve">
For Chronic calculations, average alkalinity values will be used.</t>
        </r>
      </text>
    </comment>
    <comment ref="C31" authorId="1" shapeId="0">
      <text>
        <r>
          <rPr>
            <sz val="11"/>
            <color indexed="81"/>
            <rFont val="Tahoma"/>
            <family val="2"/>
          </rPr>
          <t>90th % from effluent temperature tab</t>
        </r>
      </text>
    </comment>
    <comment ref="C32" authorId="1" shapeId="0">
      <text>
        <r>
          <rPr>
            <sz val="11"/>
            <color indexed="81"/>
            <rFont val="Tahoma"/>
            <family val="2"/>
          </rPr>
          <t>90th % from effluent pH tab</t>
        </r>
      </text>
    </comment>
    <comment ref="C33" authorId="1" shapeId="0">
      <text>
        <r>
          <rPr>
            <sz val="11"/>
            <color indexed="81"/>
            <rFont val="Tahoma"/>
            <family val="2"/>
          </rPr>
          <t>The percentile for alkalinity depends upon pH for both ambient and effluent: 
pH: 
  effluent&gt;Ambient  =  10% ambient and 90% effluent
  effluent&lt;Ambient  =  90% ambient and 10% effluent
If no data assumed 75 mg/L as a worst case condition</t>
        </r>
      </text>
    </comment>
    <comment ref="D33" authorId="2" shapeId="0">
      <text>
        <r>
          <rPr>
            <b/>
            <sz val="9"/>
            <color indexed="81"/>
            <rFont val="Tahoma"/>
            <charset val="1"/>
          </rPr>
          <t>BOHABOY Spencer:</t>
        </r>
        <r>
          <rPr>
            <sz val="9"/>
            <color indexed="81"/>
            <rFont val="Tahoma"/>
            <charset val="1"/>
          </rPr>
          <t xml:space="preserve">
For Chronic calculations, average alkalinity values will be used.</t>
        </r>
      </text>
    </comment>
    <comment ref="C43" authorId="4" shapeId="0">
      <text>
        <r>
          <rPr>
            <sz val="10"/>
            <color indexed="81"/>
            <rFont val="Tahoma"/>
            <family val="2"/>
          </rPr>
          <t>This field does not automatically refer to Monitoring spreadsheet since # of sample can changed with Tier 2 Monitoring</t>
        </r>
      </text>
    </comment>
    <comment ref="D43" authorId="5" shapeId="0">
      <text>
        <r>
          <rPr>
            <sz val="10"/>
            <color indexed="81"/>
            <rFont val="Tahoma"/>
            <family val="2"/>
          </rPr>
          <t>- Enter the highest reported concentration during the monitoring period.  Typically in Total  Recoverable in ug/l.
- Enter "nd" if all analytical results were non-detect
-In cases where robust data sets are available (min. of 2/week for multiple seasons) it is possible to perform a less conservative RPA using a highest 30 day rolling average and a highest 4-day subset of that 30 day period.  Contact technical assistance in helping to develop this analysis.</t>
        </r>
      </text>
    </comment>
    <comment ref="E43" authorId="5" shapeId="0">
      <text>
        <r>
          <rPr>
            <sz val="11"/>
            <color indexed="81"/>
            <rFont val="Tahoma"/>
            <family val="2"/>
          </rPr>
          <t xml:space="preserve">Default:  1 to 9 samples, CV = 0.6
</t>
        </r>
        <r>
          <rPr>
            <u/>
            <sz val="11"/>
            <color indexed="81"/>
            <rFont val="Tahoma"/>
            <family val="2"/>
          </rPr>
          <t>&gt;</t>
        </r>
        <r>
          <rPr>
            <sz val="11"/>
            <color indexed="81"/>
            <rFont val="Tahoma"/>
            <family val="2"/>
          </rPr>
          <t xml:space="preserve">10 samples, CV = calculated value (See </t>
        </r>
        <r>
          <rPr>
            <b/>
            <sz val="11"/>
            <color indexed="81"/>
            <rFont val="Tahoma"/>
            <family val="2"/>
          </rPr>
          <t>Sec. 3.3 of RPA IMD</t>
        </r>
        <r>
          <rPr>
            <sz val="11"/>
            <color indexed="81"/>
            <rFont val="Tahoma"/>
            <family val="2"/>
          </rPr>
          <t>)</t>
        </r>
      </text>
    </comment>
    <comment ref="F43" authorId="1" shapeId="0">
      <text>
        <r>
          <rPr>
            <sz val="9"/>
            <color indexed="81"/>
            <rFont val="Tahoma"/>
            <family val="2"/>
          </rPr>
          <t>Also called the "Critical Value" in TSD and EPA Permit Writers Manual.
This is calculated as the upper boundary of the expected lognormal distribution of the effluent concentraion at a high confidence level.</t>
        </r>
      </text>
    </comment>
    <comment ref="G43" authorId="6" shapeId="0">
      <text>
        <r>
          <rPr>
            <sz val="11"/>
            <color indexed="81"/>
            <rFont val="Tahoma"/>
            <family val="2"/>
          </rPr>
          <t>Will report "Yes" or "No.  In the event where analysis results in non-detect a "Non-Det."  will be indicated</t>
        </r>
        <r>
          <rPr>
            <sz val="9"/>
            <color indexed="81"/>
            <rFont val="Tahoma"/>
            <family val="2"/>
          </rPr>
          <t xml:space="preserve">
</t>
        </r>
      </text>
    </comment>
    <comment ref="H43" authorId="5" shapeId="0">
      <text>
        <r>
          <rPr>
            <sz val="10"/>
            <color indexed="81"/>
            <rFont val="Tahoma"/>
            <family val="2"/>
          </rPr>
          <t xml:space="preserve">1 to 4 data points = </t>
        </r>
        <r>
          <rPr>
            <b/>
            <sz val="10"/>
            <color indexed="81"/>
            <rFont val="Tahoma"/>
            <family val="2"/>
          </rPr>
          <t>Most conservative value</t>
        </r>
        <r>
          <rPr>
            <sz val="10"/>
            <color indexed="81"/>
            <rFont val="Tahoma"/>
            <family val="2"/>
          </rPr>
          <t xml:space="preserve">
</t>
        </r>
        <r>
          <rPr>
            <u/>
            <sz val="10"/>
            <color indexed="81"/>
            <rFont val="Tahoma"/>
            <family val="2"/>
          </rPr>
          <t>&gt;</t>
        </r>
        <r>
          <rPr>
            <sz val="10"/>
            <color indexed="81"/>
            <rFont val="Tahoma"/>
            <family val="2"/>
          </rPr>
          <t xml:space="preserve">4 data points = </t>
        </r>
        <r>
          <rPr>
            <b/>
            <sz val="10"/>
            <color indexed="81"/>
            <rFont val="Tahoma"/>
            <family val="2"/>
          </rPr>
          <t xml:space="preserve">90th percentile </t>
        </r>
        <r>
          <rPr>
            <sz val="10"/>
            <color indexed="81"/>
            <rFont val="Tahoma"/>
            <family val="2"/>
          </rPr>
          <t>of data range</t>
        </r>
      </text>
    </comment>
    <comment ref="L43" authorId="5"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M43" authorId="1" shapeId="0">
      <text>
        <r>
          <rPr>
            <b/>
            <sz val="9"/>
            <color indexed="81"/>
            <rFont val="Tahoma"/>
            <family val="2"/>
          </rPr>
          <t>This value is a secondary analysis that evaluates 2.5 x the 30Q5 criteria</t>
        </r>
      </text>
    </comment>
    <comment ref="N43" authorId="5"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O43" authorId="5"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L47" authorId="1" shapeId="0">
      <text>
        <r>
          <rPr>
            <b/>
            <sz val="9"/>
            <color indexed="81"/>
            <rFont val="Tahoma"/>
            <family val="2"/>
          </rPr>
          <t>Selectes the lowest of Salmonid or Inverterate criteria</t>
        </r>
      </text>
    </comment>
    <comment ref="A49" authorId="1" shapeId="0">
      <text>
        <r>
          <rPr>
            <b/>
            <sz val="9"/>
            <color indexed="81"/>
            <rFont val="Tahoma"/>
            <family val="2"/>
          </rPr>
          <t>Calculations based upon EPA formula in standard: http://water.epa.gov/scitech/swguidance/standards/upload/2001_10_12_criteria_ambientwqc_ammoniasalt1989.pdf</t>
        </r>
      </text>
    </comment>
    <comment ref="C51" authorId="1" shapeId="0">
      <text>
        <r>
          <rPr>
            <b/>
            <sz val="9"/>
            <color indexed="81"/>
            <rFont val="Tahoma"/>
            <family val="2"/>
          </rPr>
          <t>If "--" appears, there are no WQ criteria calculated.</t>
        </r>
      </text>
    </comment>
    <comment ref="D52" authorId="1" shapeId="0">
      <text>
        <r>
          <rPr>
            <b/>
            <sz val="9"/>
            <color indexed="81"/>
            <rFont val="Tahoma"/>
            <family val="2"/>
          </rPr>
          <t>This value is a secondary analysis that evaluates 2.5 x the 30Q5 criteria but using the 7Q10 max concentration</t>
        </r>
      </text>
    </comment>
    <comment ref="A55" authorId="1" shapeId="0">
      <text>
        <r>
          <rPr>
            <b/>
            <sz val="9"/>
            <color indexed="81"/>
            <rFont val="Tahoma"/>
            <family val="2"/>
          </rPr>
          <t>Calculations based upon EPA formula in standard: http://water.epa.gov/scitech/swguidance/standards/upload/2001_10_12_criteria_ambientwqc_ammoniasalt1989.pdf</t>
        </r>
      </text>
    </comment>
    <comment ref="C57" authorId="1" shapeId="0">
      <text>
        <r>
          <rPr>
            <b/>
            <sz val="9"/>
            <color indexed="81"/>
            <rFont val="Tahoma"/>
            <family val="2"/>
          </rPr>
          <t>Cell will set default sample frequency depending upon the limiting LTA factor.
If Acute LTA is the min. value, # of samples must be a min of 4.
If Chroninc LTA is the min. value, # of sampels must be a min. of 30.</t>
        </r>
      </text>
    </comment>
    <comment ref="H58" authorId="1" shapeId="0">
      <text>
        <r>
          <rPr>
            <b/>
            <sz val="9"/>
            <color indexed="81"/>
            <rFont val="Tahoma"/>
            <family val="2"/>
          </rPr>
          <t>at 99th % Probability Basis
"z" statistic
99%=2.326
95%=1.645</t>
        </r>
      </text>
    </comment>
    <comment ref="J58" authorId="1" shapeId="0">
      <text>
        <r>
          <rPr>
            <b/>
            <sz val="9"/>
            <color indexed="81"/>
            <rFont val="Tahoma"/>
            <family val="2"/>
          </rPr>
          <t>at 99th % Probability Basis
99%=2.326
95%=1.645</t>
        </r>
      </text>
    </comment>
    <comment ref="K58" authorId="1" shapeId="0">
      <text>
        <r>
          <rPr>
            <b/>
            <sz val="9"/>
            <color indexed="81"/>
            <rFont val="Tahoma"/>
            <family val="2"/>
          </rPr>
          <t>at 99th % Probability Basis
99%=2.326
95%=1.645</t>
        </r>
      </text>
    </comment>
    <comment ref="N59" authorId="1" shapeId="0">
      <text>
        <r>
          <rPr>
            <b/>
            <sz val="9"/>
            <color indexed="81"/>
            <rFont val="Tahoma"/>
            <family val="2"/>
          </rPr>
          <t>% percent occurance</t>
        </r>
      </text>
    </comment>
    <comment ref="O59" authorId="1" shapeId="0">
      <text>
        <r>
          <rPr>
            <b/>
            <sz val="9"/>
            <color indexed="81"/>
            <rFont val="Tahoma"/>
            <family val="2"/>
          </rPr>
          <t xml:space="preserve">% occurrence
</t>
        </r>
        <r>
          <rPr>
            <sz val="9"/>
            <color indexed="81"/>
            <rFont val="Tahoma"/>
            <family val="2"/>
          </rPr>
          <t xml:space="preserve">
</t>
        </r>
      </text>
    </comment>
    <comment ref="A62" authorId="1" shapeId="0">
      <text>
        <r>
          <rPr>
            <b/>
            <sz val="9"/>
            <color indexed="81"/>
            <rFont val="Tahoma"/>
            <family val="2"/>
          </rPr>
          <t>Calculations based upon EPA formula in standard: http://water.epa.gov/scitech/swguidance/standards/upload/2001_10_12_criteria_ambientwqc_ammoniasalt1989.pdf</t>
        </r>
      </text>
    </comment>
  </commentList>
</comments>
</file>

<file path=xl/sharedStrings.xml><?xml version="1.0" encoding="utf-8"?>
<sst xmlns="http://schemas.openxmlformats.org/spreadsheetml/2006/main" count="379" uniqueCount="243">
  <si>
    <t>RPA Run Information</t>
  </si>
  <si>
    <t>Please complete the following General Facility Information</t>
  </si>
  <si>
    <t>Facility Name:</t>
  </si>
  <si>
    <t>*</t>
  </si>
  <si>
    <t>DEQ File Number:</t>
  </si>
  <si>
    <t>Yes</t>
  </si>
  <si>
    <t>Fresh</t>
  </si>
  <si>
    <t>Permit Writer Name:</t>
  </si>
  <si>
    <t>Ambient Salinity</t>
  </si>
  <si>
    <t>ppt</t>
  </si>
  <si>
    <t>No</t>
  </si>
  <si>
    <t>Salt</t>
  </si>
  <si>
    <t>Effluent Salinity</t>
  </si>
  <si>
    <t>Outfall Number:</t>
  </si>
  <si>
    <t xml:space="preserve">Stream Flow: 7Q10 </t>
  </si>
  <si>
    <t>CFS</t>
  </si>
  <si>
    <t xml:space="preserve">Stream Flow: 30Q5 </t>
  </si>
  <si>
    <t>Date of RPA Run:</t>
  </si>
  <si>
    <t>Enter data here</t>
  </si>
  <si>
    <t xml:space="preserve">Stream Flow: 1Q10 </t>
  </si>
  <si>
    <t xml:space="preserve">% dilution at ZID </t>
  </si>
  <si>
    <t>%</t>
  </si>
  <si>
    <t>RPA Run Notes:</t>
  </si>
  <si>
    <t xml:space="preserve">% dilution at MZ </t>
  </si>
  <si>
    <t>Effluent</t>
  </si>
  <si>
    <r>
      <t>mg/L CaCO</t>
    </r>
    <r>
      <rPr>
        <vertAlign val="subscript"/>
        <sz val="11"/>
        <rFont val="Tahoma"/>
        <family val="2"/>
      </rPr>
      <t>3</t>
    </r>
  </si>
  <si>
    <t>Dilution @ ZID</t>
  </si>
  <si>
    <t>KEY:</t>
  </si>
  <si>
    <t>--</t>
  </si>
  <si>
    <t>Intermediate calc.s</t>
  </si>
  <si>
    <t>Dilution @ MZ (7Q10)</t>
  </si>
  <si>
    <r>
      <t xml:space="preserve">*          </t>
    </r>
    <r>
      <rPr>
        <sz val="12"/>
        <rFont val="Tahoma"/>
        <family val="2"/>
      </rPr>
      <t>Enter data here</t>
    </r>
  </si>
  <si>
    <t>Calculated results</t>
  </si>
  <si>
    <t>Dilution @ MZ (30Q5)</t>
  </si>
  <si>
    <t>Dilution @ ZID (from study)</t>
  </si>
  <si>
    <t>Dilution @ MZ 7Q10 (from study)</t>
  </si>
  <si>
    <t>Confidence Level</t>
  </si>
  <si>
    <t>%'ile</t>
  </si>
  <si>
    <t>Probability Basis</t>
  </si>
  <si>
    <t>Dilution Calculations</t>
  </si>
  <si>
    <t>Inputs</t>
  </si>
  <si>
    <t>Outputs</t>
  </si>
  <si>
    <t>ZID</t>
  </si>
  <si>
    <t>MZ (7Q10)</t>
  </si>
  <si>
    <t>MZ (30Q5)</t>
  </si>
  <si>
    <t>Dilution Factors</t>
  </si>
  <si>
    <t>Upstream</t>
  </si>
  <si>
    <t>pKa</t>
  </si>
  <si>
    <t>Upstream Characterization</t>
  </si>
  <si>
    <t>Ionization Fraction</t>
  </si>
  <si>
    <t>Temperature</t>
  </si>
  <si>
    <t>deg. C</t>
  </si>
  <si>
    <t>Total Inorganic Carbon</t>
  </si>
  <si>
    <t>pH</t>
  </si>
  <si>
    <t>Alkalinity</t>
  </si>
  <si>
    <t>Effluent Characterization</t>
  </si>
  <si>
    <t>Mixing Zone</t>
  </si>
  <si>
    <t>*Calculation of pH of a mixture of two flows based on the procedure in EPA's DESCON program (EPA, 1988. Technical Guidance on Supplementary Stream Design Conditions for Steady State Modeling.  USEPA Office of Water, Washington D.C.)</t>
  </si>
  <si>
    <t>Salinity</t>
  </si>
  <si>
    <t>Identify Pollutants of Concern</t>
  </si>
  <si>
    <t>Determine In-Stream Conc.</t>
  </si>
  <si>
    <t>Pollutant Parameter</t>
  </si>
  <si>
    <t># of Samples</t>
  </si>
  <si>
    <t xml:space="preserve">Highest Effluent Conc. </t>
  </si>
  <si>
    <t>Coefficent of Variation</t>
  </si>
  <si>
    <t>Est. Maximum Effluent Conc.</t>
  </si>
  <si>
    <t xml:space="preserve">RP at end of pipe? </t>
  </si>
  <si>
    <t>Ambient Conc.</t>
  </si>
  <si>
    <t>Max Total Conc. at ZID</t>
  </si>
  <si>
    <t>WQ CRITERIA</t>
  </si>
  <si>
    <t>Is there Reasonable Potential to Exceed? (Yes/No)</t>
  </si>
  <si>
    <t>Calcualtion Factors</t>
  </si>
  <si>
    <t>Default=0.6</t>
  </si>
  <si>
    <t>(Yes/No)</t>
  </si>
  <si>
    <t>Acute</t>
  </si>
  <si>
    <t>%'tile</t>
  </si>
  <si>
    <t>sigma</t>
  </si>
  <si>
    <t>M Factor</t>
  </si>
  <si>
    <t>Salt water cals</t>
  </si>
  <si>
    <t>Molal Ionic Strength ZID</t>
  </si>
  <si>
    <t>Molal Ionic Strength RMZ</t>
  </si>
  <si>
    <t>pKas</t>
  </si>
  <si>
    <t>% Unionized</t>
  </si>
  <si>
    <t>Unionized</t>
  </si>
  <si>
    <t>Total NH3</t>
  </si>
  <si>
    <t>RMZ</t>
  </si>
  <si>
    <t>acute</t>
  </si>
  <si>
    <t>chronic</t>
  </si>
  <si>
    <t>Ammonia (Salt Water)</t>
  </si>
  <si>
    <t>Ammonia (Freshwater, Salmonids absent)</t>
  </si>
  <si>
    <t>Ammonia (Freshwater Salmonids)</t>
  </si>
  <si>
    <t>na</t>
  </si>
  <si>
    <t>mg/l</t>
  </si>
  <si>
    <t># of Req's Samples</t>
  </si>
  <si>
    <t>Acute WLA</t>
  </si>
  <si>
    <t>Acute LTA</t>
  </si>
  <si>
    <t>Min. LTA</t>
  </si>
  <si>
    <t>Monthly (AML)</t>
  </si>
  <si>
    <t>Max Daily (MDL)</t>
  </si>
  <si>
    <r>
      <rPr>
        <b/>
        <sz val="11"/>
        <rFont val="Tahoma"/>
        <family val="2"/>
      </rPr>
      <t>2</t>
    </r>
    <r>
      <rPr>
        <sz val="11"/>
        <rFont val="Tahoma"/>
        <family val="2"/>
      </rPr>
      <t>. Do I have dilution values from a mixing zone study? (Yes/No)</t>
    </r>
  </si>
  <si>
    <r>
      <rPr>
        <b/>
        <sz val="11"/>
        <rFont val="Tahoma"/>
        <family val="2"/>
      </rPr>
      <t>3</t>
    </r>
    <r>
      <rPr>
        <sz val="11"/>
        <rFont val="Tahoma"/>
        <family val="2"/>
      </rPr>
      <t xml:space="preserve">. If answered "No" to </t>
    </r>
    <r>
      <rPr>
        <i/>
        <sz val="11"/>
        <rFont val="Tahoma"/>
        <family val="2"/>
      </rPr>
      <t>Question 2</t>
    </r>
    <r>
      <rPr>
        <sz val="11"/>
        <rFont val="Tahoma"/>
        <family val="2"/>
      </rPr>
      <t>, then fill in the following table</t>
    </r>
  </si>
  <si>
    <r>
      <rPr>
        <b/>
        <sz val="11"/>
        <rFont val="Tahoma"/>
        <family val="2"/>
      </rPr>
      <t>4</t>
    </r>
    <r>
      <rPr>
        <sz val="11"/>
        <rFont val="Tahoma"/>
        <family val="2"/>
      </rPr>
      <t xml:space="preserve">.  If answered "Yes" to </t>
    </r>
    <r>
      <rPr>
        <i/>
        <sz val="11"/>
        <rFont val="Tahoma"/>
        <family val="2"/>
      </rPr>
      <t>Question 2</t>
    </r>
    <r>
      <rPr>
        <sz val="11"/>
        <rFont val="Tahoma"/>
        <family val="2"/>
      </rPr>
      <t>, then fill in dilution factors from mixing zone study</t>
    </r>
  </si>
  <si>
    <r>
      <rPr>
        <b/>
        <sz val="11"/>
        <rFont val="Tahoma"/>
        <family val="2"/>
      </rPr>
      <t>5</t>
    </r>
    <r>
      <rPr>
        <sz val="11"/>
        <rFont val="Tahoma"/>
        <family val="2"/>
      </rPr>
      <t>. Is the receiving waterbody fresh or salt water? (Fresh/Salt)</t>
    </r>
  </si>
  <si>
    <r>
      <rPr>
        <b/>
        <sz val="11"/>
        <rFont val="Tahoma"/>
        <family val="2"/>
      </rPr>
      <t>7</t>
    </r>
    <r>
      <rPr>
        <sz val="11"/>
        <rFont val="Tahoma"/>
        <family val="2"/>
      </rPr>
      <t>.  Are Salmonid present?  (Yes/No) (Mussels presumed present)</t>
    </r>
  </si>
  <si>
    <r>
      <rPr>
        <b/>
        <sz val="11"/>
        <rFont val="Tahoma"/>
        <family val="2"/>
      </rPr>
      <t>8</t>
    </r>
    <r>
      <rPr>
        <sz val="11"/>
        <rFont val="Tahoma"/>
        <family val="2"/>
      </rPr>
      <t xml:space="preserve">. Please enter statistical </t>
    </r>
    <r>
      <rPr>
        <i/>
        <sz val="11"/>
        <rFont val="Tahoma"/>
        <family val="2"/>
      </rPr>
      <t xml:space="preserve">Confidence </t>
    </r>
    <r>
      <rPr>
        <sz val="11"/>
        <rFont val="Tahoma"/>
        <family val="2"/>
      </rPr>
      <t xml:space="preserve">and </t>
    </r>
    <r>
      <rPr>
        <i/>
        <sz val="11"/>
        <rFont val="Tahoma"/>
        <family val="2"/>
      </rPr>
      <t xml:space="preserve"> Probablity </t>
    </r>
    <r>
      <rPr>
        <sz val="11"/>
        <rFont val="Tahoma"/>
        <family val="2"/>
      </rPr>
      <t>values (note: defaults already entered)</t>
    </r>
  </si>
  <si>
    <r>
      <rPr>
        <b/>
        <sz val="11"/>
        <rFont val="Tahoma"/>
        <family val="2"/>
      </rPr>
      <t>1</t>
    </r>
    <r>
      <rPr>
        <sz val="11"/>
        <rFont val="Tahoma"/>
        <family val="2"/>
      </rPr>
      <t>.  Enter Facility Design Flow (MGD)</t>
    </r>
  </si>
  <si>
    <t>#/month</t>
  </si>
  <si>
    <t>Max Total Conc. at RMZ (30Q5)</t>
  </si>
  <si>
    <t>Chronic LTA (7Q10)</t>
  </si>
  <si>
    <t>Max Total Conc. at RMZ (7Q10)</t>
  </si>
  <si>
    <t>Dilution @ MZ 30Q5 (from study)</t>
  </si>
  <si>
    <t>Revision #</t>
  </si>
  <si>
    <t>Date</t>
  </si>
  <si>
    <t>Editor</t>
  </si>
  <si>
    <t>Comments</t>
  </si>
  <si>
    <t>Beta</t>
  </si>
  <si>
    <t>Spencer Bohaboy</t>
  </si>
  <si>
    <t>03/2015</t>
  </si>
  <si>
    <t>Beta version for internal evaluation</t>
  </si>
  <si>
    <t>09/2015</t>
  </si>
  <si>
    <t>1.0</t>
  </si>
  <si>
    <t>First version for internal and external use for 2013 approved ammonia criteria</t>
  </si>
  <si>
    <t>mg/L</t>
  </si>
  <si>
    <t>Det. Reasonable Potential</t>
  </si>
  <si>
    <t>1.1</t>
  </si>
  <si>
    <t>10/2015</t>
  </si>
  <si>
    <t>Add more detail on alternate chronic analysis, miscellaneous corrections</t>
  </si>
  <si>
    <t>*It should be noted that this spreadsheet reflects a slightly simplified calucation approach.  In the case where RP is found by a very small margin, the user should request technical assistance for calculation and use of alternate Effluent Characterization Data.</t>
  </si>
  <si>
    <t xml:space="preserve">                                                                                                                                                       </t>
  </si>
  <si>
    <t>Waste Load Allocations</t>
  </si>
  <si>
    <t>Long Term Average</t>
  </si>
  <si>
    <t>Effluent Limits</t>
  </si>
  <si>
    <t>Acute CMC</t>
  </si>
  <si>
    <t>Chronic LTA (30Q5)</t>
  </si>
  <si>
    <t>Chronic WLA (7Q10)</t>
  </si>
  <si>
    <t>Chronic WLA (30Q5)</t>
  </si>
  <si>
    <t>Chronic Calc.  (4-day avg.)</t>
  </si>
  <si>
    <t>Chronic  Calc.  (7Q10)</t>
  </si>
  <si>
    <t>Chronic  Calc.  (30 day avg.)</t>
  </si>
  <si>
    <t>Chronic (30 day avg.)</t>
  </si>
  <si>
    <t>Chronic (4 day avg.)</t>
  </si>
  <si>
    <t>Chronic (7Q10)</t>
  </si>
  <si>
    <t>Reasonable Potential Analysis</t>
  </si>
  <si>
    <t>Chronic WLA (4 day avg.)</t>
  </si>
  <si>
    <t>Chronic LTA (4 day avg.)</t>
  </si>
  <si>
    <t>1.2</t>
  </si>
  <si>
    <t>12/2015</t>
  </si>
  <si>
    <t>Add funtion to reflect all WLA when ever RP is found</t>
  </si>
  <si>
    <t>1.3</t>
  </si>
  <si>
    <t>3/2016</t>
  </si>
  <si>
    <t>Add guidance on alkalinity and other variables</t>
  </si>
  <si>
    <t>Performance-based Effluent Limits</t>
  </si>
  <si>
    <t>LogNormal Transformed Mean:</t>
  </si>
  <si>
    <t>LogNormal Transformed Variance:</t>
  </si>
  <si>
    <t>Number of Samples per month for compliance monitoring:</t>
  </si>
  <si>
    <t xml:space="preserve">E(X) = </t>
  </si>
  <si>
    <t>V(X) =</t>
  </si>
  <si>
    <t>VARn</t>
  </si>
  <si>
    <t>MEANn=</t>
  </si>
  <si>
    <t>VAR(Xn)=</t>
  </si>
  <si>
    <r>
      <t>Pollutant (</t>
    </r>
    <r>
      <rPr>
        <b/>
        <u/>
        <sz val="10"/>
        <rFont val="Calibri"/>
        <family val="2"/>
      </rPr>
      <t>m</t>
    </r>
    <r>
      <rPr>
        <b/>
        <u/>
        <sz val="10"/>
        <rFont val="Arial"/>
        <family val="2"/>
      </rPr>
      <t>g/L)</t>
    </r>
  </si>
  <si>
    <t>ln(Pollutant conc)</t>
  </si>
  <si>
    <t>Raw Data</t>
  </si>
  <si>
    <t>Maximum Daily Effluent Limit (mg/l):</t>
  </si>
  <si>
    <t>Average Monthly Effluent Limit (mg/l):</t>
  </si>
  <si>
    <t>Max Daily Percentile</t>
  </si>
  <si>
    <t>Avg. Monthly Percentile</t>
  </si>
  <si>
    <t>This apporach for calculating performance based effluent limits from EPA's TSD Appendix page E-6.</t>
  </si>
  <si>
    <t>Instructions</t>
  </si>
  <si>
    <t>1.  Cut and paste date and monitoring result into balnk columns.</t>
  </si>
  <si>
    <t>2.  If "nd" is reported, enter 1/2 of the detection limit</t>
  </si>
  <si>
    <t>3.  Enter the number of sample results</t>
  </si>
  <si>
    <t>Discussion</t>
  </si>
  <si>
    <t xml:space="preserve">distribution should be used.  This is not supported on this spreadsheet and contact technical assistance </t>
  </si>
  <si>
    <t>* For cases where the data sets include large numbers of "non-detects" or "NDs", a delta-lognormal</t>
  </si>
  <si>
    <t>* For the Daily Effluent Limit, a simple lognormal distribution is used.</t>
  </si>
  <si>
    <t>* This spreadsheet uses a distribution fitting method based upon the daily measurements.</t>
  </si>
  <si>
    <t>&lt;10</t>
  </si>
  <si>
    <t>&gt;10</t>
  </si>
  <si>
    <t>Normal calc for average monthly limit.</t>
  </si>
  <si>
    <t>Log-normal calc for average monthly limit.</t>
  </si>
  <si>
    <t>?  Guidance seem to indicate intent on monitoirng count is within a 30 day period and not necessarily multip samples over a longer time period.</t>
  </si>
  <si>
    <t>* For the Monthly Average Limits, depending on the number of monthly compliance samples collected</t>
  </si>
  <si>
    <r>
      <t>a lognormal(n=</t>
    </r>
    <r>
      <rPr>
        <u/>
        <sz val="10"/>
        <rFont val="Courier"/>
      </rPr>
      <t>&lt;</t>
    </r>
    <r>
      <rPr>
        <sz val="10"/>
        <rFont val="Courier"/>
        <family val="3"/>
      </rPr>
      <t>10) or normal (n=&gt;10) distributions are used.</t>
    </r>
  </si>
  <si>
    <t>4.  Select percentiles for limits.  Defaults are provided.</t>
  </si>
  <si>
    <t>Summary Statistics &amp; Input Variables</t>
  </si>
  <si>
    <t>(Spencer Bohaboy or Steve Schnurbusch) for help. (EPA TSD E-10, E-16, E-18)</t>
  </si>
  <si>
    <t>1.5</t>
  </si>
  <si>
    <t>10/2017</t>
  </si>
  <si>
    <t>Add Performance Based Effluent Limits</t>
  </si>
  <si>
    <r>
      <rPr>
        <b/>
        <sz val="11"/>
        <rFont val="Tahoma"/>
        <family val="2"/>
      </rPr>
      <t>6</t>
    </r>
    <r>
      <rPr>
        <sz val="11"/>
        <rFont val="Tahoma"/>
        <family val="2"/>
      </rPr>
      <t>. If answered "</t>
    </r>
    <r>
      <rPr>
        <i/>
        <sz val="11"/>
        <rFont val="Tahoma"/>
        <family val="2"/>
      </rPr>
      <t>Salt</t>
    </r>
    <r>
      <rPr>
        <sz val="11"/>
        <rFont val="Tahoma"/>
        <family val="2"/>
      </rPr>
      <t xml:space="preserve">" to </t>
    </r>
    <r>
      <rPr>
        <i/>
        <sz val="11"/>
        <rFont val="Tahoma"/>
        <family val="2"/>
      </rPr>
      <t>Question 5</t>
    </r>
    <r>
      <rPr>
        <sz val="11"/>
        <rFont val="Tahoma"/>
        <family val="2"/>
      </rPr>
      <t>, then enter salinity (ppt)</t>
    </r>
  </si>
  <si>
    <t>Ammonia</t>
  </si>
  <si>
    <t xml:space="preserve">pH </t>
  </si>
  <si>
    <t>Conc. (mg/l)</t>
  </si>
  <si>
    <t>Location</t>
  </si>
  <si>
    <t>Summary Statistics</t>
  </si>
  <si>
    <t>Average</t>
  </si>
  <si>
    <t>Maximum</t>
  </si>
  <si>
    <t>Sources of Data</t>
  </si>
  <si>
    <t>1.6</t>
  </si>
  <si>
    <t>2/2018</t>
  </si>
  <si>
    <t>Add Salinity Calculator, data sheets and misc. updates.</t>
  </si>
  <si>
    <t>Instructions:  Please summarize the source for each type of data in the filelds below.</t>
  </si>
  <si>
    <t>Rt</t>
  </si>
  <si>
    <t>Un-normalized Conductivity (uS/cm)</t>
  </si>
  <si>
    <t>Temperature (deg C)</t>
  </si>
  <si>
    <t>Normalized Conductivity (umho/cm@25C)</t>
  </si>
  <si>
    <t>Conc. (mg/L)</t>
  </si>
  <si>
    <t>Count</t>
  </si>
  <si>
    <t>Ammonia:</t>
  </si>
  <si>
    <t>Temperature:</t>
  </si>
  <si>
    <t>pH:</t>
  </si>
  <si>
    <t>Alkalinity:</t>
  </si>
  <si>
    <t>Effluent Data</t>
  </si>
  <si>
    <t>Ambient Data</t>
  </si>
  <si>
    <t>S.U.</t>
  </si>
  <si>
    <t>Instrutions:  If the number of ammonia samples is 10 or greater the Coefficent of Variation will be automatically calculated.  Otherwise default of 0.6 is shown.</t>
  </si>
  <si>
    <t>Ammonia Coefficient of Variation</t>
  </si>
  <si>
    <t>Instructions:  Please summarize the source for each type of data in the fields below.</t>
  </si>
  <si>
    <t>Ammonia Detection Limit</t>
  </si>
  <si>
    <t>Conc. Transformed</t>
  </si>
  <si>
    <t>*Change as needed</t>
  </si>
  <si>
    <r>
      <t xml:space="preserve">Instrutions:  Cut and paste data in the appropriate field and it will automatically develop summary statistics for use in the RPA.  Only # values, "&lt;" and "NDs" are recognized.  The Sheet will only accept upto 1000 data points.  Estimated values should be hand entered as values with out text and colored </t>
    </r>
    <r>
      <rPr>
        <b/>
        <sz val="12"/>
        <color rgb="FFFF0000"/>
        <rFont val="Calibri"/>
        <family val="2"/>
        <scheme val="minor"/>
      </rPr>
      <t>red</t>
    </r>
  </si>
  <si>
    <t>1.61</t>
  </si>
  <si>
    <t>8/2018</t>
  </si>
  <si>
    <t>Minor changes to units</t>
  </si>
  <si>
    <t>Chronic</t>
  </si>
  <si>
    <t>1.7</t>
  </si>
  <si>
    <t>2/2019</t>
  </si>
  <si>
    <t>Ammonia RPA Calculation (2013 Criteria) Revision 1.7</t>
  </si>
  <si>
    <t>Changes to address EPA Corrections, change alkalinity statistics used for acute and chronic conditions.</t>
  </si>
  <si>
    <t>**  Selection of acute alkalinity %ile is based on pH of effluent vs ambient.  For the chronic criteria, average alkalinity values are used.</t>
  </si>
  <si>
    <t>Calculated Dilution Factors</t>
  </si>
  <si>
    <t xml:space="preserve">Technical analysis spreadsheet to determine the reasonable potential of discharge pollutants to exceed water quality criteria. For questions and comments please contact Spencer Bohaboy. </t>
  </si>
  <si>
    <t>Ammonia Workbook</t>
  </si>
  <si>
    <t>State of Oregon Department of Environmental Quality</t>
  </si>
  <si>
    <t>1.7.1</t>
  </si>
  <si>
    <t>3/2019</t>
  </si>
  <si>
    <t>minor changes to ambient and effluent data sheet</t>
  </si>
  <si>
    <t>1.7.2</t>
  </si>
  <si>
    <t>5/2019</t>
  </si>
  <si>
    <t>Minor changes to fix a correction</t>
  </si>
  <si>
    <t>Revision 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</si>
</sst>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_)"/>
    <numFmt numFmtId="166" formatCode="0.000"/>
    <numFmt numFmtId="167" formatCode="_(* #,##0.00000_);_(* \(#,##0.00000\);_(* &quot;-&quot;??_);_(@_)"/>
    <numFmt numFmtId="168" formatCode="0.0000"/>
  </numFmts>
  <fonts count="66">
    <font>
      <sz val="1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ahoma"/>
      <family val="2"/>
    </font>
    <font>
      <sz val="12"/>
      <name val="Tahoma"/>
      <family val="2"/>
    </font>
    <font>
      <sz val="11"/>
      <name val="Tahoma"/>
      <family val="2"/>
    </font>
    <font>
      <sz val="12"/>
      <color indexed="12"/>
      <name val="Tahoma"/>
      <family val="2"/>
    </font>
    <font>
      <b/>
      <sz val="11"/>
      <name val="Tahoma"/>
      <family val="2"/>
    </font>
    <font>
      <i/>
      <sz val="11"/>
      <name val="Tahoma"/>
      <family val="2"/>
    </font>
    <font>
      <vertAlign val="subscript"/>
      <sz val="11"/>
      <name val="Tahoma"/>
      <family val="2"/>
    </font>
    <font>
      <b/>
      <sz val="12"/>
      <color indexed="10"/>
      <name val="Tahoma"/>
      <family val="2"/>
    </font>
    <font>
      <sz val="11"/>
      <color indexed="12"/>
      <name val="Tahoma"/>
      <family val="2"/>
    </font>
    <font>
      <b/>
      <sz val="12"/>
      <name val="Tahoma"/>
      <family val="2"/>
    </font>
    <font>
      <sz val="10"/>
      <name val="Tahoma"/>
      <family val="2"/>
    </font>
    <font>
      <sz val="10"/>
      <name val="Courier"/>
      <family val="3"/>
    </font>
    <font>
      <sz val="10"/>
      <color indexed="12"/>
      <name val="Tahoma"/>
      <family val="2"/>
    </font>
    <font>
      <sz val="12"/>
      <color indexed="81"/>
      <name val="Tahoma"/>
      <family val="2"/>
    </font>
    <font>
      <b/>
      <sz val="12"/>
      <color indexed="81"/>
      <name val="Tahoma"/>
      <family val="2"/>
    </font>
    <font>
      <sz val="11"/>
      <color indexed="81"/>
      <name val="Tahoma"/>
      <family val="2"/>
    </font>
    <font>
      <b/>
      <u/>
      <sz val="12"/>
      <color indexed="81"/>
      <name val="Tahoma"/>
      <family val="2"/>
    </font>
    <font>
      <b/>
      <sz val="11"/>
      <color indexed="81"/>
      <name val="Tahoma"/>
      <family val="2"/>
    </font>
    <font>
      <b/>
      <u/>
      <sz val="11"/>
      <color indexed="81"/>
      <name val="Tahoma"/>
      <family val="2"/>
    </font>
    <font>
      <sz val="10"/>
      <color indexed="81"/>
      <name val="Tahoma"/>
      <family val="2"/>
    </font>
    <font>
      <b/>
      <sz val="9"/>
      <color indexed="81"/>
      <name val="Tahoma"/>
      <family val="2"/>
    </font>
    <font>
      <sz val="9"/>
      <color indexed="81"/>
      <name val="Tahoma"/>
      <family val="2"/>
    </font>
    <font>
      <u/>
      <sz val="11"/>
      <color indexed="81"/>
      <name val="Tahoma"/>
      <family val="2"/>
    </font>
    <font>
      <b/>
      <sz val="10"/>
      <color indexed="81"/>
      <name val="Tahoma"/>
      <family val="2"/>
    </font>
    <font>
      <u/>
      <sz val="10"/>
      <color indexed="81"/>
      <name val="Tahoma"/>
      <family val="2"/>
    </font>
    <font>
      <u/>
      <sz val="10"/>
      <color theme="11"/>
      <name val="Courier"/>
      <family val="3"/>
    </font>
    <font>
      <u/>
      <sz val="11"/>
      <color theme="10"/>
      <name val="Calibri"/>
      <family val="2"/>
    </font>
    <font>
      <sz val="10"/>
      <name val="MS Sans Serif"/>
      <family val="2"/>
    </font>
    <font>
      <b/>
      <sz val="10"/>
      <name val="Tahoma"/>
      <family val="2"/>
    </font>
    <font>
      <sz val="12"/>
      <name val="Marigold"/>
      <family val="4"/>
    </font>
    <font>
      <sz val="22"/>
      <name val="Tahoma"/>
      <family val="2"/>
    </font>
    <font>
      <b/>
      <sz val="16"/>
      <name val="Tahoma"/>
      <family val="2"/>
    </font>
    <font>
      <sz val="14"/>
      <name val="Tahoma"/>
      <family val="2"/>
    </font>
    <font>
      <b/>
      <sz val="12"/>
      <color theme="4" tint="-0.249977111117893"/>
      <name val="Arial"/>
      <family val="2"/>
    </font>
    <font>
      <b/>
      <sz val="10"/>
      <name val="Arial"/>
      <family val="2"/>
    </font>
    <font>
      <b/>
      <sz val="10"/>
      <color rgb="FFC00000"/>
      <name val="Arial"/>
      <family val="2"/>
    </font>
    <font>
      <b/>
      <u/>
      <sz val="10"/>
      <name val="Arial"/>
      <family val="2"/>
    </font>
    <font>
      <b/>
      <u/>
      <sz val="10"/>
      <name val="Calibri"/>
      <family val="2"/>
    </font>
    <font>
      <sz val="11"/>
      <name val="Calibri"/>
      <family val="2"/>
    </font>
    <font>
      <b/>
      <sz val="12"/>
      <name val="Arial"/>
      <family val="2"/>
    </font>
    <font>
      <b/>
      <sz val="10"/>
      <color rgb="FF0070C0"/>
      <name val="Arial"/>
      <family val="2"/>
    </font>
    <font>
      <sz val="10"/>
      <color rgb="FF0070C0"/>
      <name val="Arial"/>
      <family val="2"/>
    </font>
    <font>
      <sz val="10"/>
      <color rgb="FF0070C0"/>
      <name val="Calibri"/>
      <family val="2"/>
      <scheme val="minor"/>
    </font>
    <font>
      <sz val="10"/>
      <color rgb="FF0070C0"/>
      <name val="Calibri"/>
      <family val="2"/>
    </font>
    <font>
      <u/>
      <sz val="10"/>
      <name val="Courier"/>
    </font>
    <font>
      <sz val="10"/>
      <color rgb="FFFF0000"/>
      <name val="Calibri"/>
      <family val="2"/>
      <scheme val="minor"/>
    </font>
    <font>
      <sz val="10"/>
      <name val="Calibri"/>
      <family val="2"/>
      <scheme val="minor"/>
    </font>
    <font>
      <b/>
      <sz val="10"/>
      <name val="Calibri"/>
      <family val="2"/>
      <scheme val="minor"/>
    </font>
    <font>
      <sz val="10"/>
      <name val="Arial"/>
      <family val="2"/>
    </font>
    <font>
      <b/>
      <sz val="10"/>
      <color rgb="FF0000FF"/>
      <name val="Arial"/>
      <family val="2"/>
    </font>
    <font>
      <sz val="48"/>
      <name val="Calibri"/>
      <family val="2"/>
      <scheme val="minor"/>
    </font>
    <font>
      <b/>
      <sz val="12"/>
      <name val="Calibri"/>
      <family val="2"/>
      <scheme val="minor"/>
    </font>
    <font>
      <b/>
      <sz val="12"/>
      <color rgb="FFFF0000"/>
      <name val="Calibri"/>
      <family val="2"/>
      <scheme val="minor"/>
    </font>
    <font>
      <sz val="9"/>
      <color indexed="81"/>
      <name val="Tahoma"/>
      <charset val="1"/>
    </font>
    <font>
      <b/>
      <sz val="9"/>
      <color indexed="81"/>
      <name val="Tahoma"/>
      <charset val="1"/>
    </font>
    <font>
      <sz val="11"/>
      <color theme="1"/>
      <name val="Arial"/>
      <family val="2"/>
    </font>
    <font>
      <b/>
      <sz val="12"/>
      <color theme="1"/>
      <name val="Arial"/>
      <family val="2"/>
    </font>
    <font>
      <b/>
      <sz val="24"/>
      <color theme="1"/>
      <name val="Arial"/>
      <family val="2"/>
    </font>
    <font>
      <b/>
      <sz val="10"/>
      <color theme="1"/>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6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66">
    <border>
      <left/>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thin">
        <color auto="1"/>
      </left>
      <right/>
      <top/>
      <bottom/>
      <diagonal/>
    </border>
    <border>
      <left/>
      <right style="medium">
        <color auto="1"/>
      </right>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style="medium">
        <color auto="1"/>
      </left>
      <right/>
      <top/>
      <bottom style="thin">
        <color auto="1"/>
      </bottom>
      <diagonal/>
    </border>
    <border>
      <left style="thin">
        <color auto="1"/>
      </left>
      <right style="medium">
        <color indexed="64"/>
      </right>
      <top/>
      <bottom/>
      <diagonal/>
    </border>
    <border>
      <left style="thin">
        <color auto="1"/>
      </left>
      <right style="medium">
        <color indexed="64"/>
      </right>
      <top style="medium">
        <color auto="1"/>
      </top>
      <bottom/>
      <diagonal/>
    </border>
    <border>
      <left style="medium">
        <color indexed="64"/>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thin">
        <color auto="1"/>
      </top>
      <bottom style="medium">
        <color indexed="64"/>
      </bottom>
      <diagonal/>
    </border>
  </borders>
  <cellStyleXfs count="1798">
    <xf numFmtId="0" fontId="0" fillId="0" borderId="0"/>
    <xf numFmtId="9" fontId="6" fillId="0" borderId="0" applyFont="0" applyFill="0" applyBorder="0" applyAlignment="0" applyProtection="0"/>
    <xf numFmtId="0" fontId="6"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18"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5" fillId="0" borderId="0"/>
    <xf numFmtId="43" fontId="55" fillId="0" borderId="0" applyFont="0" applyFill="0" applyBorder="0" applyAlignment="0" applyProtection="0"/>
    <xf numFmtId="0" fontId="2" fillId="0" borderId="0"/>
  </cellStyleXfs>
  <cellXfs count="442">
    <xf numFmtId="0" fontId="0" fillId="0" borderId="0" xfId="0"/>
    <xf numFmtId="0" fontId="8" fillId="0" borderId="0" xfId="2" applyFont="1" applyProtection="1"/>
    <xf numFmtId="0" fontId="8" fillId="0" borderId="0" xfId="2" applyFont="1" applyFill="1" applyProtection="1"/>
    <xf numFmtId="0" fontId="8" fillId="2" borderId="0" xfId="2" applyFont="1" applyFill="1" applyProtection="1"/>
    <xf numFmtId="0" fontId="8" fillId="0" borderId="0" xfId="2" applyFont="1" applyBorder="1" applyProtection="1"/>
    <xf numFmtId="0" fontId="8" fillId="0" borderId="19" xfId="2" applyFont="1" applyBorder="1" applyProtection="1"/>
    <xf numFmtId="0" fontId="16" fillId="0" borderId="0" xfId="2" applyFont="1" applyProtection="1"/>
    <xf numFmtId="0" fontId="16" fillId="0" borderId="0" xfId="2" applyFont="1" applyBorder="1" applyProtection="1"/>
    <xf numFmtId="0" fontId="16" fillId="0" borderId="7" xfId="2" applyFont="1" applyBorder="1" applyProtection="1"/>
    <xf numFmtId="0" fontId="8" fillId="0" borderId="51" xfId="2" applyFont="1" applyBorder="1" applyProtection="1"/>
    <xf numFmtId="0" fontId="8" fillId="0" borderId="20" xfId="2" applyFont="1" applyBorder="1" applyProtection="1"/>
    <xf numFmtId="0" fontId="7" fillId="0" borderId="0" xfId="2" applyFont="1" applyFill="1" applyBorder="1" applyAlignment="1" applyProtection="1">
      <alignment horizontal="center"/>
    </xf>
    <xf numFmtId="0" fontId="9" fillId="0" borderId="0" xfId="2" applyFont="1" applyFill="1" applyBorder="1" applyAlignment="1" applyProtection="1">
      <alignment horizontal="center" vertical="center" wrapText="1"/>
    </xf>
    <xf numFmtId="0" fontId="9" fillId="0" borderId="0" xfId="2" applyFont="1" applyFill="1" applyBorder="1" applyAlignment="1" applyProtection="1">
      <alignment horizontal="center" vertical="center"/>
    </xf>
    <xf numFmtId="0" fontId="36" fillId="4" borderId="10" xfId="1770" applyFont="1" applyFill="1" applyBorder="1" applyAlignment="1">
      <alignment horizontal="center" vertical="center"/>
    </xf>
    <xf numFmtId="49" fontId="0" fillId="0" borderId="0" xfId="0" applyNumberFormat="1"/>
    <xf numFmtId="0" fontId="39" fillId="0" borderId="0" xfId="2" applyFont="1" applyFill="1" applyProtection="1"/>
    <xf numFmtId="0" fontId="39" fillId="0" borderId="0" xfId="2" applyFont="1" applyProtection="1"/>
    <xf numFmtId="0" fontId="7" fillId="0" borderId="0" xfId="2" applyFont="1" applyFill="1" applyBorder="1" applyAlignment="1" applyProtection="1">
      <alignment horizontal="center" vertical="center"/>
      <protection locked="0"/>
    </xf>
    <xf numFmtId="0" fontId="8" fillId="2" borderId="0" xfId="2" applyFont="1" applyFill="1" applyAlignment="1" applyProtection="1">
      <alignment vertical="center"/>
    </xf>
    <xf numFmtId="0" fontId="8" fillId="0" borderId="0" xfId="2" applyFont="1" applyFill="1" applyAlignment="1" applyProtection="1">
      <alignment vertical="center"/>
    </xf>
    <xf numFmtId="0" fontId="8" fillId="3" borderId="22" xfId="2" applyFont="1" applyFill="1" applyBorder="1" applyAlignment="1" applyProtection="1">
      <alignment horizontal="center"/>
    </xf>
    <xf numFmtId="0" fontId="10" fillId="3" borderId="19" xfId="2" quotePrefix="1" applyFont="1" applyFill="1" applyBorder="1" applyAlignment="1" applyProtection="1">
      <alignment horizontal="left"/>
    </xf>
    <xf numFmtId="0" fontId="8" fillId="3" borderId="19" xfId="2" quotePrefix="1" applyFont="1" applyFill="1" applyBorder="1" applyAlignment="1" applyProtection="1">
      <alignment horizontal="left"/>
    </xf>
    <xf numFmtId="0" fontId="8" fillId="3" borderId="51" xfId="2" applyFont="1" applyFill="1" applyBorder="1" applyAlignment="1" applyProtection="1">
      <alignment horizontal="left"/>
    </xf>
    <xf numFmtId="0" fontId="7" fillId="4" borderId="22" xfId="2" applyFont="1" applyFill="1" applyBorder="1" applyAlignment="1" applyProtection="1">
      <alignment horizontal="left"/>
    </xf>
    <xf numFmtId="0" fontId="7" fillId="3" borderId="22" xfId="2" applyFont="1" applyFill="1" applyBorder="1" applyProtection="1"/>
    <xf numFmtId="0" fontId="7" fillId="4" borderId="22" xfId="2" applyFont="1" applyFill="1" applyBorder="1" applyProtection="1"/>
    <xf numFmtId="0" fontId="7" fillId="4" borderId="54" xfId="2" applyFont="1" applyFill="1" applyBorder="1" applyAlignment="1" applyProtection="1">
      <alignment horizontal="left"/>
    </xf>
    <xf numFmtId="0" fontId="0" fillId="0" borderId="0" xfId="0"/>
    <xf numFmtId="0" fontId="8" fillId="0" borderId="0" xfId="2" applyFont="1" applyProtection="1"/>
    <xf numFmtId="0" fontId="8" fillId="3" borderId="0" xfId="2" applyFont="1" applyFill="1" applyBorder="1" applyAlignment="1" applyProtection="1">
      <alignment horizontal="center"/>
    </xf>
    <xf numFmtId="0" fontId="9" fillId="3" borderId="0" xfId="2" applyFont="1" applyFill="1" applyBorder="1" applyAlignment="1" applyProtection="1">
      <alignment horizontal="center"/>
    </xf>
    <xf numFmtId="0" fontId="9" fillId="3" borderId="0" xfId="2" applyFont="1" applyFill="1" applyBorder="1" applyProtection="1"/>
    <xf numFmtId="9" fontId="10" fillId="0" borderId="10" xfId="1" applyFont="1" applyFill="1" applyBorder="1" applyAlignment="1" applyProtection="1">
      <alignment horizontal="center"/>
      <protection locked="0"/>
    </xf>
    <xf numFmtId="0" fontId="8" fillId="5" borderId="25" xfId="2" quotePrefix="1" applyFont="1" applyFill="1" applyBorder="1" applyAlignment="1" applyProtection="1">
      <alignment horizontal="center"/>
      <protection locked="0"/>
    </xf>
    <xf numFmtId="49" fontId="9" fillId="5" borderId="26" xfId="2" applyNumberFormat="1" applyFont="1" applyFill="1" applyBorder="1" applyAlignment="1" applyProtection="1">
      <alignment vertical="center"/>
      <protection locked="0"/>
    </xf>
    <xf numFmtId="0" fontId="9" fillId="5" borderId="27" xfId="2" applyFont="1" applyFill="1" applyBorder="1" applyAlignment="1" applyProtection="1">
      <alignment vertical="top"/>
    </xf>
    <xf numFmtId="0" fontId="14" fillId="6" borderId="28" xfId="2" quotePrefix="1" applyFont="1" applyFill="1" applyBorder="1" applyAlignment="1" applyProtection="1">
      <alignment horizontal="center"/>
    </xf>
    <xf numFmtId="49" fontId="9" fillId="6" borderId="29" xfId="2" applyNumberFormat="1" applyFont="1" applyFill="1" applyBorder="1" applyAlignment="1" applyProtection="1">
      <alignment vertical="center"/>
      <protection locked="0"/>
    </xf>
    <xf numFmtId="0" fontId="9" fillId="6" borderId="30" xfId="2" applyFont="1" applyFill="1" applyBorder="1" applyAlignment="1" applyProtection="1">
      <alignment vertical="top"/>
    </xf>
    <xf numFmtId="0" fontId="8" fillId="3" borderId="0" xfId="2" applyFont="1" applyFill="1" applyBorder="1" applyProtection="1"/>
    <xf numFmtId="0" fontId="8" fillId="3" borderId="0" xfId="2" quotePrefix="1" applyFont="1" applyFill="1" applyBorder="1" applyAlignment="1" applyProtection="1">
      <alignment horizontal="left"/>
    </xf>
    <xf numFmtId="0" fontId="8" fillId="3" borderId="10" xfId="2" applyFont="1" applyFill="1" applyBorder="1" applyProtection="1"/>
    <xf numFmtId="0" fontId="10" fillId="3" borderId="0" xfId="2" quotePrefix="1" applyFont="1" applyFill="1" applyBorder="1" applyAlignment="1" applyProtection="1">
      <alignment horizontal="left"/>
    </xf>
    <xf numFmtId="0" fontId="16" fillId="3" borderId="0" xfId="2" applyFont="1" applyFill="1" applyBorder="1" applyAlignment="1" applyProtection="1">
      <alignment horizontal="center"/>
    </xf>
    <xf numFmtId="0" fontId="7" fillId="3" borderId="0" xfId="2" applyFont="1" applyFill="1" applyBorder="1" applyAlignment="1" applyProtection="1">
      <alignment horizontal="left"/>
    </xf>
    <xf numFmtId="0" fontId="7" fillId="3" borderId="0" xfId="2" applyFont="1" applyFill="1" applyBorder="1" applyProtection="1"/>
    <xf numFmtId="0" fontId="8" fillId="3" borderId="10" xfId="2" applyFont="1" applyFill="1" applyBorder="1" applyAlignment="1" applyProtection="1">
      <alignment horizontal="left"/>
    </xf>
    <xf numFmtId="0" fontId="16" fillId="3" borderId="0" xfId="2" applyFont="1" applyFill="1" applyBorder="1" applyAlignment="1" applyProtection="1">
      <alignment horizontal="left"/>
    </xf>
    <xf numFmtId="0" fontId="16" fillId="3" borderId="0" xfId="2" applyFont="1" applyFill="1" applyBorder="1" applyAlignment="1" applyProtection="1">
      <alignment horizontal="center" vertical="center"/>
    </xf>
    <xf numFmtId="0" fontId="16" fillId="3" borderId="0" xfId="2" quotePrefix="1" applyFont="1" applyFill="1" applyBorder="1" applyAlignment="1" applyProtection="1">
      <alignment horizontal="center" vertical="center"/>
    </xf>
    <xf numFmtId="0" fontId="8" fillId="3" borderId="11" xfId="2" applyFont="1" applyFill="1" applyBorder="1" applyAlignment="1" applyProtection="1">
      <alignment horizontal="center" vertical="center"/>
    </xf>
    <xf numFmtId="0" fontId="9" fillId="3" borderId="11" xfId="2" applyFont="1" applyFill="1" applyBorder="1" applyAlignment="1" applyProtection="1">
      <alignment horizontal="center" vertical="center"/>
    </xf>
    <xf numFmtId="0" fontId="9" fillId="3" borderId="0" xfId="2" applyFont="1" applyFill="1" applyBorder="1" applyAlignment="1" applyProtection="1">
      <alignment horizontal="center" vertical="center"/>
    </xf>
    <xf numFmtId="0" fontId="8" fillId="3" borderId="23" xfId="2" applyFont="1" applyFill="1" applyBorder="1" applyProtection="1"/>
    <xf numFmtId="0" fontId="16" fillId="3" borderId="8" xfId="2" applyFont="1" applyFill="1" applyBorder="1" applyAlignment="1" applyProtection="1">
      <alignment horizontal="left"/>
    </xf>
    <xf numFmtId="0" fontId="8" fillId="3" borderId="7" xfId="2" applyFont="1" applyFill="1" applyBorder="1" applyProtection="1"/>
    <xf numFmtId="0" fontId="8" fillId="3" borderId="19" xfId="2" applyFont="1" applyFill="1" applyBorder="1" applyProtection="1"/>
    <xf numFmtId="0" fontId="9" fillId="4" borderId="48" xfId="2" applyFont="1" applyFill="1" applyBorder="1" applyAlignment="1" applyProtection="1">
      <alignment vertical="center"/>
    </xf>
    <xf numFmtId="0" fontId="9" fillId="0" borderId="54" xfId="2" applyFont="1" applyBorder="1" applyAlignment="1" applyProtection="1">
      <alignment vertical="top"/>
    </xf>
    <xf numFmtId="0" fontId="10" fillId="0" borderId="52" xfId="2" applyFont="1" applyFill="1" applyBorder="1" applyAlignment="1" applyProtection="1">
      <alignment horizontal="center" vertical="center"/>
      <protection locked="0"/>
    </xf>
    <xf numFmtId="0" fontId="8" fillId="3" borderId="8" xfId="2" applyFont="1" applyFill="1" applyBorder="1" applyProtection="1"/>
    <xf numFmtId="0" fontId="8" fillId="3" borderId="8" xfId="2" applyFont="1" applyFill="1" applyBorder="1" applyAlignment="1" applyProtection="1">
      <alignment horizontal="left"/>
    </xf>
    <xf numFmtId="0" fontId="9" fillId="3" borderId="10" xfId="2" applyFont="1" applyFill="1" applyBorder="1" applyAlignment="1" applyProtection="1">
      <alignment horizontal="center"/>
    </xf>
    <xf numFmtId="1" fontId="9" fillId="5" borderId="10" xfId="2" applyNumberFormat="1" applyFont="1" applyFill="1" applyBorder="1" applyAlignment="1" applyProtection="1">
      <alignment horizontal="center"/>
    </xf>
    <xf numFmtId="49" fontId="0" fillId="0" borderId="0" xfId="0" applyNumberFormat="1"/>
    <xf numFmtId="0" fontId="8" fillId="3" borderId="20" xfId="2" applyFont="1" applyFill="1" applyBorder="1" applyProtection="1"/>
    <xf numFmtId="0" fontId="8" fillId="4" borderId="9" xfId="2" applyFont="1" applyFill="1" applyBorder="1" applyProtection="1"/>
    <xf numFmtId="9" fontId="15" fillId="0" borderId="10" xfId="1" applyFont="1" applyBorder="1" applyAlignment="1" applyProtection="1">
      <alignment horizontal="center"/>
      <protection locked="0"/>
    </xf>
    <xf numFmtId="0" fontId="9" fillId="4" borderId="40" xfId="2" applyFont="1" applyFill="1" applyBorder="1" applyAlignment="1" applyProtection="1">
      <alignment vertical="center" wrapText="1"/>
    </xf>
    <xf numFmtId="0" fontId="10" fillId="0" borderId="40" xfId="2" applyFont="1" applyFill="1" applyBorder="1" applyAlignment="1" applyProtection="1">
      <alignment horizontal="center"/>
      <protection locked="0"/>
    </xf>
    <xf numFmtId="0" fontId="10" fillId="0" borderId="10" xfId="2" applyFont="1" applyFill="1" applyBorder="1" applyAlignment="1" applyProtection="1">
      <alignment horizontal="center"/>
      <protection locked="0"/>
    </xf>
    <xf numFmtId="0" fontId="10" fillId="0" borderId="10" xfId="2" applyFont="1" applyFill="1" applyBorder="1" applyAlignment="1" applyProtection="1">
      <alignment horizontal="center" vertical="center"/>
      <protection locked="0"/>
    </xf>
    <xf numFmtId="164" fontId="11" fillId="5" borderId="50" xfId="2" applyNumberFormat="1" applyFont="1" applyFill="1" applyBorder="1" applyAlignment="1" applyProtection="1">
      <alignment horizontal="center"/>
    </xf>
    <xf numFmtId="2" fontId="9" fillId="5" borderId="10" xfId="2" applyNumberFormat="1" applyFont="1" applyFill="1" applyBorder="1" applyAlignment="1" applyProtection="1">
      <alignment horizontal="center"/>
    </xf>
    <xf numFmtId="2" fontId="9" fillId="3" borderId="17" xfId="2" applyNumberFormat="1" applyFont="1" applyFill="1" applyBorder="1" applyAlignment="1" applyProtection="1">
      <alignment horizontal="center"/>
    </xf>
    <xf numFmtId="164" fontId="9" fillId="5" borderId="43" xfId="2" applyNumberFormat="1" applyFont="1" applyFill="1" applyBorder="1" applyAlignment="1" applyProtection="1">
      <alignment horizontal="center"/>
    </xf>
    <xf numFmtId="0" fontId="35" fillId="3" borderId="10"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35" fillId="3" borderId="47" xfId="2" applyFont="1" applyFill="1" applyBorder="1" applyAlignment="1" applyProtection="1">
      <alignment vertical="center" wrapText="1"/>
    </xf>
    <xf numFmtId="2" fontId="9" fillId="3" borderId="10" xfId="2" applyNumberFormat="1" applyFont="1" applyFill="1" applyBorder="1" applyAlignment="1" applyProtection="1">
      <alignment horizontal="center"/>
    </xf>
    <xf numFmtId="164" fontId="9" fillId="5" borderId="56" xfId="2" applyNumberFormat="1" applyFont="1" applyFill="1" applyBorder="1" applyAlignment="1" applyProtection="1">
      <alignment horizontal="center" vertical="center"/>
    </xf>
    <xf numFmtId="164" fontId="9" fillId="5" borderId="13" xfId="2" applyNumberFormat="1" applyFont="1" applyFill="1" applyBorder="1" applyAlignment="1" applyProtection="1">
      <alignment horizontal="center" vertical="center"/>
    </xf>
    <xf numFmtId="0" fontId="8" fillId="3" borderId="13" xfId="2" applyFont="1" applyFill="1" applyBorder="1" applyAlignment="1" applyProtection="1">
      <alignment horizontal="center" vertical="center"/>
    </xf>
    <xf numFmtId="164" fontId="8" fillId="7" borderId="52" xfId="2" applyNumberFormat="1" applyFont="1" applyFill="1" applyBorder="1" applyAlignment="1" applyProtection="1">
      <alignment horizontal="center" vertical="center"/>
    </xf>
    <xf numFmtId="164" fontId="8" fillId="7" borderId="47" xfId="2" applyNumberFormat="1" applyFont="1" applyFill="1" applyBorder="1" applyAlignment="1" applyProtection="1">
      <alignment horizontal="center" vertical="center"/>
    </xf>
    <xf numFmtId="9" fontId="19" fillId="0" borderId="49" xfId="1" applyFont="1" applyFill="1" applyBorder="1" applyAlignment="1" applyProtection="1">
      <alignment horizontal="center" vertical="center"/>
      <protection locked="0"/>
    </xf>
    <xf numFmtId="0" fontId="35" fillId="3" borderId="49" xfId="2" applyFont="1" applyFill="1" applyBorder="1" applyAlignment="1" applyProtection="1">
      <alignment vertical="center" wrapText="1"/>
    </xf>
    <xf numFmtId="9" fontId="19" fillId="0" borderId="47" xfId="1" applyFont="1" applyFill="1" applyBorder="1" applyAlignment="1" applyProtection="1">
      <alignment horizontal="center" vertical="center"/>
      <protection locked="0"/>
    </xf>
    <xf numFmtId="0" fontId="8" fillId="3" borderId="49" xfId="2" applyFont="1" applyFill="1" applyBorder="1" applyAlignment="1" applyProtection="1">
      <alignment horizontal="center" vertical="center"/>
    </xf>
    <xf numFmtId="0" fontId="8" fillId="3" borderId="48" xfId="2" applyFont="1" applyFill="1" applyBorder="1" applyAlignment="1" applyProtection="1">
      <alignment horizontal="center" vertical="center"/>
    </xf>
    <xf numFmtId="0" fontId="9" fillId="3" borderId="44" xfId="2" applyFont="1" applyFill="1" applyBorder="1" applyAlignment="1" applyProtection="1">
      <alignment horizontal="center" vertical="center"/>
    </xf>
    <xf numFmtId="0" fontId="9" fillId="3" borderId="4" xfId="2" applyFont="1" applyFill="1" applyBorder="1" applyAlignment="1" applyProtection="1">
      <alignment horizontal="center" vertical="center"/>
    </xf>
    <xf numFmtId="164" fontId="11" fillId="3" borderId="0" xfId="2" applyNumberFormat="1" applyFont="1" applyFill="1" applyBorder="1" applyAlignment="1" applyProtection="1">
      <alignment horizontal="center"/>
    </xf>
    <xf numFmtId="164" fontId="9" fillId="3" borderId="0" xfId="2" applyNumberFormat="1" applyFont="1" applyFill="1" applyBorder="1" applyAlignment="1" applyProtection="1">
      <alignment horizontal="center"/>
    </xf>
    <xf numFmtId="2" fontId="9" fillId="3" borderId="7" xfId="2" applyNumberFormat="1" applyFont="1" applyFill="1" applyBorder="1" applyAlignment="1" applyProtection="1">
      <alignment horizontal="center"/>
    </xf>
    <xf numFmtId="2" fontId="9" fillId="3" borderId="0" xfId="2" applyNumberFormat="1" applyFont="1" applyFill="1" applyBorder="1" applyAlignment="1" applyProtection="1">
      <alignment horizontal="center"/>
    </xf>
    <xf numFmtId="0" fontId="8" fillId="7" borderId="28" xfId="2" applyFont="1" applyFill="1" applyBorder="1" applyAlignment="1" applyProtection="1">
      <alignment horizontal="center" vertical="center"/>
    </xf>
    <xf numFmtId="2" fontId="9" fillId="3" borderId="56" xfId="2" applyNumberFormat="1" applyFont="1" applyFill="1" applyBorder="1" applyAlignment="1" applyProtection="1">
      <alignment horizontal="center"/>
    </xf>
    <xf numFmtId="2" fontId="9" fillId="5" borderId="17" xfId="2" applyNumberFormat="1" applyFont="1" applyFill="1" applyBorder="1" applyAlignment="1" applyProtection="1">
      <alignment horizontal="center"/>
    </xf>
    <xf numFmtId="0" fontId="35" fillId="3" borderId="45" xfId="2" applyFont="1" applyFill="1" applyBorder="1" applyAlignment="1" applyProtection="1">
      <alignment horizontal="center" vertical="center" wrapText="1"/>
    </xf>
    <xf numFmtId="2" fontId="9" fillId="3" borderId="30" xfId="2" applyNumberFormat="1" applyFont="1" applyFill="1" applyBorder="1" applyAlignment="1" applyProtection="1">
      <alignment horizontal="center"/>
    </xf>
    <xf numFmtId="0" fontId="8" fillId="3" borderId="12" xfId="2" applyFont="1" applyFill="1" applyBorder="1" applyAlignment="1" applyProtection="1">
      <alignment horizontal="center" vertical="center" wrapText="1"/>
    </xf>
    <xf numFmtId="0" fontId="8" fillId="0" borderId="0" xfId="2" applyFont="1" applyProtection="1"/>
    <xf numFmtId="0" fontId="8" fillId="0" borderId="0" xfId="2" applyFont="1" applyFill="1" applyProtection="1"/>
    <xf numFmtId="0" fontId="8" fillId="0" borderId="0" xfId="2" applyFont="1" applyBorder="1" applyProtection="1"/>
    <xf numFmtId="0" fontId="8" fillId="3" borderId="0" xfId="2" applyFont="1" applyFill="1" applyProtection="1"/>
    <xf numFmtId="0" fontId="9" fillId="0" borderId="0" xfId="2" applyFont="1" applyFill="1" applyBorder="1" applyAlignment="1" applyProtection="1">
      <alignment horizontal="center" vertical="center" wrapText="1"/>
    </xf>
    <xf numFmtId="0" fontId="8" fillId="2" borderId="0" xfId="2" applyFont="1" applyFill="1" applyAlignment="1" applyProtection="1">
      <alignment vertical="center"/>
    </xf>
    <xf numFmtId="0" fontId="8" fillId="0" borderId="0" xfId="2" applyFont="1" applyFill="1" applyAlignment="1" applyProtection="1">
      <alignment vertical="center"/>
    </xf>
    <xf numFmtId="164" fontId="8" fillId="7" borderId="30" xfId="2" applyNumberFormat="1" applyFont="1" applyFill="1" applyBorder="1" applyAlignment="1" applyProtection="1">
      <alignment horizontal="center" vertical="center"/>
    </xf>
    <xf numFmtId="164" fontId="8" fillId="7" borderId="49" xfId="2" applyNumberFormat="1" applyFont="1" applyFill="1" applyBorder="1" applyAlignment="1" applyProtection="1">
      <alignment horizontal="center" vertical="center"/>
    </xf>
    <xf numFmtId="0" fontId="8" fillId="7" borderId="30" xfId="2" applyFont="1" applyFill="1" applyBorder="1" applyAlignment="1" applyProtection="1">
      <alignment horizontal="center" vertical="center"/>
    </xf>
    <xf numFmtId="0" fontId="8" fillId="7" borderId="50" xfId="2" applyFont="1" applyFill="1" applyBorder="1" applyAlignment="1" applyProtection="1">
      <alignment horizontal="center" vertical="center"/>
    </xf>
    <xf numFmtId="0" fontId="9" fillId="3" borderId="10" xfId="2" applyFont="1" applyFill="1" applyBorder="1" applyAlignment="1" applyProtection="1">
      <alignment horizontal="center" vertical="center"/>
    </xf>
    <xf numFmtId="164" fontId="9" fillId="5" borderId="10" xfId="2" applyNumberFormat="1" applyFont="1" applyFill="1" applyBorder="1" applyAlignment="1" applyProtection="1">
      <alignment horizontal="center"/>
    </xf>
    <xf numFmtId="0" fontId="10" fillId="3" borderId="0"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xf>
    <xf numFmtId="0" fontId="8" fillId="3" borderId="10" xfId="2" applyFont="1" applyFill="1" applyBorder="1" applyAlignment="1" applyProtection="1">
      <alignment horizontal="center" vertical="center"/>
    </xf>
    <xf numFmtId="0" fontId="9" fillId="3" borderId="42" xfId="2" applyFont="1" applyFill="1" applyBorder="1" applyAlignment="1" applyProtection="1">
      <alignment horizontal="center" vertical="center"/>
    </xf>
    <xf numFmtId="0" fontId="17" fillId="3" borderId="43" xfId="2" applyFont="1" applyFill="1" applyBorder="1" applyAlignment="1" applyProtection="1">
      <alignment horizontal="center" vertical="center"/>
    </xf>
    <xf numFmtId="0" fontId="8" fillId="7" borderId="49" xfId="2" applyFont="1" applyFill="1" applyBorder="1" applyAlignment="1" applyProtection="1">
      <alignment horizontal="center" vertical="center"/>
    </xf>
    <xf numFmtId="164" fontId="9" fillId="5" borderId="17" xfId="2" applyNumberFormat="1" applyFont="1" applyFill="1" applyBorder="1" applyAlignment="1" applyProtection="1">
      <alignment horizontal="center"/>
    </xf>
    <xf numFmtId="164" fontId="9" fillId="5" borderId="10" xfId="2" applyNumberFormat="1" applyFont="1" applyFill="1" applyBorder="1" applyAlignment="1" applyProtection="1">
      <alignment horizontal="center" vertical="center"/>
    </xf>
    <xf numFmtId="164" fontId="9" fillId="5" borderId="48" xfId="2" applyNumberFormat="1" applyFont="1" applyFill="1" applyBorder="1" applyAlignment="1" applyProtection="1">
      <alignment horizontal="center" vertical="center"/>
    </xf>
    <xf numFmtId="164" fontId="9" fillId="5" borderId="49" xfId="2" applyNumberFormat="1" applyFont="1" applyFill="1" applyBorder="1" applyAlignment="1" applyProtection="1">
      <alignment horizontal="center" vertical="center"/>
    </xf>
    <xf numFmtId="164" fontId="9" fillId="5" borderId="50" xfId="2" applyNumberFormat="1" applyFont="1" applyFill="1" applyBorder="1" applyAlignment="1" applyProtection="1">
      <alignment horizontal="center" vertical="center"/>
    </xf>
    <xf numFmtId="164" fontId="9" fillId="5" borderId="17" xfId="2" applyNumberFormat="1" applyFont="1" applyFill="1" applyBorder="1" applyAlignment="1" applyProtection="1">
      <alignment horizontal="center" vertical="center"/>
    </xf>
    <xf numFmtId="0" fontId="8" fillId="7" borderId="11" xfId="2" applyFont="1" applyFill="1" applyBorder="1" applyAlignment="1" applyProtection="1">
      <alignment horizontal="center" vertical="center"/>
    </xf>
    <xf numFmtId="0" fontId="9" fillId="3" borderId="48" xfId="2" applyFont="1" applyFill="1" applyBorder="1" applyAlignment="1" applyProtection="1">
      <alignment horizontal="center" vertical="center"/>
    </xf>
    <xf numFmtId="0" fontId="9" fillId="3" borderId="49" xfId="2" applyFont="1" applyFill="1" applyBorder="1" applyAlignment="1" applyProtection="1">
      <alignment horizontal="center" vertical="center"/>
    </xf>
    <xf numFmtId="164" fontId="9" fillId="5" borderId="49" xfId="2" applyNumberFormat="1" applyFont="1" applyFill="1" applyBorder="1" applyAlignment="1" applyProtection="1">
      <alignment horizontal="center"/>
    </xf>
    <xf numFmtId="0" fontId="8" fillId="7" borderId="48" xfId="2" applyFont="1" applyFill="1" applyBorder="1" applyAlignment="1" applyProtection="1">
      <alignment horizontal="center" vertical="center"/>
    </xf>
    <xf numFmtId="2" fontId="9" fillId="5" borderId="43" xfId="2" applyNumberFormat="1" applyFont="1" applyFill="1" applyBorder="1" applyAlignment="1" applyProtection="1">
      <alignment horizontal="center"/>
    </xf>
    <xf numFmtId="2" fontId="9" fillId="5" borderId="49" xfId="2" applyNumberFormat="1" applyFont="1" applyFill="1" applyBorder="1" applyAlignment="1" applyProtection="1">
      <alignment horizontal="center"/>
    </xf>
    <xf numFmtId="2" fontId="11" fillId="5" borderId="48" xfId="2" applyNumberFormat="1" applyFont="1" applyFill="1" applyBorder="1" applyAlignment="1" applyProtection="1">
      <alignment horizontal="center"/>
    </xf>
    <xf numFmtId="0" fontId="0" fillId="0" borderId="0" xfId="0" applyFill="1" applyBorder="1"/>
    <xf numFmtId="0" fontId="0" fillId="0" borderId="0" xfId="0" applyAlignment="1">
      <alignment horizontal="center"/>
    </xf>
    <xf numFmtId="0" fontId="6" fillId="3" borderId="0" xfId="1794" applyFill="1"/>
    <xf numFmtId="0" fontId="6" fillId="3" borderId="0" xfId="1794" applyFill="1" applyBorder="1" applyAlignment="1">
      <alignment horizontal="right"/>
    </xf>
    <xf numFmtId="0" fontId="0" fillId="3" borderId="0" xfId="0" applyFill="1"/>
    <xf numFmtId="0" fontId="0" fillId="3" borderId="0" xfId="0" applyFill="1" applyAlignment="1">
      <alignment horizontal="center"/>
    </xf>
    <xf numFmtId="9" fontId="47" fillId="0" borderId="0" xfId="1" applyFont="1" applyFill="1" applyBorder="1" applyAlignment="1">
      <alignment horizontal="center"/>
    </xf>
    <xf numFmtId="166" fontId="6" fillId="3" borderId="0" xfId="1794" applyNumberFormat="1" applyFill="1" applyBorder="1" applyAlignment="1">
      <alignment horizontal="center"/>
    </xf>
    <xf numFmtId="0" fontId="43" fillId="3" borderId="0" xfId="1794" applyFont="1" applyFill="1" applyBorder="1" applyAlignment="1">
      <alignment horizontal="center" vertical="center"/>
    </xf>
    <xf numFmtId="0" fontId="45" fillId="3" borderId="0" xfId="0" applyFont="1" applyFill="1" applyBorder="1" applyAlignment="1">
      <alignment horizontal="center"/>
    </xf>
    <xf numFmtId="0" fontId="40" fillId="3" borderId="0" xfId="1794" applyFont="1" applyFill="1" applyAlignment="1"/>
    <xf numFmtId="165" fontId="6" fillId="3" borderId="0" xfId="1764" applyNumberFormat="1" applyFont="1" applyFill="1" applyAlignment="1">
      <alignment horizontal="center"/>
    </xf>
    <xf numFmtId="14" fontId="45" fillId="3" borderId="0" xfId="0" applyNumberFormat="1" applyFont="1" applyFill="1" applyBorder="1"/>
    <xf numFmtId="166" fontId="6" fillId="5" borderId="0" xfId="1794" applyNumberFormat="1" applyFont="1" applyFill="1" applyBorder="1" applyAlignment="1">
      <alignment horizontal="center"/>
    </xf>
    <xf numFmtId="1" fontId="48" fillId="0" borderId="0" xfId="1794" applyNumberFormat="1" applyFont="1" applyFill="1" applyBorder="1" applyAlignment="1">
      <alignment horizontal="center"/>
    </xf>
    <xf numFmtId="2" fontId="6" fillId="5" borderId="0" xfId="1794" applyNumberFormat="1" applyFill="1" applyBorder="1" applyAlignment="1">
      <alignment horizontal="center"/>
    </xf>
    <xf numFmtId="164" fontId="42" fillId="7" borderId="0" xfId="1794" applyNumberFormat="1" applyFont="1" applyFill="1" applyBorder="1" applyAlignment="1">
      <alignment horizontal="center"/>
    </xf>
    <xf numFmtId="0" fontId="0" fillId="3" borderId="0" xfId="0" applyFont="1" applyFill="1"/>
    <xf numFmtId="14" fontId="49" fillId="0" borderId="0" xfId="1780" applyNumberFormat="1" applyFont="1" applyFill="1" applyBorder="1" applyAlignment="1">
      <alignment horizontal="center" vertical="center"/>
    </xf>
    <xf numFmtId="0" fontId="49" fillId="0" borderId="0" xfId="1780" applyFont="1" applyFill="1" applyBorder="1" applyAlignment="1">
      <alignment horizontal="center"/>
    </xf>
    <xf numFmtId="0" fontId="6" fillId="3" borderId="0" xfId="1794" applyFont="1" applyFill="1"/>
    <xf numFmtId="0" fontId="0" fillId="0" borderId="0" xfId="0" applyFont="1"/>
    <xf numFmtId="14" fontId="50" fillId="0" borderId="0" xfId="0" applyNumberFormat="1" applyFont="1" applyFill="1" applyBorder="1" applyAlignment="1">
      <alignment horizontal="center" vertical="center"/>
    </xf>
    <xf numFmtId="0" fontId="50" fillId="0" borderId="0" xfId="0" applyFont="1" applyFill="1" applyBorder="1" applyAlignment="1">
      <alignment horizontal="center"/>
    </xf>
    <xf numFmtId="14" fontId="50" fillId="0" borderId="0" xfId="0" applyNumberFormat="1" applyFont="1" applyFill="1" applyBorder="1"/>
    <xf numFmtId="0" fontId="0" fillId="0" borderId="0" xfId="0" applyFont="1" applyBorder="1"/>
    <xf numFmtId="2" fontId="6" fillId="5" borderId="0" xfId="1794" applyNumberFormat="1" applyFont="1" applyFill="1" applyBorder="1" applyAlignment="1">
      <alignment horizontal="center"/>
    </xf>
    <xf numFmtId="0" fontId="49" fillId="0" borderId="0" xfId="1780" applyFont="1" applyFill="1" applyBorder="1" applyAlignment="1">
      <alignment horizontal="center" vertical="center"/>
    </xf>
    <xf numFmtId="0" fontId="52" fillId="0" borderId="0" xfId="1780" applyFont="1" applyFill="1" applyBorder="1" applyAlignment="1">
      <alignment horizontal="center" vertical="center"/>
    </xf>
    <xf numFmtId="0" fontId="53" fillId="4" borderId="0" xfId="0" applyFont="1" applyFill="1"/>
    <xf numFmtId="0" fontId="53" fillId="0" borderId="0" xfId="0" applyFont="1"/>
    <xf numFmtId="0" fontId="54" fillId="4" borderId="0" xfId="0" applyFont="1" applyFill="1"/>
    <xf numFmtId="0" fontId="54" fillId="4" borderId="0" xfId="0" applyFont="1" applyFill="1" applyBorder="1"/>
    <xf numFmtId="0" fontId="54" fillId="4" borderId="0" xfId="2" applyFont="1" applyFill="1" applyBorder="1" applyAlignment="1" applyProtection="1">
      <alignment horizontal="center" vertical="center"/>
    </xf>
    <xf numFmtId="0" fontId="53" fillId="0" borderId="0" xfId="0" applyFont="1" applyBorder="1"/>
    <xf numFmtId="0" fontId="53" fillId="4" borderId="0" xfId="0" applyFont="1" applyFill="1" applyBorder="1"/>
    <xf numFmtId="0" fontId="54" fillId="4" borderId="0" xfId="0" applyFont="1" applyFill="1" applyAlignment="1">
      <alignment horizontal="center"/>
    </xf>
    <xf numFmtId="0" fontId="54" fillId="4" borderId="0" xfId="0" applyFont="1" applyFill="1" applyBorder="1" applyAlignment="1">
      <alignment horizontal="center"/>
    </xf>
    <xf numFmtId="0" fontId="54" fillId="4" borderId="0" xfId="0" applyFont="1" applyFill="1" applyBorder="1" applyAlignment="1">
      <alignment horizontal="center"/>
    </xf>
    <xf numFmtId="0" fontId="53" fillId="4" borderId="0" xfId="0" applyFont="1" applyFill="1" applyBorder="1" applyAlignment="1">
      <alignment horizontal="center"/>
    </xf>
    <xf numFmtId="0" fontId="8" fillId="0" borderId="0" xfId="2" applyFont="1" applyFill="1" applyBorder="1" applyProtection="1"/>
    <xf numFmtId="0" fontId="9" fillId="3" borderId="10" xfId="2" applyFont="1" applyFill="1" applyBorder="1" applyAlignment="1" applyProtection="1">
      <alignment horizontal="left"/>
    </xf>
    <xf numFmtId="0" fontId="9" fillId="3" borderId="11" xfId="2" applyFont="1" applyFill="1" applyBorder="1" applyAlignment="1" applyProtection="1">
      <alignment vertical="center"/>
    </xf>
    <xf numFmtId="0" fontId="9" fillId="3" borderId="45" xfId="2" applyFont="1" applyFill="1" applyBorder="1" applyAlignment="1" applyProtection="1">
      <alignment vertical="center"/>
    </xf>
    <xf numFmtId="0" fontId="10" fillId="5" borderId="10" xfId="2" applyFont="1" applyFill="1" applyBorder="1" applyAlignment="1" applyProtection="1">
      <alignment horizontal="center" vertical="center"/>
      <protection locked="0"/>
    </xf>
    <xf numFmtId="0" fontId="53" fillId="4" borderId="8" xfId="0" applyFont="1" applyFill="1" applyBorder="1"/>
    <xf numFmtId="0" fontId="53" fillId="4" borderId="7" xfId="0" applyFont="1" applyFill="1" applyBorder="1"/>
    <xf numFmtId="0" fontId="55" fillId="0" borderId="0" xfId="1795"/>
    <xf numFmtId="4" fontId="55" fillId="0" borderId="0" xfId="1795" applyNumberFormat="1"/>
    <xf numFmtId="22" fontId="55" fillId="0" borderId="0" xfId="1795" applyNumberFormat="1"/>
    <xf numFmtId="1" fontId="55" fillId="0" borderId="0" xfId="1795" quotePrefix="1" applyNumberFormat="1" applyAlignment="1">
      <alignment horizontal="left"/>
    </xf>
    <xf numFmtId="4" fontId="41" fillId="8" borderId="30" xfId="1795" applyNumberFormat="1" applyFont="1" applyFill="1" applyBorder="1"/>
    <xf numFmtId="0" fontId="55" fillId="8" borderId="17" xfId="1795" applyFill="1" applyBorder="1"/>
    <xf numFmtId="0" fontId="56" fillId="9" borderId="17" xfId="1795" applyFont="1" applyFill="1" applyBorder="1" applyProtection="1">
      <protection locked="0"/>
    </xf>
    <xf numFmtId="1" fontId="56" fillId="9" borderId="29" xfId="1795" quotePrefix="1" applyNumberFormat="1" applyFont="1" applyFill="1" applyBorder="1" applyAlignment="1" applyProtection="1">
      <alignment horizontal="left"/>
      <protection locked="0"/>
    </xf>
    <xf numFmtId="4" fontId="41" fillId="8" borderId="49" xfId="1795" applyNumberFormat="1" applyFont="1" applyFill="1" applyBorder="1"/>
    <xf numFmtId="0" fontId="55" fillId="8" borderId="10" xfId="1795" applyFill="1" applyBorder="1"/>
    <xf numFmtId="0" fontId="56" fillId="9" borderId="10" xfId="1795" applyFont="1" applyFill="1" applyBorder="1" applyProtection="1">
      <protection locked="0"/>
    </xf>
    <xf numFmtId="1" fontId="56" fillId="9" borderId="45" xfId="1795" quotePrefix="1" applyNumberFormat="1" applyFont="1" applyFill="1" applyBorder="1" applyAlignment="1" applyProtection="1">
      <alignment horizontal="left"/>
      <protection locked="0"/>
    </xf>
    <xf numFmtId="167" fontId="0" fillId="0" borderId="0" xfId="1796" applyNumberFormat="1" applyFont="1"/>
    <xf numFmtId="168" fontId="55" fillId="8" borderId="10" xfId="1795" applyNumberFormat="1" applyFill="1" applyBorder="1"/>
    <xf numFmtId="1" fontId="55" fillId="8" borderId="10" xfId="1795" applyNumberFormat="1" applyFill="1" applyBorder="1"/>
    <xf numFmtId="0" fontId="56" fillId="9" borderId="10" xfId="1795" applyFont="1" applyFill="1" applyBorder="1" applyAlignment="1" applyProtection="1">
      <alignment horizontal="right"/>
      <protection locked="0"/>
    </xf>
    <xf numFmtId="1" fontId="56" fillId="9" borderId="45" xfId="1795" quotePrefix="1" applyNumberFormat="1" applyFont="1" applyFill="1" applyBorder="1" applyAlignment="1" applyProtection="1">
      <alignment horizontal="right"/>
      <protection locked="0"/>
    </xf>
    <xf numFmtId="4" fontId="41" fillId="8" borderId="41" xfId="1795" applyNumberFormat="1" applyFont="1" applyFill="1" applyBorder="1"/>
    <xf numFmtId="168" fontId="55" fillId="8" borderId="40" xfId="1795" applyNumberFormat="1" applyFill="1" applyBorder="1"/>
    <xf numFmtId="1" fontId="55" fillId="8" borderId="40" xfId="1795" applyNumberFormat="1" applyFill="1" applyBorder="1"/>
    <xf numFmtId="0" fontId="56" fillId="9" borderId="40" xfId="1795" applyFont="1" applyFill="1" applyBorder="1" applyAlignment="1" applyProtection="1">
      <alignment horizontal="right"/>
      <protection locked="0"/>
    </xf>
    <xf numFmtId="1" fontId="56" fillId="9" borderId="24" xfId="1795" quotePrefix="1" applyNumberFormat="1" applyFont="1" applyFill="1" applyBorder="1" applyAlignment="1" applyProtection="1">
      <alignment horizontal="right"/>
      <protection locked="0"/>
    </xf>
    <xf numFmtId="4" fontId="41" fillId="8" borderId="53" xfId="1795" applyNumberFormat="1" applyFont="1" applyFill="1" applyBorder="1"/>
    <xf numFmtId="0" fontId="41" fillId="8" borderId="58" xfId="1795" applyFont="1" applyFill="1" applyBorder="1" applyAlignment="1">
      <alignment wrapText="1"/>
    </xf>
    <xf numFmtId="22" fontId="41" fillId="8" borderId="31" xfId="1795" applyNumberFormat="1" applyFont="1" applyFill="1" applyBorder="1" applyAlignment="1">
      <alignment wrapText="1"/>
    </xf>
    <xf numFmtId="0" fontId="10" fillId="5" borderId="48" xfId="2" applyFont="1" applyFill="1" applyBorder="1" applyAlignment="1" applyProtection="1">
      <alignment horizontal="center" vertical="center"/>
      <protection locked="0"/>
    </xf>
    <xf numFmtId="0" fontId="10" fillId="5" borderId="45" xfId="2" applyFont="1" applyFill="1" applyBorder="1" applyAlignment="1" applyProtection="1">
      <alignment horizontal="center" vertical="center"/>
      <protection locked="0"/>
    </xf>
    <xf numFmtId="0" fontId="10" fillId="5" borderId="50" xfId="2" applyFont="1" applyFill="1" applyBorder="1" applyAlignment="1" applyProtection="1">
      <alignment horizontal="center" vertical="center"/>
      <protection locked="0"/>
    </xf>
    <xf numFmtId="0" fontId="10" fillId="5" borderId="29" xfId="2" applyFont="1" applyFill="1" applyBorder="1" applyAlignment="1" applyProtection="1">
      <alignment horizontal="center" vertical="center"/>
      <protection locked="0"/>
    </xf>
    <xf numFmtId="0" fontId="10" fillId="5" borderId="17" xfId="2" applyFont="1" applyFill="1" applyBorder="1" applyAlignment="1" applyProtection="1">
      <alignment horizontal="center" vertical="center"/>
      <protection locked="0"/>
    </xf>
    <xf numFmtId="0" fontId="10" fillId="0" borderId="65" xfId="2" applyFont="1" applyFill="1" applyBorder="1" applyAlignment="1" applyProtection="1">
      <alignment horizontal="center" vertical="center"/>
      <protection locked="0"/>
    </xf>
    <xf numFmtId="2" fontId="53" fillId="0" borderId="0" xfId="0" applyNumberFormat="1" applyFont="1"/>
    <xf numFmtId="0" fontId="53" fillId="4" borderId="0" xfId="0" applyNumberFormat="1" applyFont="1" applyFill="1"/>
    <xf numFmtId="0" fontId="54" fillId="4" borderId="0" xfId="0" applyNumberFormat="1" applyFont="1" applyFill="1" applyBorder="1"/>
    <xf numFmtId="0" fontId="54" fillId="4" borderId="0" xfId="0" applyNumberFormat="1" applyFont="1" applyFill="1"/>
    <xf numFmtId="0" fontId="54" fillId="4" borderId="0" xfId="2" applyNumberFormat="1" applyFont="1" applyFill="1" applyBorder="1" applyAlignment="1" applyProtection="1">
      <alignment horizontal="center" vertical="center"/>
    </xf>
    <xf numFmtId="0" fontId="54" fillId="4" borderId="0" xfId="0" applyNumberFormat="1" applyFont="1" applyFill="1" applyBorder="1" applyAlignment="1">
      <alignment horizontal="center"/>
    </xf>
    <xf numFmtId="0" fontId="54" fillId="4" borderId="0" xfId="0" applyNumberFormat="1" applyFont="1" applyFill="1" applyAlignment="1">
      <alignment horizontal="center"/>
    </xf>
    <xf numFmtId="0" fontId="53" fillId="0" borderId="0" xfId="0" applyNumberFormat="1" applyFont="1" applyBorder="1"/>
    <xf numFmtId="0" fontId="53" fillId="4" borderId="0" xfId="0" applyNumberFormat="1" applyFont="1" applyFill="1" applyBorder="1"/>
    <xf numFmtId="0" fontId="53" fillId="0" borderId="0" xfId="0" applyNumberFormat="1" applyFont="1"/>
    <xf numFmtId="0" fontId="53" fillId="3" borderId="48" xfId="0" applyNumberFormat="1" applyFont="1" applyFill="1" applyBorder="1"/>
    <xf numFmtId="0" fontId="54" fillId="3" borderId="10" xfId="0" applyNumberFormat="1" applyFont="1" applyFill="1" applyBorder="1" applyAlignment="1">
      <alignment horizontal="center"/>
    </xf>
    <xf numFmtId="0" fontId="54" fillId="3" borderId="49" xfId="0" applyNumberFormat="1" applyFont="1" applyFill="1" applyBorder="1" applyAlignment="1">
      <alignment horizontal="center"/>
    </xf>
    <xf numFmtId="0" fontId="54" fillId="3" borderId="48" xfId="0" applyNumberFormat="1" applyFont="1" applyFill="1" applyBorder="1"/>
    <xf numFmtId="0" fontId="54" fillId="3" borderId="50" xfId="0" applyNumberFormat="1" applyFont="1" applyFill="1" applyBorder="1"/>
    <xf numFmtId="0" fontId="53" fillId="4" borderId="0" xfId="0" applyNumberFormat="1" applyFont="1" applyFill="1" applyBorder="1" applyAlignment="1">
      <alignment horizontal="center"/>
    </xf>
    <xf numFmtId="0" fontId="54" fillId="4" borderId="0" xfId="0" applyNumberFormat="1" applyFont="1" applyFill="1" applyBorder="1" applyAlignment="1">
      <alignment vertical="top" wrapText="1"/>
    </xf>
    <xf numFmtId="0" fontId="53" fillId="4" borderId="8" xfId="0" applyNumberFormat="1" applyFont="1" applyFill="1" applyBorder="1"/>
    <xf numFmtId="0" fontId="53" fillId="4" borderId="7" xfId="0" applyNumberFormat="1" applyFont="1" applyFill="1" applyBorder="1"/>
    <xf numFmtId="9" fontId="54" fillId="3" borderId="10" xfId="1" applyFont="1" applyFill="1" applyBorder="1" applyAlignment="1">
      <alignment horizontal="center"/>
    </xf>
    <xf numFmtId="164" fontId="53" fillId="4" borderId="0" xfId="0" applyNumberFormat="1" applyFont="1" applyFill="1" applyBorder="1" applyAlignment="1">
      <alignment horizontal="center"/>
    </xf>
    <xf numFmtId="164" fontId="53" fillId="5" borderId="10" xfId="0" applyNumberFormat="1" applyFont="1" applyFill="1" applyBorder="1" applyAlignment="1">
      <alignment horizontal="center"/>
    </xf>
    <xf numFmtId="164" fontId="53" fillId="5" borderId="17" xfId="0" applyNumberFormat="1" applyFont="1" applyFill="1" applyBorder="1" applyAlignment="1">
      <alignment horizontal="center"/>
    </xf>
    <xf numFmtId="1" fontId="53" fillId="5" borderId="49" xfId="0" applyNumberFormat="1" applyFont="1" applyFill="1" applyBorder="1" applyAlignment="1">
      <alignment horizontal="center"/>
    </xf>
    <xf numFmtId="1" fontId="53" fillId="5" borderId="30" xfId="0" applyNumberFormat="1" applyFont="1" applyFill="1" applyBorder="1" applyAlignment="1">
      <alignment horizontal="center"/>
    </xf>
    <xf numFmtId="1" fontId="53" fillId="4" borderId="0" xfId="0" applyNumberFormat="1" applyFont="1" applyFill="1" applyBorder="1" applyAlignment="1">
      <alignment horizontal="center"/>
    </xf>
    <xf numFmtId="0" fontId="58" fillId="4" borderId="0" xfId="0" applyFont="1" applyFill="1" applyBorder="1" applyAlignment="1">
      <alignment horizontal="center"/>
    </xf>
    <xf numFmtId="0" fontId="58" fillId="4" borderId="0" xfId="0" applyFont="1" applyFill="1" applyBorder="1"/>
    <xf numFmtId="0" fontId="58" fillId="4" borderId="0" xfId="0" applyFont="1" applyFill="1"/>
    <xf numFmtId="0" fontId="58" fillId="4" borderId="0" xfId="0" applyNumberFormat="1" applyFont="1" applyFill="1" applyBorder="1"/>
    <xf numFmtId="0" fontId="58" fillId="4" borderId="0" xfId="0" applyNumberFormat="1" applyFont="1" applyFill="1"/>
    <xf numFmtId="0" fontId="53" fillId="4" borderId="0" xfId="0" applyFont="1" applyFill="1" applyBorder="1" applyAlignment="1">
      <alignment horizontal="left"/>
    </xf>
    <xf numFmtId="164" fontId="53" fillId="5" borderId="64" xfId="0" applyNumberFormat="1" applyFont="1" applyFill="1" applyBorder="1" applyAlignment="1">
      <alignment horizontal="center"/>
    </xf>
    <xf numFmtId="0" fontId="53" fillId="0" borderId="64" xfId="0" applyFont="1" applyFill="1" applyBorder="1" applyAlignment="1">
      <alignment horizontal="center"/>
    </xf>
    <xf numFmtId="0" fontId="8" fillId="3" borderId="48" xfId="2" applyFont="1" applyFill="1" applyBorder="1" applyAlignment="1" applyProtection="1">
      <alignment horizontal="left"/>
    </xf>
    <xf numFmtId="0" fontId="35" fillId="3" borderId="48" xfId="2" applyFont="1" applyFill="1" applyBorder="1" applyAlignment="1" applyProtection="1">
      <alignment horizontal="center" vertical="center" wrapText="1"/>
    </xf>
    <xf numFmtId="0" fontId="35" fillId="3" borderId="49" xfId="2" applyFont="1" applyFill="1" applyBorder="1" applyAlignment="1" applyProtection="1">
      <alignment horizontal="center" vertical="center" wrapText="1"/>
    </xf>
    <xf numFmtId="0" fontId="9" fillId="4" borderId="24" xfId="2" applyFont="1" applyFill="1" applyBorder="1" applyAlignment="1" applyProtection="1">
      <alignment horizontal="left" vertical="center" wrapText="1"/>
    </xf>
    <xf numFmtId="0" fontId="9" fillId="4" borderId="5" xfId="2" applyFont="1" applyFill="1" applyBorder="1" applyAlignment="1" applyProtection="1">
      <alignment horizontal="left" vertical="center" wrapText="1"/>
    </xf>
    <xf numFmtId="0" fontId="10" fillId="0" borderId="12" xfId="2" applyFont="1" applyFill="1" applyBorder="1" applyAlignment="1" applyProtection="1">
      <alignment horizontal="center" vertical="center"/>
      <protection locked="0"/>
    </xf>
    <xf numFmtId="0" fontId="9" fillId="3" borderId="11" xfId="2" applyFont="1" applyFill="1" applyBorder="1" applyAlignment="1" applyProtection="1">
      <alignment horizontal="left"/>
    </xf>
    <xf numFmtId="0" fontId="9" fillId="3" borderId="45" xfId="2" applyFont="1" applyFill="1" applyBorder="1" applyAlignment="1" applyProtection="1">
      <alignment horizontal="left"/>
    </xf>
    <xf numFmtId="0" fontId="9" fillId="3" borderId="48" xfId="2" applyFont="1" applyFill="1" applyBorder="1" applyAlignment="1" applyProtection="1">
      <alignment horizontal="center" vertical="center" wrapText="1"/>
    </xf>
    <xf numFmtId="0" fontId="9" fillId="3" borderId="49" xfId="2" applyFont="1" applyFill="1" applyBorder="1" applyAlignment="1" applyProtection="1">
      <alignment horizontal="center" vertical="center" wrapText="1"/>
    </xf>
    <xf numFmtId="0" fontId="8" fillId="3" borderId="0" xfId="2" applyFont="1" applyFill="1" applyBorder="1" applyAlignment="1" applyProtection="1">
      <alignment vertical="top" wrapText="1"/>
    </xf>
    <xf numFmtId="0" fontId="2" fillId="0" borderId="0" xfId="1797"/>
    <xf numFmtId="0" fontId="63" fillId="0" borderId="0" xfId="1797" applyFont="1" applyAlignment="1">
      <alignment vertical="center" wrapText="1"/>
    </xf>
    <xf numFmtId="0" fontId="64" fillId="0" borderId="0" xfId="1797" applyFont="1" applyAlignment="1">
      <alignment vertical="center" wrapText="1"/>
    </xf>
    <xf numFmtId="0" fontId="65" fillId="0" borderId="0" xfId="1797" applyFont="1" applyAlignment="1">
      <alignment vertical="center" wrapText="1"/>
    </xf>
    <xf numFmtId="2" fontId="53" fillId="5" borderId="10" xfId="0" applyNumberFormat="1" applyFont="1" applyFill="1" applyBorder="1" applyAlignment="1">
      <alignment horizontal="center"/>
    </xf>
    <xf numFmtId="0" fontId="1" fillId="0" borderId="0" xfId="1797" applyFont="1"/>
    <xf numFmtId="0" fontId="62" fillId="0" borderId="0" xfId="1797" applyFont="1" applyAlignment="1">
      <alignment horizontal="left" wrapText="1"/>
    </xf>
    <xf numFmtId="0" fontId="53" fillId="0" borderId="8" xfId="0" applyFont="1" applyFill="1" applyBorder="1" applyAlignment="1">
      <alignment horizontal="left" vertical="top"/>
    </xf>
    <xf numFmtId="0" fontId="53" fillId="0" borderId="0" xfId="0" applyFont="1" applyFill="1" applyBorder="1" applyAlignment="1">
      <alignment horizontal="left" vertical="top"/>
    </xf>
    <xf numFmtId="0" fontId="53" fillId="0" borderId="7" xfId="0" applyFont="1" applyFill="1" applyBorder="1" applyAlignment="1">
      <alignment horizontal="left" vertical="top"/>
    </xf>
    <xf numFmtId="0" fontId="53" fillId="0" borderId="51" xfId="0" applyFont="1" applyFill="1" applyBorder="1" applyAlignment="1">
      <alignment horizontal="left" vertical="top"/>
    </xf>
    <xf numFmtId="0" fontId="53" fillId="0" borderId="19" xfId="0" applyFont="1" applyFill="1" applyBorder="1" applyAlignment="1">
      <alignment horizontal="left" vertical="top"/>
    </xf>
    <xf numFmtId="0" fontId="53" fillId="0" borderId="20" xfId="0" applyFont="1" applyFill="1" applyBorder="1" applyAlignment="1">
      <alignment horizontal="left" vertical="top"/>
    </xf>
    <xf numFmtId="0" fontId="54" fillId="4" borderId="54" xfId="0" applyFont="1" applyFill="1" applyBorder="1" applyAlignment="1">
      <alignment horizontal="center"/>
    </xf>
    <xf numFmtId="0" fontId="54" fillId="4" borderId="22" xfId="0" applyFont="1" applyFill="1" applyBorder="1" applyAlignment="1">
      <alignment horizontal="center"/>
    </xf>
    <xf numFmtId="0" fontId="54" fillId="4" borderId="23" xfId="0" applyFont="1" applyFill="1" applyBorder="1" applyAlignment="1">
      <alignment horizontal="center"/>
    </xf>
    <xf numFmtId="0" fontId="58" fillId="4" borderId="0" xfId="0" applyFont="1" applyFill="1" applyBorder="1" applyAlignment="1">
      <alignment horizontal="left" vertical="top" wrapText="1"/>
    </xf>
    <xf numFmtId="0" fontId="58" fillId="4" borderId="0" xfId="0" applyFont="1" applyFill="1" applyAlignment="1">
      <alignment horizontal="left" vertical="top" wrapText="1"/>
    </xf>
    <xf numFmtId="0" fontId="58" fillId="4" borderId="19" xfId="0" applyFont="1" applyFill="1" applyBorder="1" applyAlignment="1">
      <alignment horizontal="left" vertical="top" wrapText="1"/>
    </xf>
    <xf numFmtId="0" fontId="58" fillId="4" borderId="0" xfId="0" applyFont="1" applyFill="1" applyBorder="1" applyAlignment="1">
      <alignment horizontal="center"/>
    </xf>
    <xf numFmtId="0" fontId="57" fillId="4" borderId="0" xfId="0" applyFont="1" applyFill="1" applyAlignment="1">
      <alignment horizontal="center"/>
    </xf>
    <xf numFmtId="0" fontId="58" fillId="4" borderId="0" xfId="0" applyFont="1" applyFill="1" applyAlignment="1">
      <alignment horizontal="center"/>
    </xf>
    <xf numFmtId="0" fontId="54" fillId="3" borderId="46" xfId="0" applyNumberFormat="1" applyFont="1" applyFill="1" applyBorder="1" applyAlignment="1">
      <alignment horizontal="center"/>
    </xf>
    <xf numFmtId="0" fontId="54" fillId="3" borderId="57" xfId="0" applyNumberFormat="1" applyFont="1" applyFill="1" applyBorder="1" applyAlignment="1">
      <alignment horizontal="center"/>
    </xf>
    <xf numFmtId="0" fontId="54" fillId="3" borderId="27" xfId="0" applyNumberFormat="1" applyFont="1" applyFill="1" applyBorder="1" applyAlignment="1">
      <alignment horizontal="center"/>
    </xf>
    <xf numFmtId="0" fontId="58" fillId="4" borderId="0" xfId="0" applyNumberFormat="1" applyFont="1" applyFill="1" applyBorder="1" applyAlignment="1">
      <alignment horizontal="left" vertical="top" wrapText="1"/>
    </xf>
    <xf numFmtId="0" fontId="53" fillId="0" borderId="8" xfId="0" applyNumberFormat="1" applyFont="1" applyFill="1" applyBorder="1" applyAlignment="1">
      <alignment horizontal="left" vertical="top"/>
    </xf>
    <xf numFmtId="0" fontId="53" fillId="0" borderId="0" xfId="0" applyNumberFormat="1" applyFont="1" applyFill="1" applyBorder="1" applyAlignment="1">
      <alignment horizontal="left" vertical="top"/>
    </xf>
    <xf numFmtId="0" fontId="53" fillId="0" borderId="7" xfId="0" applyNumberFormat="1" applyFont="1" applyFill="1" applyBorder="1" applyAlignment="1">
      <alignment horizontal="left" vertical="top"/>
    </xf>
    <xf numFmtId="0" fontId="53" fillId="0" borderId="51" xfId="0" applyNumberFormat="1" applyFont="1" applyFill="1" applyBorder="1" applyAlignment="1">
      <alignment horizontal="left" vertical="top"/>
    </xf>
    <xf numFmtId="0" fontId="53" fillId="0" borderId="19" xfId="0" applyNumberFormat="1" applyFont="1" applyFill="1" applyBorder="1" applyAlignment="1">
      <alignment horizontal="left" vertical="top"/>
    </xf>
    <xf numFmtId="0" fontId="53" fillId="0" borderId="20" xfId="0" applyNumberFormat="1" applyFont="1" applyFill="1" applyBorder="1" applyAlignment="1">
      <alignment horizontal="left" vertical="top"/>
    </xf>
    <xf numFmtId="0" fontId="54" fillId="4" borderId="54" xfId="0" applyNumberFormat="1" applyFont="1" applyFill="1" applyBorder="1" applyAlignment="1">
      <alignment horizontal="center"/>
    </xf>
    <xf numFmtId="0" fontId="54" fillId="4" borderId="22" xfId="0" applyNumberFormat="1" applyFont="1" applyFill="1" applyBorder="1" applyAlignment="1">
      <alignment horizontal="center"/>
    </xf>
    <xf numFmtId="0" fontId="54" fillId="4" borderId="23" xfId="0" applyNumberFormat="1" applyFont="1" applyFill="1" applyBorder="1" applyAlignment="1">
      <alignment horizontal="center"/>
    </xf>
    <xf numFmtId="0" fontId="58" fillId="4" borderId="0" xfId="0" applyNumberFormat="1" applyFont="1" applyFill="1" applyAlignment="1">
      <alignment horizontal="center"/>
    </xf>
    <xf numFmtId="0" fontId="58" fillId="4" borderId="0" xfId="0" applyNumberFormat="1" applyFont="1" applyFill="1" applyBorder="1" applyAlignment="1">
      <alignment horizontal="center"/>
    </xf>
    <xf numFmtId="0" fontId="57" fillId="4" borderId="0" xfId="0" applyNumberFormat="1" applyFont="1" applyFill="1" applyAlignment="1">
      <alignment horizontal="center"/>
    </xf>
    <xf numFmtId="0" fontId="8" fillId="3" borderId="48" xfId="2" applyFont="1" applyFill="1" applyBorder="1" applyAlignment="1" applyProtection="1">
      <alignment horizontal="left"/>
    </xf>
    <xf numFmtId="0" fontId="8" fillId="3" borderId="49" xfId="2" applyFont="1" applyFill="1" applyBorder="1" applyAlignment="1" applyProtection="1">
      <alignment horizontal="left"/>
    </xf>
    <xf numFmtId="0" fontId="8" fillId="3" borderId="42" xfId="2" applyFont="1" applyFill="1" applyBorder="1" applyAlignment="1" applyProtection="1">
      <alignment horizontal="left"/>
    </xf>
    <xf numFmtId="0" fontId="8" fillId="3" borderId="44" xfId="2" applyFont="1" applyFill="1" applyBorder="1" applyAlignment="1" applyProtection="1">
      <alignment horizontal="left"/>
    </xf>
    <xf numFmtId="0" fontId="11" fillId="3" borderId="46" xfId="2" applyFont="1" applyFill="1" applyBorder="1" applyAlignment="1" applyProtection="1">
      <alignment horizontal="center" vertical="center" wrapText="1"/>
    </xf>
    <xf numFmtId="0" fontId="11" fillId="3" borderId="27" xfId="2" applyFont="1" applyFill="1" applyBorder="1" applyAlignment="1" applyProtection="1">
      <alignment horizontal="center" vertical="center" wrapText="1"/>
    </xf>
    <xf numFmtId="0" fontId="11" fillId="3" borderId="48" xfId="2" applyFont="1" applyFill="1" applyBorder="1" applyAlignment="1" applyProtection="1">
      <alignment horizontal="center" vertical="center" wrapText="1"/>
    </xf>
    <xf numFmtId="0" fontId="11" fillId="3" borderId="49" xfId="2" applyFont="1" applyFill="1" applyBorder="1" applyAlignment="1" applyProtection="1">
      <alignment horizontal="center" vertical="center" wrapText="1"/>
    </xf>
    <xf numFmtId="0" fontId="38" fillId="2" borderId="54" xfId="2" applyFont="1" applyFill="1" applyBorder="1" applyAlignment="1" applyProtection="1">
      <alignment horizontal="center" vertical="center"/>
    </xf>
    <xf numFmtId="0" fontId="38" fillId="2" borderId="22" xfId="2" applyFont="1" applyFill="1" applyBorder="1" applyAlignment="1" applyProtection="1">
      <alignment horizontal="center" vertical="center"/>
    </xf>
    <xf numFmtId="0" fontId="38" fillId="2" borderId="32" xfId="2" applyFont="1" applyFill="1" applyBorder="1" applyAlignment="1" applyProtection="1">
      <alignment horizontal="center" vertical="center"/>
    </xf>
    <xf numFmtId="0" fontId="38" fillId="2" borderId="33" xfId="2" applyFont="1" applyFill="1" applyBorder="1" applyAlignment="1" applyProtection="1">
      <alignment horizontal="center" vertical="center"/>
    </xf>
    <xf numFmtId="0" fontId="7" fillId="2" borderId="36" xfId="2" applyFont="1" applyFill="1" applyBorder="1" applyAlignment="1" applyProtection="1">
      <alignment horizontal="center" vertical="center"/>
    </xf>
    <xf numFmtId="0" fontId="7" fillId="2" borderId="59" xfId="2" applyFont="1" applyFill="1" applyBorder="1" applyAlignment="1" applyProtection="1">
      <alignment horizontal="center" vertical="center"/>
    </xf>
    <xf numFmtId="0" fontId="7" fillId="2" borderId="55" xfId="2" applyFont="1" applyFill="1" applyBorder="1" applyAlignment="1" applyProtection="1">
      <alignment horizontal="center" vertical="center"/>
    </xf>
    <xf numFmtId="0" fontId="37" fillId="2" borderId="54" xfId="2" applyFont="1" applyFill="1" applyBorder="1" applyAlignment="1" applyProtection="1">
      <alignment horizontal="center"/>
    </xf>
    <xf numFmtId="0" fontId="37" fillId="2" borderId="22" xfId="2" applyFont="1" applyFill="1" applyBorder="1" applyAlignment="1" applyProtection="1">
      <alignment horizontal="center"/>
    </xf>
    <xf numFmtId="0" fontId="37" fillId="2" borderId="23" xfId="2" applyFont="1" applyFill="1" applyBorder="1" applyAlignment="1" applyProtection="1">
      <alignment horizontal="center"/>
    </xf>
    <xf numFmtId="0" fontId="37" fillId="2" borderId="51" xfId="2" applyFont="1" applyFill="1" applyBorder="1" applyAlignment="1" applyProtection="1">
      <alignment horizontal="center"/>
    </xf>
    <xf numFmtId="0" fontId="37" fillId="2" borderId="19" xfId="2" applyFont="1" applyFill="1" applyBorder="1" applyAlignment="1" applyProtection="1">
      <alignment horizontal="center"/>
    </xf>
    <xf numFmtId="0" fontId="37" fillId="2" borderId="20" xfId="2" applyFont="1" applyFill="1" applyBorder="1" applyAlignment="1" applyProtection="1">
      <alignment horizontal="center"/>
    </xf>
    <xf numFmtId="0" fontId="10" fillId="0" borderId="1" xfId="2" applyFont="1" applyFill="1" applyBorder="1" applyAlignment="1" applyProtection="1">
      <alignment horizontal="center" vertical="center"/>
      <protection locked="0"/>
    </xf>
    <xf numFmtId="0" fontId="10" fillId="0" borderId="2" xfId="2" applyFont="1" applyFill="1" applyBorder="1" applyAlignment="1" applyProtection="1">
      <alignment horizontal="center" vertical="center"/>
      <protection locked="0"/>
    </xf>
    <xf numFmtId="0" fontId="10" fillId="0" borderId="3" xfId="2" applyFont="1" applyFill="1" applyBorder="1" applyAlignment="1" applyProtection="1">
      <alignment horizontal="center" vertical="center"/>
      <protection locked="0"/>
    </xf>
    <xf numFmtId="0" fontId="10" fillId="0" borderId="14" xfId="2" applyFont="1" applyFill="1" applyBorder="1" applyAlignment="1" applyProtection="1">
      <alignment horizontal="center" vertical="center"/>
      <protection locked="0"/>
    </xf>
    <xf numFmtId="0" fontId="10" fillId="0" borderId="15" xfId="2" applyFont="1" applyFill="1" applyBorder="1" applyAlignment="1" applyProtection="1">
      <alignment horizontal="center" vertical="center"/>
      <protection locked="0"/>
    </xf>
    <xf numFmtId="0" fontId="10" fillId="0" borderId="16" xfId="2" applyFont="1" applyFill="1" applyBorder="1" applyAlignment="1" applyProtection="1">
      <alignment horizontal="center" vertical="center"/>
      <protection locked="0"/>
    </xf>
    <xf numFmtId="0" fontId="9" fillId="4" borderId="48" xfId="2" applyFont="1" applyFill="1" applyBorder="1" applyAlignment="1" applyProtection="1">
      <alignment horizontal="left" vertical="center"/>
    </xf>
    <xf numFmtId="0" fontId="7" fillId="2" borderId="21" xfId="2" applyFont="1" applyFill="1" applyBorder="1" applyAlignment="1" applyProtection="1">
      <alignment horizontal="center" vertical="center" wrapText="1"/>
    </xf>
    <xf numFmtId="0" fontId="7" fillId="2" borderId="22" xfId="2" applyFont="1" applyFill="1" applyBorder="1" applyAlignment="1" applyProtection="1">
      <alignment horizontal="center" vertical="center" wrapText="1"/>
    </xf>
    <xf numFmtId="0" fontId="7" fillId="2" borderId="37" xfId="2" applyFont="1" applyFill="1" applyBorder="1" applyAlignment="1" applyProtection="1">
      <alignment horizontal="center" vertical="center" wrapText="1"/>
    </xf>
    <xf numFmtId="0" fontId="7" fillId="2" borderId="14" xfId="2" applyFont="1" applyFill="1" applyBorder="1" applyAlignment="1" applyProtection="1">
      <alignment horizontal="center" vertical="center" wrapText="1"/>
    </xf>
    <xf numFmtId="0" fontId="7" fillId="2" borderId="15" xfId="2" applyFont="1" applyFill="1" applyBorder="1" applyAlignment="1" applyProtection="1">
      <alignment horizontal="center" vertical="center" wrapText="1"/>
    </xf>
    <xf numFmtId="0" fontId="7" fillId="2" borderId="24" xfId="2" applyFont="1" applyFill="1" applyBorder="1" applyAlignment="1" applyProtection="1">
      <alignment horizontal="center" vertical="center" wrapText="1"/>
    </xf>
    <xf numFmtId="0" fontId="9" fillId="4" borderId="11" xfId="2" applyFont="1" applyFill="1" applyBorder="1" applyAlignment="1" applyProtection="1">
      <alignment horizontal="left" vertical="center" wrapText="1"/>
    </xf>
    <xf numFmtId="0" fontId="9" fillId="4" borderId="45" xfId="2" applyFont="1" applyFill="1" applyBorder="1" applyAlignment="1" applyProtection="1">
      <alignment horizontal="left" vertical="center" wrapText="1"/>
    </xf>
    <xf numFmtId="0" fontId="9" fillId="4" borderId="14" xfId="2" applyFont="1" applyFill="1" applyBorder="1" applyAlignment="1" applyProtection="1">
      <alignment horizontal="left" vertical="center" wrapText="1"/>
    </xf>
    <xf numFmtId="0" fontId="9" fillId="4" borderId="24" xfId="2" applyFont="1" applyFill="1" applyBorder="1" applyAlignment="1" applyProtection="1">
      <alignment horizontal="left" vertical="center" wrapText="1"/>
    </xf>
    <xf numFmtId="0" fontId="9" fillId="4" borderId="6" xfId="2" applyFont="1" applyFill="1" applyBorder="1" applyAlignment="1" applyProtection="1">
      <alignment horizontal="left" vertical="center" wrapText="1"/>
    </xf>
    <xf numFmtId="0" fontId="9" fillId="4" borderId="0" xfId="2" applyFont="1" applyFill="1" applyBorder="1" applyAlignment="1" applyProtection="1">
      <alignment horizontal="left" vertical="center" wrapText="1"/>
    </xf>
    <xf numFmtId="0" fontId="9" fillId="4" borderId="9" xfId="2" applyFont="1" applyFill="1" applyBorder="1" applyAlignment="1" applyProtection="1">
      <alignment horizontal="left" vertical="center" wrapText="1"/>
    </xf>
    <xf numFmtId="0" fontId="9" fillId="3" borderId="10" xfId="2" applyFont="1" applyFill="1" applyBorder="1" applyAlignment="1" applyProtection="1">
      <alignment horizontal="left" vertical="center"/>
    </xf>
    <xf numFmtId="0" fontId="9" fillId="4" borderId="1" xfId="2" applyFont="1" applyFill="1" applyBorder="1" applyAlignment="1" applyProtection="1">
      <alignment horizontal="left" vertical="center" wrapText="1"/>
    </xf>
    <xf numFmtId="0" fontId="9" fillId="4" borderId="5" xfId="2" applyFont="1" applyFill="1" applyBorder="1" applyAlignment="1" applyProtection="1">
      <alignment horizontal="left" vertical="center" wrapText="1"/>
    </xf>
    <xf numFmtId="0" fontId="9" fillId="4" borderId="43" xfId="2" applyFont="1" applyFill="1" applyBorder="1" applyAlignment="1" applyProtection="1">
      <alignment horizontal="center" vertical="center" wrapText="1"/>
    </xf>
    <xf numFmtId="0" fontId="9" fillId="4" borderId="40" xfId="2" applyFont="1" applyFill="1" applyBorder="1" applyAlignment="1" applyProtection="1">
      <alignment horizontal="center" vertical="center" wrapText="1"/>
    </xf>
    <xf numFmtId="0" fontId="9" fillId="4" borderId="12" xfId="2" applyFont="1" applyFill="1" applyBorder="1" applyAlignment="1" applyProtection="1">
      <alignment horizontal="left" vertical="center" wrapText="1"/>
    </xf>
    <xf numFmtId="0" fontId="9" fillId="4" borderId="50" xfId="2" applyFont="1" applyFill="1" applyBorder="1" applyAlignment="1" applyProtection="1">
      <alignment horizontal="left" vertical="center"/>
    </xf>
    <xf numFmtId="14" fontId="10" fillId="0" borderId="1" xfId="2" applyNumberFormat="1" applyFont="1" applyFill="1" applyBorder="1" applyAlignment="1" applyProtection="1">
      <alignment horizontal="center" vertical="center"/>
      <protection locked="0"/>
    </xf>
    <xf numFmtId="14" fontId="10" fillId="0" borderId="2" xfId="2" applyNumberFormat="1" applyFont="1" applyFill="1" applyBorder="1" applyAlignment="1" applyProtection="1">
      <alignment horizontal="center" vertical="center"/>
      <protection locked="0"/>
    </xf>
    <xf numFmtId="14" fontId="10" fillId="0" borderId="3" xfId="2" applyNumberFormat="1" applyFont="1" applyFill="1" applyBorder="1" applyAlignment="1" applyProtection="1">
      <alignment horizontal="center" vertical="center"/>
      <protection locked="0"/>
    </xf>
    <xf numFmtId="14" fontId="10" fillId="0" borderId="18" xfId="2" applyNumberFormat="1" applyFont="1" applyFill="1" applyBorder="1" applyAlignment="1" applyProtection="1">
      <alignment horizontal="center" vertical="center"/>
      <protection locked="0"/>
    </xf>
    <xf numFmtId="14" fontId="10" fillId="0" borderId="19" xfId="2" applyNumberFormat="1" applyFont="1" applyFill="1" applyBorder="1" applyAlignment="1" applyProtection="1">
      <alignment horizontal="center" vertical="center"/>
      <protection locked="0"/>
    </xf>
    <xf numFmtId="14" fontId="10" fillId="0" borderId="20" xfId="2" applyNumberFormat="1" applyFont="1" applyFill="1" applyBorder="1" applyAlignment="1" applyProtection="1">
      <alignment horizontal="center" vertical="center"/>
      <protection locked="0"/>
    </xf>
    <xf numFmtId="0" fontId="9" fillId="0" borderId="54" xfId="2" applyFont="1" applyBorder="1" applyAlignment="1" applyProtection="1">
      <alignment horizontal="left" vertical="top" wrapText="1"/>
    </xf>
    <xf numFmtId="0" fontId="9" fillId="0" borderId="22" xfId="2" applyFont="1" applyBorder="1" applyAlignment="1" applyProtection="1">
      <alignment horizontal="left" vertical="top" wrapText="1"/>
    </xf>
    <xf numFmtId="0" fontId="9" fillId="0" borderId="23" xfId="2" applyFont="1" applyBorder="1" applyAlignment="1" applyProtection="1">
      <alignment horizontal="left" vertical="top" wrapText="1"/>
    </xf>
    <xf numFmtId="0" fontId="9" fillId="0" borderId="8" xfId="2" applyFont="1" applyBorder="1" applyAlignment="1" applyProtection="1">
      <alignment horizontal="left" vertical="top" wrapText="1"/>
    </xf>
    <xf numFmtId="0" fontId="9" fillId="0" borderId="0" xfId="2" applyFont="1" applyBorder="1" applyAlignment="1" applyProtection="1">
      <alignment horizontal="left" vertical="top" wrapText="1"/>
    </xf>
    <xf numFmtId="0" fontId="9" fillId="0" borderId="7" xfId="2" applyFont="1" applyBorder="1" applyAlignment="1" applyProtection="1">
      <alignment horizontal="left" vertical="top" wrapText="1"/>
    </xf>
    <xf numFmtId="0" fontId="9" fillId="0" borderId="51" xfId="2" applyFont="1" applyBorder="1" applyAlignment="1" applyProtection="1">
      <alignment horizontal="left" vertical="top" wrapText="1"/>
    </xf>
    <xf numFmtId="0" fontId="9" fillId="0" borderId="19" xfId="2" applyFont="1" applyBorder="1" applyAlignment="1" applyProtection="1">
      <alignment horizontal="left" vertical="top" wrapText="1"/>
    </xf>
    <xf numFmtId="0" fontId="9" fillId="0" borderId="20" xfId="2" applyFont="1" applyBorder="1" applyAlignment="1" applyProtection="1">
      <alignment horizontal="left" vertical="top" wrapText="1"/>
    </xf>
    <xf numFmtId="0" fontId="7" fillId="2" borderId="54" xfId="2" applyFont="1" applyFill="1" applyBorder="1" applyAlignment="1" applyProtection="1">
      <alignment horizontal="center" vertical="center" wrapText="1"/>
    </xf>
    <xf numFmtId="0" fontId="7" fillId="2" borderId="23" xfId="2" applyFont="1" applyFill="1" applyBorder="1" applyAlignment="1" applyProtection="1">
      <alignment horizontal="center" vertical="center" wrapText="1"/>
    </xf>
    <xf numFmtId="0" fontId="7" fillId="2" borderId="8" xfId="2" applyFont="1" applyFill="1" applyBorder="1" applyAlignment="1" applyProtection="1">
      <alignment horizontal="center" vertical="center" wrapText="1"/>
    </xf>
    <xf numFmtId="0" fontId="7" fillId="2" borderId="0" xfId="2" applyFont="1" applyFill="1" applyBorder="1" applyAlignment="1" applyProtection="1">
      <alignment horizontal="center" vertical="center" wrapText="1"/>
    </xf>
    <xf numFmtId="0" fontId="7" fillId="2" borderId="7" xfId="2"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protection locked="0"/>
    </xf>
    <xf numFmtId="0" fontId="10" fillId="0" borderId="12" xfId="2" applyFont="1" applyFill="1" applyBorder="1" applyAlignment="1" applyProtection="1">
      <alignment horizontal="center" vertical="center"/>
      <protection locked="0"/>
    </xf>
    <xf numFmtId="0" fontId="10" fillId="0" borderId="13" xfId="2" applyFont="1" applyFill="1" applyBorder="1" applyAlignment="1" applyProtection="1">
      <alignment horizontal="center" vertical="center"/>
      <protection locked="0"/>
    </xf>
    <xf numFmtId="0" fontId="10" fillId="0" borderId="43" xfId="2" applyFont="1" applyFill="1" applyBorder="1" applyAlignment="1" applyProtection="1">
      <alignment horizontal="center" vertical="center"/>
      <protection locked="0"/>
    </xf>
    <xf numFmtId="0" fontId="10" fillId="0" borderId="40" xfId="2" applyFont="1" applyFill="1" applyBorder="1" applyAlignment="1" applyProtection="1">
      <alignment horizontal="center" vertical="center"/>
      <protection locked="0"/>
    </xf>
    <xf numFmtId="0" fontId="8" fillId="3" borderId="0" xfId="2" applyFont="1" applyFill="1" applyBorder="1" applyAlignment="1" applyProtection="1">
      <alignment horizontal="left" wrapText="1"/>
    </xf>
    <xf numFmtId="0" fontId="9" fillId="3" borderId="11" xfId="2" applyFont="1" applyFill="1" applyBorder="1" applyAlignment="1" applyProtection="1">
      <alignment horizontal="left"/>
    </xf>
    <xf numFmtId="0" fontId="9" fillId="3" borderId="12" xfId="2" applyFont="1" applyFill="1" applyBorder="1" applyAlignment="1" applyProtection="1">
      <alignment horizontal="left"/>
    </xf>
    <xf numFmtId="0" fontId="9" fillId="3" borderId="45" xfId="2" applyFont="1" applyFill="1" applyBorder="1" applyAlignment="1" applyProtection="1">
      <alignment horizontal="left"/>
    </xf>
    <xf numFmtId="0" fontId="9" fillId="3" borderId="38" xfId="2" applyFont="1" applyFill="1" applyBorder="1" applyAlignment="1" applyProtection="1">
      <alignment horizontal="center" vertical="center" wrapText="1"/>
    </xf>
    <xf numFmtId="0" fontId="9" fillId="3" borderId="40" xfId="2" applyFont="1" applyFill="1" applyBorder="1" applyAlignment="1" applyProtection="1">
      <alignment horizontal="center" vertical="center" wrapText="1"/>
    </xf>
    <xf numFmtId="0" fontId="7" fillId="2" borderId="31" xfId="2" applyFont="1" applyFill="1" applyBorder="1" applyAlignment="1" applyProtection="1">
      <alignment horizontal="center" vertical="center"/>
      <protection locked="0"/>
    </xf>
    <xf numFmtId="0" fontId="7" fillId="2" borderId="32" xfId="2" applyFont="1" applyFill="1" applyBorder="1" applyAlignment="1" applyProtection="1">
      <alignment horizontal="center" vertical="center"/>
      <protection locked="0"/>
    </xf>
    <xf numFmtId="0" fontId="7" fillId="2" borderId="33" xfId="2" applyFont="1" applyFill="1" applyBorder="1" applyAlignment="1" applyProtection="1">
      <alignment horizontal="center" vertical="center"/>
      <protection locked="0"/>
    </xf>
    <xf numFmtId="0" fontId="9" fillId="4" borderId="2" xfId="2" applyFont="1" applyFill="1" applyBorder="1" applyAlignment="1" applyProtection="1">
      <alignment horizontal="left" vertical="center" wrapText="1"/>
    </xf>
    <xf numFmtId="0" fontId="9" fillId="4" borderId="15" xfId="2" applyFont="1" applyFill="1" applyBorder="1" applyAlignment="1" applyProtection="1">
      <alignment horizontal="left" vertical="center" wrapText="1"/>
    </xf>
    <xf numFmtId="0" fontId="11" fillId="3" borderId="22" xfId="2" applyFont="1" applyFill="1" applyBorder="1" applyAlignment="1" applyProtection="1">
      <alignment horizontal="center" vertical="center"/>
    </xf>
    <xf numFmtId="0" fontId="11" fillId="3" borderId="23" xfId="2" applyFont="1" applyFill="1" applyBorder="1" applyAlignment="1" applyProtection="1">
      <alignment horizontal="center" vertical="center"/>
    </xf>
    <xf numFmtId="0" fontId="11" fillId="3" borderId="0" xfId="2" applyFont="1" applyFill="1" applyBorder="1" applyAlignment="1" applyProtection="1">
      <alignment horizontal="center" vertical="center"/>
    </xf>
    <xf numFmtId="0" fontId="11" fillId="3" borderId="7" xfId="2" applyFont="1" applyFill="1" applyBorder="1" applyAlignment="1" applyProtection="1">
      <alignment horizontal="center" vertical="center"/>
    </xf>
    <xf numFmtId="0" fontId="11" fillId="3" borderId="15" xfId="2" applyFont="1" applyFill="1" applyBorder="1" applyAlignment="1" applyProtection="1">
      <alignment horizontal="center" vertical="center"/>
    </xf>
    <xf numFmtId="0" fontId="11" fillId="3" borderId="16" xfId="2" applyFont="1" applyFill="1" applyBorder="1" applyAlignment="1" applyProtection="1">
      <alignment horizontal="center" vertical="center"/>
    </xf>
    <xf numFmtId="0" fontId="16" fillId="0" borderId="0" xfId="2" applyFont="1" applyBorder="1" applyAlignment="1" applyProtection="1">
      <alignment horizontal="center" wrapText="1"/>
    </xf>
    <xf numFmtId="0" fontId="16" fillId="0" borderId="54" xfId="2" applyFont="1" applyBorder="1" applyAlignment="1" applyProtection="1">
      <alignment horizontal="center"/>
    </xf>
    <xf numFmtId="0" fontId="16" fillId="0" borderId="22" xfId="2" applyFont="1" applyBorder="1" applyAlignment="1" applyProtection="1">
      <alignment horizontal="center"/>
    </xf>
    <xf numFmtId="0" fontId="16" fillId="0" borderId="23" xfId="2" applyFont="1" applyBorder="1" applyAlignment="1" applyProtection="1">
      <alignment horizontal="center"/>
    </xf>
    <xf numFmtId="0" fontId="9" fillId="3" borderId="34" xfId="2" applyFont="1" applyFill="1" applyBorder="1" applyAlignment="1" applyProtection="1">
      <alignment horizontal="center" vertical="center" wrapText="1"/>
    </xf>
    <xf numFmtId="0" fontId="9" fillId="3" borderId="63" xfId="2" applyFont="1" applyFill="1" applyBorder="1" applyAlignment="1" applyProtection="1">
      <alignment horizontal="center" vertical="center" wrapText="1"/>
    </xf>
    <xf numFmtId="0" fontId="9" fillId="3" borderId="39"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46" xfId="2" applyFont="1" applyFill="1" applyBorder="1" applyAlignment="1" applyProtection="1">
      <alignment horizontal="center" vertical="center" wrapText="1"/>
    </xf>
    <xf numFmtId="0" fontId="9" fillId="3" borderId="48" xfId="2" applyFont="1" applyFill="1" applyBorder="1" applyAlignment="1" applyProtection="1">
      <alignment horizontal="center" vertical="center" wrapText="1"/>
    </xf>
    <xf numFmtId="0" fontId="9" fillId="3" borderId="57"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9" fillId="3" borderId="27" xfId="2" applyFont="1" applyFill="1" applyBorder="1" applyAlignment="1" applyProtection="1">
      <alignment horizontal="center" vertical="center" wrapText="1"/>
    </xf>
    <xf numFmtId="0" fontId="9" fillId="3" borderId="49" xfId="2" applyFont="1" applyFill="1" applyBorder="1" applyAlignment="1" applyProtection="1">
      <alignment horizontal="center" vertical="center" wrapText="1"/>
    </xf>
    <xf numFmtId="0" fontId="9" fillId="3" borderId="62" xfId="2" applyFont="1" applyFill="1" applyBorder="1" applyAlignment="1" applyProtection="1">
      <alignment horizontal="center" vertical="center" wrapText="1"/>
    </xf>
    <xf numFmtId="0" fontId="9" fillId="3" borderId="61" xfId="2" applyFont="1" applyFill="1" applyBorder="1" applyAlignment="1" applyProtection="1">
      <alignment horizontal="center" vertical="center" wrapText="1"/>
    </xf>
    <xf numFmtId="0" fontId="9" fillId="3" borderId="41" xfId="2" applyFont="1" applyFill="1" applyBorder="1" applyAlignment="1" applyProtection="1">
      <alignment horizontal="center" vertical="center" wrapText="1"/>
    </xf>
    <xf numFmtId="0" fontId="16" fillId="0" borderId="8" xfId="2" applyFont="1" applyBorder="1" applyAlignment="1" applyProtection="1">
      <alignment horizontal="center" wrapText="1"/>
    </xf>
    <xf numFmtId="0" fontId="9" fillId="3" borderId="47"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13" xfId="2"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wrapText="1"/>
    </xf>
    <xf numFmtId="0" fontId="8" fillId="3" borderId="0" xfId="2" applyFont="1" applyFill="1" applyBorder="1" applyAlignment="1" applyProtection="1">
      <alignment horizontal="center" vertical="center" wrapText="1"/>
    </xf>
    <xf numFmtId="0" fontId="8" fillId="3" borderId="7" xfId="2" applyFont="1" applyFill="1" applyBorder="1" applyAlignment="1" applyProtection="1">
      <alignment horizontal="center" vertical="center" wrapText="1"/>
    </xf>
    <xf numFmtId="0" fontId="8" fillId="3" borderId="51" xfId="2" applyFont="1" applyFill="1" applyBorder="1" applyAlignment="1" applyProtection="1">
      <alignment horizontal="center" vertical="center" wrapText="1"/>
    </xf>
    <xf numFmtId="0" fontId="8" fillId="3" borderId="19" xfId="2" applyFont="1" applyFill="1" applyBorder="1" applyAlignment="1" applyProtection="1">
      <alignment horizontal="center" vertical="center" wrapText="1"/>
    </xf>
    <xf numFmtId="0" fontId="8" fillId="3" borderId="20" xfId="2" applyFont="1" applyFill="1" applyBorder="1" applyAlignment="1" applyProtection="1">
      <alignment horizontal="center" vertical="center" wrapText="1"/>
    </xf>
    <xf numFmtId="0" fontId="38" fillId="2" borderId="31" xfId="2" applyFont="1" applyFill="1" applyBorder="1" applyAlignment="1" applyProtection="1">
      <alignment horizontal="center" vertical="center"/>
    </xf>
    <xf numFmtId="0" fontId="38" fillId="2" borderId="31" xfId="2" applyFont="1" applyFill="1" applyBorder="1" applyAlignment="1" applyProtection="1">
      <alignment horizontal="center"/>
    </xf>
    <xf numFmtId="0" fontId="38" fillId="2" borderId="32" xfId="2" applyFont="1" applyFill="1" applyBorder="1" applyAlignment="1" applyProtection="1">
      <alignment horizontal="center"/>
    </xf>
    <xf numFmtId="0" fontId="38" fillId="2" borderId="33" xfId="2" applyFont="1" applyFill="1" applyBorder="1" applyAlignment="1" applyProtection="1">
      <alignment horizontal="center"/>
    </xf>
    <xf numFmtId="0" fontId="11" fillId="3" borderId="8" xfId="2" applyFont="1" applyFill="1" applyBorder="1" applyAlignment="1" applyProtection="1">
      <alignment horizontal="center" vertical="center" wrapText="1"/>
    </xf>
    <xf numFmtId="0" fontId="11" fillId="3" borderId="7" xfId="2" applyFont="1" applyFill="1" applyBorder="1" applyAlignment="1" applyProtection="1">
      <alignment horizontal="center" vertical="center" wrapText="1"/>
    </xf>
    <xf numFmtId="0" fontId="7" fillId="2" borderId="31" xfId="2" applyFont="1" applyFill="1" applyBorder="1" applyAlignment="1" applyProtection="1">
      <alignment horizontal="center" vertical="center"/>
    </xf>
    <xf numFmtId="0" fontId="7" fillId="2" borderId="32" xfId="2" applyFont="1" applyFill="1" applyBorder="1" applyAlignment="1" applyProtection="1">
      <alignment horizontal="center" vertical="center"/>
    </xf>
    <xf numFmtId="0" fontId="7" fillId="2" borderId="33" xfId="2" applyFont="1" applyFill="1" applyBorder="1" applyAlignment="1" applyProtection="1">
      <alignment horizontal="center" vertical="center"/>
    </xf>
    <xf numFmtId="0" fontId="7" fillId="2" borderId="54" xfId="2" applyFont="1" applyFill="1" applyBorder="1" applyAlignment="1" applyProtection="1">
      <alignment horizontal="center" vertical="center"/>
      <protection locked="0"/>
    </xf>
    <xf numFmtId="0" fontId="7" fillId="2" borderId="22" xfId="2" applyFont="1" applyFill="1" applyBorder="1" applyAlignment="1" applyProtection="1">
      <alignment horizontal="center" vertical="center"/>
      <protection locked="0"/>
    </xf>
    <xf numFmtId="0" fontId="7" fillId="2" borderId="23" xfId="2" applyFont="1" applyFill="1" applyBorder="1" applyAlignment="1" applyProtection="1">
      <alignment horizontal="center" vertical="center"/>
      <protection locked="0"/>
    </xf>
    <xf numFmtId="0" fontId="8" fillId="3" borderId="50" xfId="2" applyFont="1" applyFill="1" applyBorder="1" applyAlignment="1" applyProtection="1">
      <alignment horizontal="left"/>
    </xf>
    <xf numFmtId="0" fontId="8" fillId="3" borderId="30" xfId="2" applyFont="1" applyFill="1" applyBorder="1" applyAlignment="1" applyProtection="1">
      <alignment horizontal="left"/>
    </xf>
    <xf numFmtId="2" fontId="7" fillId="2" borderId="22" xfId="2" applyNumberFormat="1" applyFont="1" applyFill="1" applyBorder="1" applyAlignment="1" applyProtection="1">
      <alignment horizontal="center" vertical="center" wrapText="1"/>
    </xf>
    <xf numFmtId="2" fontId="7" fillId="2" borderId="15" xfId="2" applyNumberFormat="1" applyFont="1" applyFill="1" applyBorder="1" applyAlignment="1" applyProtection="1">
      <alignment horizontal="center" vertical="center" wrapText="1"/>
    </xf>
    <xf numFmtId="0" fontId="7" fillId="2" borderId="60" xfId="2" applyFont="1" applyFill="1" applyBorder="1" applyAlignment="1" applyProtection="1">
      <alignment horizontal="center"/>
    </xf>
    <xf numFmtId="0" fontId="7" fillId="2" borderId="15" xfId="2" applyFont="1" applyFill="1" applyBorder="1" applyAlignment="1" applyProtection="1">
      <alignment horizontal="center"/>
    </xf>
    <xf numFmtId="0" fontId="7" fillId="2" borderId="16" xfId="2" applyFont="1" applyFill="1" applyBorder="1" applyAlignment="1" applyProtection="1">
      <alignment horizontal="center"/>
    </xf>
    <xf numFmtId="0" fontId="8" fillId="3" borderId="0" xfId="2" applyFont="1" applyFill="1" applyBorder="1" applyAlignment="1" applyProtection="1">
      <alignment horizontal="left" vertical="top" wrapText="1"/>
    </xf>
    <xf numFmtId="0" fontId="8" fillId="3" borderId="19" xfId="2" applyFont="1" applyFill="1" applyBorder="1" applyAlignment="1" applyProtection="1">
      <alignment horizontal="left" vertical="top" wrapText="1"/>
    </xf>
    <xf numFmtId="0" fontId="41" fillId="3" borderId="0" xfId="1794" applyFont="1" applyFill="1" applyBorder="1" applyAlignment="1">
      <alignment horizontal="right"/>
    </xf>
    <xf numFmtId="0" fontId="6" fillId="3" borderId="0" xfId="1794" applyFill="1" applyBorder="1" applyAlignment="1">
      <alignment horizontal="right"/>
    </xf>
    <xf numFmtId="0" fontId="40" fillId="4" borderId="0" xfId="1794" applyFont="1" applyFill="1" applyBorder="1" applyAlignment="1">
      <alignment horizontal="center"/>
    </xf>
    <xf numFmtId="0" fontId="46" fillId="4" borderId="0" xfId="1794" applyFont="1" applyFill="1" applyBorder="1" applyAlignment="1">
      <alignment horizontal="center"/>
    </xf>
    <xf numFmtId="0" fontId="6" fillId="4" borderId="0" xfId="1794" applyFont="1" applyFill="1" applyBorder="1" applyAlignment="1">
      <alignment horizontal="center" vertical="top" wrapText="1"/>
    </xf>
    <xf numFmtId="0" fontId="46" fillId="3" borderId="0" xfId="1794" applyFont="1" applyFill="1" applyBorder="1" applyAlignment="1">
      <alignment horizontal="center"/>
    </xf>
  </cellXfs>
  <cellStyles count="1798">
    <cellStyle name="Comma 2" xfId="1796"/>
    <cellStyle name="Followed Hyperlink 10" xfId="3"/>
    <cellStyle name="Followed Hyperlink 100" xfId="4"/>
    <cellStyle name="Followed Hyperlink 1000" xfId="5"/>
    <cellStyle name="Followed Hyperlink 1001" xfId="6"/>
    <cellStyle name="Followed Hyperlink 1002" xfId="7"/>
    <cellStyle name="Followed Hyperlink 1003" xfId="8"/>
    <cellStyle name="Followed Hyperlink 1004" xfId="9"/>
    <cellStyle name="Followed Hyperlink 1005" xfId="10"/>
    <cellStyle name="Followed Hyperlink 1006" xfId="11"/>
    <cellStyle name="Followed Hyperlink 1007" xfId="12"/>
    <cellStyle name="Followed Hyperlink 1008" xfId="13"/>
    <cellStyle name="Followed Hyperlink 1009" xfId="14"/>
    <cellStyle name="Followed Hyperlink 101" xfId="15"/>
    <cellStyle name="Followed Hyperlink 1010" xfId="16"/>
    <cellStyle name="Followed Hyperlink 1011" xfId="17"/>
    <cellStyle name="Followed Hyperlink 1012" xfId="18"/>
    <cellStyle name="Followed Hyperlink 1013" xfId="19"/>
    <cellStyle name="Followed Hyperlink 1014" xfId="20"/>
    <cellStyle name="Followed Hyperlink 1015" xfId="21"/>
    <cellStyle name="Followed Hyperlink 1016" xfId="22"/>
    <cellStyle name="Followed Hyperlink 1017" xfId="23"/>
    <cellStyle name="Followed Hyperlink 1018" xfId="24"/>
    <cellStyle name="Followed Hyperlink 1019" xfId="25"/>
    <cellStyle name="Followed Hyperlink 102" xfId="26"/>
    <cellStyle name="Followed Hyperlink 1020" xfId="27"/>
    <cellStyle name="Followed Hyperlink 1021" xfId="28"/>
    <cellStyle name="Followed Hyperlink 1022" xfId="29"/>
    <cellStyle name="Followed Hyperlink 1023" xfId="30"/>
    <cellStyle name="Followed Hyperlink 1024" xfId="31"/>
    <cellStyle name="Followed Hyperlink 1025" xfId="32"/>
    <cellStyle name="Followed Hyperlink 1026" xfId="33"/>
    <cellStyle name="Followed Hyperlink 1027" xfId="34"/>
    <cellStyle name="Followed Hyperlink 1028" xfId="35"/>
    <cellStyle name="Followed Hyperlink 1029" xfId="36"/>
    <cellStyle name="Followed Hyperlink 103" xfId="37"/>
    <cellStyle name="Followed Hyperlink 1030" xfId="38"/>
    <cellStyle name="Followed Hyperlink 1031" xfId="39"/>
    <cellStyle name="Followed Hyperlink 1032" xfId="40"/>
    <cellStyle name="Followed Hyperlink 1033" xfId="41"/>
    <cellStyle name="Followed Hyperlink 1034" xfId="42"/>
    <cellStyle name="Followed Hyperlink 1035" xfId="43"/>
    <cellStyle name="Followed Hyperlink 1036" xfId="44"/>
    <cellStyle name="Followed Hyperlink 1037" xfId="45"/>
    <cellStyle name="Followed Hyperlink 1038" xfId="46"/>
    <cellStyle name="Followed Hyperlink 1039" xfId="47"/>
    <cellStyle name="Followed Hyperlink 104" xfId="48"/>
    <cellStyle name="Followed Hyperlink 1040" xfId="49"/>
    <cellStyle name="Followed Hyperlink 1041" xfId="50"/>
    <cellStyle name="Followed Hyperlink 1042" xfId="51"/>
    <cellStyle name="Followed Hyperlink 1043" xfId="52"/>
    <cellStyle name="Followed Hyperlink 1044" xfId="53"/>
    <cellStyle name="Followed Hyperlink 1045" xfId="54"/>
    <cellStyle name="Followed Hyperlink 1046" xfId="55"/>
    <cellStyle name="Followed Hyperlink 1047" xfId="56"/>
    <cellStyle name="Followed Hyperlink 1048" xfId="57"/>
    <cellStyle name="Followed Hyperlink 1049" xfId="58"/>
    <cellStyle name="Followed Hyperlink 105" xfId="59"/>
    <cellStyle name="Followed Hyperlink 1050" xfId="60"/>
    <cellStyle name="Followed Hyperlink 1051" xfId="61"/>
    <cellStyle name="Followed Hyperlink 1052" xfId="62"/>
    <cellStyle name="Followed Hyperlink 1053" xfId="63"/>
    <cellStyle name="Followed Hyperlink 1054" xfId="64"/>
    <cellStyle name="Followed Hyperlink 1055" xfId="65"/>
    <cellStyle name="Followed Hyperlink 1056" xfId="66"/>
    <cellStyle name="Followed Hyperlink 1057" xfId="67"/>
    <cellStyle name="Followed Hyperlink 1058" xfId="68"/>
    <cellStyle name="Followed Hyperlink 1059" xfId="69"/>
    <cellStyle name="Followed Hyperlink 106" xfId="70"/>
    <cellStyle name="Followed Hyperlink 1060" xfId="71"/>
    <cellStyle name="Followed Hyperlink 1061" xfId="72"/>
    <cellStyle name="Followed Hyperlink 1062" xfId="73"/>
    <cellStyle name="Followed Hyperlink 1063" xfId="74"/>
    <cellStyle name="Followed Hyperlink 1064" xfId="75"/>
    <cellStyle name="Followed Hyperlink 1065" xfId="76"/>
    <cellStyle name="Followed Hyperlink 1066" xfId="77"/>
    <cellStyle name="Followed Hyperlink 1067" xfId="78"/>
    <cellStyle name="Followed Hyperlink 1068" xfId="79"/>
    <cellStyle name="Followed Hyperlink 1069" xfId="80"/>
    <cellStyle name="Followed Hyperlink 107" xfId="81"/>
    <cellStyle name="Followed Hyperlink 1070" xfId="82"/>
    <cellStyle name="Followed Hyperlink 1071" xfId="83"/>
    <cellStyle name="Followed Hyperlink 1072" xfId="84"/>
    <cellStyle name="Followed Hyperlink 1073" xfId="85"/>
    <cellStyle name="Followed Hyperlink 1074" xfId="86"/>
    <cellStyle name="Followed Hyperlink 1075" xfId="87"/>
    <cellStyle name="Followed Hyperlink 1076" xfId="88"/>
    <cellStyle name="Followed Hyperlink 1077" xfId="89"/>
    <cellStyle name="Followed Hyperlink 1078" xfId="90"/>
    <cellStyle name="Followed Hyperlink 1079" xfId="91"/>
    <cellStyle name="Followed Hyperlink 108" xfId="92"/>
    <cellStyle name="Followed Hyperlink 1080" xfId="93"/>
    <cellStyle name="Followed Hyperlink 1081" xfId="94"/>
    <cellStyle name="Followed Hyperlink 1082" xfId="95"/>
    <cellStyle name="Followed Hyperlink 1083" xfId="96"/>
    <cellStyle name="Followed Hyperlink 1084" xfId="97"/>
    <cellStyle name="Followed Hyperlink 1085" xfId="98"/>
    <cellStyle name="Followed Hyperlink 1086" xfId="99"/>
    <cellStyle name="Followed Hyperlink 1087" xfId="100"/>
    <cellStyle name="Followed Hyperlink 1088" xfId="101"/>
    <cellStyle name="Followed Hyperlink 1089" xfId="102"/>
    <cellStyle name="Followed Hyperlink 109" xfId="103"/>
    <cellStyle name="Followed Hyperlink 1090" xfId="104"/>
    <cellStyle name="Followed Hyperlink 1091" xfId="105"/>
    <cellStyle name="Followed Hyperlink 1092" xfId="106"/>
    <cellStyle name="Followed Hyperlink 1093" xfId="107"/>
    <cellStyle name="Followed Hyperlink 1094" xfId="108"/>
    <cellStyle name="Followed Hyperlink 1095" xfId="109"/>
    <cellStyle name="Followed Hyperlink 1096" xfId="110"/>
    <cellStyle name="Followed Hyperlink 1097" xfId="111"/>
    <cellStyle name="Followed Hyperlink 1098" xfId="112"/>
    <cellStyle name="Followed Hyperlink 1099" xfId="113"/>
    <cellStyle name="Followed Hyperlink 11" xfId="114"/>
    <cellStyle name="Followed Hyperlink 110" xfId="115"/>
    <cellStyle name="Followed Hyperlink 1100" xfId="116"/>
    <cellStyle name="Followed Hyperlink 1101" xfId="117"/>
    <cellStyle name="Followed Hyperlink 1102" xfId="118"/>
    <cellStyle name="Followed Hyperlink 1103" xfId="119"/>
    <cellStyle name="Followed Hyperlink 1104" xfId="120"/>
    <cellStyle name="Followed Hyperlink 1105" xfId="121"/>
    <cellStyle name="Followed Hyperlink 1106" xfId="122"/>
    <cellStyle name="Followed Hyperlink 1107" xfId="123"/>
    <cellStyle name="Followed Hyperlink 1108" xfId="124"/>
    <cellStyle name="Followed Hyperlink 1109" xfId="125"/>
    <cellStyle name="Followed Hyperlink 111" xfId="126"/>
    <cellStyle name="Followed Hyperlink 1110" xfId="127"/>
    <cellStyle name="Followed Hyperlink 1111" xfId="128"/>
    <cellStyle name="Followed Hyperlink 1112" xfId="129"/>
    <cellStyle name="Followed Hyperlink 1113" xfId="130"/>
    <cellStyle name="Followed Hyperlink 1114" xfId="131"/>
    <cellStyle name="Followed Hyperlink 1115" xfId="132"/>
    <cellStyle name="Followed Hyperlink 1116" xfId="133"/>
    <cellStyle name="Followed Hyperlink 1117" xfId="134"/>
    <cellStyle name="Followed Hyperlink 1118" xfId="135"/>
    <cellStyle name="Followed Hyperlink 1119" xfId="136"/>
    <cellStyle name="Followed Hyperlink 112" xfId="137"/>
    <cellStyle name="Followed Hyperlink 1120" xfId="138"/>
    <cellStyle name="Followed Hyperlink 1121" xfId="139"/>
    <cellStyle name="Followed Hyperlink 1122" xfId="140"/>
    <cellStyle name="Followed Hyperlink 1123" xfId="141"/>
    <cellStyle name="Followed Hyperlink 1124" xfId="142"/>
    <cellStyle name="Followed Hyperlink 1125" xfId="143"/>
    <cellStyle name="Followed Hyperlink 1126" xfId="144"/>
    <cellStyle name="Followed Hyperlink 1127" xfId="145"/>
    <cellStyle name="Followed Hyperlink 1128" xfId="146"/>
    <cellStyle name="Followed Hyperlink 1129" xfId="147"/>
    <cellStyle name="Followed Hyperlink 113" xfId="148"/>
    <cellStyle name="Followed Hyperlink 1130" xfId="149"/>
    <cellStyle name="Followed Hyperlink 1131" xfId="150"/>
    <cellStyle name="Followed Hyperlink 1132" xfId="151"/>
    <cellStyle name="Followed Hyperlink 1133" xfId="152"/>
    <cellStyle name="Followed Hyperlink 1134" xfId="153"/>
    <cellStyle name="Followed Hyperlink 1135" xfId="154"/>
    <cellStyle name="Followed Hyperlink 1136" xfId="155"/>
    <cellStyle name="Followed Hyperlink 1137" xfId="156"/>
    <cellStyle name="Followed Hyperlink 1138" xfId="157"/>
    <cellStyle name="Followed Hyperlink 1139" xfId="158"/>
    <cellStyle name="Followed Hyperlink 114" xfId="159"/>
    <cellStyle name="Followed Hyperlink 1140" xfId="160"/>
    <cellStyle name="Followed Hyperlink 1141" xfId="161"/>
    <cellStyle name="Followed Hyperlink 1142" xfId="162"/>
    <cellStyle name="Followed Hyperlink 1143" xfId="163"/>
    <cellStyle name="Followed Hyperlink 1144" xfId="164"/>
    <cellStyle name="Followed Hyperlink 1145" xfId="165"/>
    <cellStyle name="Followed Hyperlink 1146" xfId="166"/>
    <cellStyle name="Followed Hyperlink 1147" xfId="167"/>
    <cellStyle name="Followed Hyperlink 1148" xfId="168"/>
    <cellStyle name="Followed Hyperlink 1149" xfId="169"/>
    <cellStyle name="Followed Hyperlink 115" xfId="170"/>
    <cellStyle name="Followed Hyperlink 1150" xfId="171"/>
    <cellStyle name="Followed Hyperlink 1151" xfId="172"/>
    <cellStyle name="Followed Hyperlink 1152" xfId="173"/>
    <cellStyle name="Followed Hyperlink 1153" xfId="174"/>
    <cellStyle name="Followed Hyperlink 1154" xfId="175"/>
    <cellStyle name="Followed Hyperlink 1155" xfId="176"/>
    <cellStyle name="Followed Hyperlink 1156" xfId="177"/>
    <cellStyle name="Followed Hyperlink 1157" xfId="178"/>
    <cellStyle name="Followed Hyperlink 1158" xfId="179"/>
    <cellStyle name="Followed Hyperlink 1159" xfId="180"/>
    <cellStyle name="Followed Hyperlink 116" xfId="181"/>
    <cellStyle name="Followed Hyperlink 1160" xfId="182"/>
    <cellStyle name="Followed Hyperlink 1161" xfId="183"/>
    <cellStyle name="Followed Hyperlink 1162" xfId="184"/>
    <cellStyle name="Followed Hyperlink 1163" xfId="185"/>
    <cellStyle name="Followed Hyperlink 1164" xfId="186"/>
    <cellStyle name="Followed Hyperlink 1165" xfId="187"/>
    <cellStyle name="Followed Hyperlink 1166" xfId="188"/>
    <cellStyle name="Followed Hyperlink 1167" xfId="189"/>
    <cellStyle name="Followed Hyperlink 1168" xfId="190"/>
    <cellStyle name="Followed Hyperlink 1169" xfId="191"/>
    <cellStyle name="Followed Hyperlink 117" xfId="192"/>
    <cellStyle name="Followed Hyperlink 1170" xfId="193"/>
    <cellStyle name="Followed Hyperlink 1171" xfId="194"/>
    <cellStyle name="Followed Hyperlink 1172" xfId="195"/>
    <cellStyle name="Followed Hyperlink 1173" xfId="196"/>
    <cellStyle name="Followed Hyperlink 1174" xfId="197"/>
    <cellStyle name="Followed Hyperlink 1175" xfId="198"/>
    <cellStyle name="Followed Hyperlink 1176" xfId="199"/>
    <cellStyle name="Followed Hyperlink 1177" xfId="200"/>
    <cellStyle name="Followed Hyperlink 1178" xfId="201"/>
    <cellStyle name="Followed Hyperlink 1179" xfId="202"/>
    <cellStyle name="Followed Hyperlink 118" xfId="203"/>
    <cellStyle name="Followed Hyperlink 1180" xfId="204"/>
    <cellStyle name="Followed Hyperlink 1181" xfId="205"/>
    <cellStyle name="Followed Hyperlink 1182" xfId="206"/>
    <cellStyle name="Followed Hyperlink 1183" xfId="207"/>
    <cellStyle name="Followed Hyperlink 1184" xfId="208"/>
    <cellStyle name="Followed Hyperlink 1185" xfId="209"/>
    <cellStyle name="Followed Hyperlink 1186" xfId="210"/>
    <cellStyle name="Followed Hyperlink 1187" xfId="211"/>
    <cellStyle name="Followed Hyperlink 1188" xfId="212"/>
    <cellStyle name="Followed Hyperlink 1189" xfId="213"/>
    <cellStyle name="Followed Hyperlink 119" xfId="214"/>
    <cellStyle name="Followed Hyperlink 1190" xfId="215"/>
    <cellStyle name="Followed Hyperlink 1191" xfId="216"/>
    <cellStyle name="Followed Hyperlink 1192" xfId="217"/>
    <cellStyle name="Followed Hyperlink 1193" xfId="218"/>
    <cellStyle name="Followed Hyperlink 1194" xfId="219"/>
    <cellStyle name="Followed Hyperlink 1195" xfId="220"/>
    <cellStyle name="Followed Hyperlink 1196" xfId="221"/>
    <cellStyle name="Followed Hyperlink 1197" xfId="222"/>
    <cellStyle name="Followed Hyperlink 1198" xfId="223"/>
    <cellStyle name="Followed Hyperlink 1199" xfId="224"/>
    <cellStyle name="Followed Hyperlink 12" xfId="225"/>
    <cellStyle name="Followed Hyperlink 120" xfId="226"/>
    <cellStyle name="Followed Hyperlink 1200" xfId="227"/>
    <cellStyle name="Followed Hyperlink 1201" xfId="228"/>
    <cellStyle name="Followed Hyperlink 1202" xfId="229"/>
    <cellStyle name="Followed Hyperlink 1203" xfId="230"/>
    <cellStyle name="Followed Hyperlink 1204" xfId="231"/>
    <cellStyle name="Followed Hyperlink 1205" xfId="232"/>
    <cellStyle name="Followed Hyperlink 1206" xfId="233"/>
    <cellStyle name="Followed Hyperlink 1207" xfId="234"/>
    <cellStyle name="Followed Hyperlink 1208" xfId="235"/>
    <cellStyle name="Followed Hyperlink 1209" xfId="236"/>
    <cellStyle name="Followed Hyperlink 121" xfId="237"/>
    <cellStyle name="Followed Hyperlink 1210" xfId="238"/>
    <cellStyle name="Followed Hyperlink 1211" xfId="239"/>
    <cellStyle name="Followed Hyperlink 1212" xfId="240"/>
    <cellStyle name="Followed Hyperlink 1213" xfId="241"/>
    <cellStyle name="Followed Hyperlink 1214" xfId="242"/>
    <cellStyle name="Followed Hyperlink 1215" xfId="243"/>
    <cellStyle name="Followed Hyperlink 1216" xfId="244"/>
    <cellStyle name="Followed Hyperlink 1217" xfId="245"/>
    <cellStyle name="Followed Hyperlink 1218" xfId="246"/>
    <cellStyle name="Followed Hyperlink 1219" xfId="247"/>
    <cellStyle name="Followed Hyperlink 122" xfId="248"/>
    <cellStyle name="Followed Hyperlink 1220" xfId="249"/>
    <cellStyle name="Followed Hyperlink 1221" xfId="250"/>
    <cellStyle name="Followed Hyperlink 1222" xfId="251"/>
    <cellStyle name="Followed Hyperlink 1223" xfId="252"/>
    <cellStyle name="Followed Hyperlink 1224" xfId="253"/>
    <cellStyle name="Followed Hyperlink 1225" xfId="254"/>
    <cellStyle name="Followed Hyperlink 1226" xfId="255"/>
    <cellStyle name="Followed Hyperlink 1227" xfId="256"/>
    <cellStyle name="Followed Hyperlink 1228" xfId="257"/>
    <cellStyle name="Followed Hyperlink 1229" xfId="258"/>
    <cellStyle name="Followed Hyperlink 123" xfId="259"/>
    <cellStyle name="Followed Hyperlink 1230" xfId="260"/>
    <cellStyle name="Followed Hyperlink 1231" xfId="261"/>
    <cellStyle name="Followed Hyperlink 1232" xfId="262"/>
    <cellStyle name="Followed Hyperlink 1233" xfId="263"/>
    <cellStyle name="Followed Hyperlink 1234" xfId="264"/>
    <cellStyle name="Followed Hyperlink 1235" xfId="265"/>
    <cellStyle name="Followed Hyperlink 1236" xfId="266"/>
    <cellStyle name="Followed Hyperlink 1237" xfId="267"/>
    <cellStyle name="Followed Hyperlink 1238" xfId="268"/>
    <cellStyle name="Followed Hyperlink 1239" xfId="269"/>
    <cellStyle name="Followed Hyperlink 124" xfId="270"/>
    <cellStyle name="Followed Hyperlink 1240" xfId="271"/>
    <cellStyle name="Followed Hyperlink 1241" xfId="272"/>
    <cellStyle name="Followed Hyperlink 1242" xfId="273"/>
    <cellStyle name="Followed Hyperlink 1243" xfId="274"/>
    <cellStyle name="Followed Hyperlink 1244" xfId="275"/>
    <cellStyle name="Followed Hyperlink 1245" xfId="276"/>
    <cellStyle name="Followed Hyperlink 1246" xfId="277"/>
    <cellStyle name="Followed Hyperlink 1247" xfId="278"/>
    <cellStyle name="Followed Hyperlink 1248" xfId="279"/>
    <cellStyle name="Followed Hyperlink 1249" xfId="280"/>
    <cellStyle name="Followed Hyperlink 125" xfId="281"/>
    <cellStyle name="Followed Hyperlink 1250" xfId="282"/>
    <cellStyle name="Followed Hyperlink 1251" xfId="283"/>
    <cellStyle name="Followed Hyperlink 1252" xfId="284"/>
    <cellStyle name="Followed Hyperlink 1253" xfId="285"/>
    <cellStyle name="Followed Hyperlink 1254" xfId="286"/>
    <cellStyle name="Followed Hyperlink 1255" xfId="287"/>
    <cellStyle name="Followed Hyperlink 1256" xfId="288"/>
    <cellStyle name="Followed Hyperlink 1257" xfId="289"/>
    <cellStyle name="Followed Hyperlink 1258" xfId="290"/>
    <cellStyle name="Followed Hyperlink 1259" xfId="291"/>
    <cellStyle name="Followed Hyperlink 126" xfId="292"/>
    <cellStyle name="Followed Hyperlink 1260" xfId="293"/>
    <cellStyle name="Followed Hyperlink 1261" xfId="294"/>
    <cellStyle name="Followed Hyperlink 1262" xfId="295"/>
    <cellStyle name="Followed Hyperlink 1263" xfId="296"/>
    <cellStyle name="Followed Hyperlink 1264" xfId="297"/>
    <cellStyle name="Followed Hyperlink 1265" xfId="298"/>
    <cellStyle name="Followed Hyperlink 1266" xfId="299"/>
    <cellStyle name="Followed Hyperlink 1267" xfId="300"/>
    <cellStyle name="Followed Hyperlink 1268" xfId="301"/>
    <cellStyle name="Followed Hyperlink 1269" xfId="302"/>
    <cellStyle name="Followed Hyperlink 127" xfId="303"/>
    <cellStyle name="Followed Hyperlink 1270" xfId="304"/>
    <cellStyle name="Followed Hyperlink 1271" xfId="305"/>
    <cellStyle name="Followed Hyperlink 1272" xfId="306"/>
    <cellStyle name="Followed Hyperlink 1273" xfId="307"/>
    <cellStyle name="Followed Hyperlink 1274" xfId="308"/>
    <cellStyle name="Followed Hyperlink 1275" xfId="309"/>
    <cellStyle name="Followed Hyperlink 1276" xfId="310"/>
    <cellStyle name="Followed Hyperlink 1277" xfId="311"/>
    <cellStyle name="Followed Hyperlink 1278" xfId="312"/>
    <cellStyle name="Followed Hyperlink 1279" xfId="313"/>
    <cellStyle name="Followed Hyperlink 128" xfId="314"/>
    <cellStyle name="Followed Hyperlink 1280" xfId="315"/>
    <cellStyle name="Followed Hyperlink 1281" xfId="316"/>
    <cellStyle name="Followed Hyperlink 1282" xfId="317"/>
    <cellStyle name="Followed Hyperlink 1283" xfId="318"/>
    <cellStyle name="Followed Hyperlink 1284" xfId="319"/>
    <cellStyle name="Followed Hyperlink 1285" xfId="320"/>
    <cellStyle name="Followed Hyperlink 1286" xfId="321"/>
    <cellStyle name="Followed Hyperlink 1287" xfId="322"/>
    <cellStyle name="Followed Hyperlink 1288" xfId="323"/>
    <cellStyle name="Followed Hyperlink 1289" xfId="324"/>
    <cellStyle name="Followed Hyperlink 129" xfId="325"/>
    <cellStyle name="Followed Hyperlink 1290" xfId="326"/>
    <cellStyle name="Followed Hyperlink 1291" xfId="327"/>
    <cellStyle name="Followed Hyperlink 1292" xfId="328"/>
    <cellStyle name="Followed Hyperlink 1293" xfId="329"/>
    <cellStyle name="Followed Hyperlink 1294" xfId="330"/>
    <cellStyle name="Followed Hyperlink 1295" xfId="331"/>
    <cellStyle name="Followed Hyperlink 1296" xfId="332"/>
    <cellStyle name="Followed Hyperlink 1297" xfId="333"/>
    <cellStyle name="Followed Hyperlink 1298" xfId="334"/>
    <cellStyle name="Followed Hyperlink 1299" xfId="335"/>
    <cellStyle name="Followed Hyperlink 13" xfId="336"/>
    <cellStyle name="Followed Hyperlink 130" xfId="337"/>
    <cellStyle name="Followed Hyperlink 1300" xfId="338"/>
    <cellStyle name="Followed Hyperlink 1301" xfId="339"/>
    <cellStyle name="Followed Hyperlink 1302" xfId="340"/>
    <cellStyle name="Followed Hyperlink 1303" xfId="341"/>
    <cellStyle name="Followed Hyperlink 1304" xfId="342"/>
    <cellStyle name="Followed Hyperlink 1305" xfId="343"/>
    <cellStyle name="Followed Hyperlink 1306" xfId="344"/>
    <cellStyle name="Followed Hyperlink 1307" xfId="345"/>
    <cellStyle name="Followed Hyperlink 1308" xfId="346"/>
    <cellStyle name="Followed Hyperlink 1309" xfId="347"/>
    <cellStyle name="Followed Hyperlink 131" xfId="348"/>
    <cellStyle name="Followed Hyperlink 1310" xfId="349"/>
    <cellStyle name="Followed Hyperlink 1311" xfId="350"/>
    <cellStyle name="Followed Hyperlink 1312" xfId="351"/>
    <cellStyle name="Followed Hyperlink 1313" xfId="352"/>
    <cellStyle name="Followed Hyperlink 1314" xfId="353"/>
    <cellStyle name="Followed Hyperlink 1315" xfId="354"/>
    <cellStyle name="Followed Hyperlink 1316" xfId="355"/>
    <cellStyle name="Followed Hyperlink 1317" xfId="356"/>
    <cellStyle name="Followed Hyperlink 1318" xfId="357"/>
    <cellStyle name="Followed Hyperlink 1319" xfId="358"/>
    <cellStyle name="Followed Hyperlink 132" xfId="359"/>
    <cellStyle name="Followed Hyperlink 1320" xfId="360"/>
    <cellStyle name="Followed Hyperlink 1321" xfId="361"/>
    <cellStyle name="Followed Hyperlink 1322" xfId="362"/>
    <cellStyle name="Followed Hyperlink 1323" xfId="363"/>
    <cellStyle name="Followed Hyperlink 1324" xfId="364"/>
    <cellStyle name="Followed Hyperlink 1325" xfId="365"/>
    <cellStyle name="Followed Hyperlink 1326" xfId="366"/>
    <cellStyle name="Followed Hyperlink 1327" xfId="367"/>
    <cellStyle name="Followed Hyperlink 1328" xfId="368"/>
    <cellStyle name="Followed Hyperlink 1329" xfId="369"/>
    <cellStyle name="Followed Hyperlink 133" xfId="370"/>
    <cellStyle name="Followed Hyperlink 1330" xfId="371"/>
    <cellStyle name="Followed Hyperlink 1331" xfId="372"/>
    <cellStyle name="Followed Hyperlink 1332" xfId="373"/>
    <cellStyle name="Followed Hyperlink 1333" xfId="374"/>
    <cellStyle name="Followed Hyperlink 1334" xfId="375"/>
    <cellStyle name="Followed Hyperlink 1335" xfId="376"/>
    <cellStyle name="Followed Hyperlink 1336" xfId="377"/>
    <cellStyle name="Followed Hyperlink 1337" xfId="378"/>
    <cellStyle name="Followed Hyperlink 1338" xfId="379"/>
    <cellStyle name="Followed Hyperlink 1339" xfId="380"/>
    <cellStyle name="Followed Hyperlink 134" xfId="381"/>
    <cellStyle name="Followed Hyperlink 1340" xfId="382"/>
    <cellStyle name="Followed Hyperlink 1341" xfId="383"/>
    <cellStyle name="Followed Hyperlink 1342" xfId="384"/>
    <cellStyle name="Followed Hyperlink 1343" xfId="385"/>
    <cellStyle name="Followed Hyperlink 1344" xfId="386"/>
    <cellStyle name="Followed Hyperlink 1345" xfId="387"/>
    <cellStyle name="Followed Hyperlink 1346" xfId="388"/>
    <cellStyle name="Followed Hyperlink 1347" xfId="389"/>
    <cellStyle name="Followed Hyperlink 1348" xfId="390"/>
    <cellStyle name="Followed Hyperlink 1349" xfId="391"/>
    <cellStyle name="Followed Hyperlink 135" xfId="392"/>
    <cellStyle name="Followed Hyperlink 1350" xfId="393"/>
    <cellStyle name="Followed Hyperlink 1351" xfId="394"/>
    <cellStyle name="Followed Hyperlink 1352" xfId="395"/>
    <cellStyle name="Followed Hyperlink 1353" xfId="396"/>
    <cellStyle name="Followed Hyperlink 1354" xfId="397"/>
    <cellStyle name="Followed Hyperlink 1355" xfId="398"/>
    <cellStyle name="Followed Hyperlink 1356" xfId="399"/>
    <cellStyle name="Followed Hyperlink 1357" xfId="400"/>
    <cellStyle name="Followed Hyperlink 1358" xfId="401"/>
    <cellStyle name="Followed Hyperlink 1359" xfId="402"/>
    <cellStyle name="Followed Hyperlink 136" xfId="403"/>
    <cellStyle name="Followed Hyperlink 1360" xfId="404"/>
    <cellStyle name="Followed Hyperlink 1361" xfId="405"/>
    <cellStyle name="Followed Hyperlink 1362" xfId="406"/>
    <cellStyle name="Followed Hyperlink 1363" xfId="407"/>
    <cellStyle name="Followed Hyperlink 1364" xfId="408"/>
    <cellStyle name="Followed Hyperlink 1365" xfId="409"/>
    <cellStyle name="Followed Hyperlink 1366" xfId="410"/>
    <cellStyle name="Followed Hyperlink 1367" xfId="411"/>
    <cellStyle name="Followed Hyperlink 1368" xfId="412"/>
    <cellStyle name="Followed Hyperlink 1369" xfId="413"/>
    <cellStyle name="Followed Hyperlink 137" xfId="414"/>
    <cellStyle name="Followed Hyperlink 1370" xfId="415"/>
    <cellStyle name="Followed Hyperlink 1371" xfId="416"/>
    <cellStyle name="Followed Hyperlink 1372" xfId="417"/>
    <cellStyle name="Followed Hyperlink 1373" xfId="418"/>
    <cellStyle name="Followed Hyperlink 1374" xfId="419"/>
    <cellStyle name="Followed Hyperlink 1375" xfId="420"/>
    <cellStyle name="Followed Hyperlink 1376" xfId="421"/>
    <cellStyle name="Followed Hyperlink 1377" xfId="422"/>
    <cellStyle name="Followed Hyperlink 1378" xfId="423"/>
    <cellStyle name="Followed Hyperlink 1379" xfId="424"/>
    <cellStyle name="Followed Hyperlink 138" xfId="425"/>
    <cellStyle name="Followed Hyperlink 1380" xfId="426"/>
    <cellStyle name="Followed Hyperlink 1381" xfId="427"/>
    <cellStyle name="Followed Hyperlink 1382" xfId="428"/>
    <cellStyle name="Followed Hyperlink 1383" xfId="429"/>
    <cellStyle name="Followed Hyperlink 1384" xfId="430"/>
    <cellStyle name="Followed Hyperlink 1385" xfId="431"/>
    <cellStyle name="Followed Hyperlink 1386" xfId="432"/>
    <cellStyle name="Followed Hyperlink 1387" xfId="433"/>
    <cellStyle name="Followed Hyperlink 1388" xfId="434"/>
    <cellStyle name="Followed Hyperlink 1389" xfId="435"/>
    <cellStyle name="Followed Hyperlink 139" xfId="436"/>
    <cellStyle name="Followed Hyperlink 1390" xfId="437"/>
    <cellStyle name="Followed Hyperlink 1391" xfId="438"/>
    <cellStyle name="Followed Hyperlink 1392" xfId="439"/>
    <cellStyle name="Followed Hyperlink 1393" xfId="440"/>
    <cellStyle name="Followed Hyperlink 1394" xfId="441"/>
    <cellStyle name="Followed Hyperlink 1395" xfId="442"/>
    <cellStyle name="Followed Hyperlink 1396" xfId="443"/>
    <cellStyle name="Followed Hyperlink 1397" xfId="444"/>
    <cellStyle name="Followed Hyperlink 1398" xfId="445"/>
    <cellStyle name="Followed Hyperlink 1399" xfId="446"/>
    <cellStyle name="Followed Hyperlink 14" xfId="447"/>
    <cellStyle name="Followed Hyperlink 140" xfId="448"/>
    <cellStyle name="Followed Hyperlink 1400" xfId="449"/>
    <cellStyle name="Followed Hyperlink 1401" xfId="450"/>
    <cellStyle name="Followed Hyperlink 1402" xfId="451"/>
    <cellStyle name="Followed Hyperlink 1403" xfId="452"/>
    <cellStyle name="Followed Hyperlink 1404" xfId="453"/>
    <cellStyle name="Followed Hyperlink 1405" xfId="454"/>
    <cellStyle name="Followed Hyperlink 1406" xfId="455"/>
    <cellStyle name="Followed Hyperlink 1407" xfId="456"/>
    <cellStyle name="Followed Hyperlink 1408" xfId="457"/>
    <cellStyle name="Followed Hyperlink 1409" xfId="458"/>
    <cellStyle name="Followed Hyperlink 141" xfId="459"/>
    <cellStyle name="Followed Hyperlink 1410" xfId="460"/>
    <cellStyle name="Followed Hyperlink 1411" xfId="461"/>
    <cellStyle name="Followed Hyperlink 1412" xfId="462"/>
    <cellStyle name="Followed Hyperlink 1413" xfId="463"/>
    <cellStyle name="Followed Hyperlink 1414" xfId="464"/>
    <cellStyle name="Followed Hyperlink 1415" xfId="465"/>
    <cellStyle name="Followed Hyperlink 1416" xfId="466"/>
    <cellStyle name="Followed Hyperlink 1417" xfId="467"/>
    <cellStyle name="Followed Hyperlink 1418" xfId="468"/>
    <cellStyle name="Followed Hyperlink 1419" xfId="469"/>
    <cellStyle name="Followed Hyperlink 142" xfId="470"/>
    <cellStyle name="Followed Hyperlink 1420" xfId="471"/>
    <cellStyle name="Followed Hyperlink 1421" xfId="472"/>
    <cellStyle name="Followed Hyperlink 1422" xfId="473"/>
    <cellStyle name="Followed Hyperlink 1423" xfId="474"/>
    <cellStyle name="Followed Hyperlink 1424" xfId="475"/>
    <cellStyle name="Followed Hyperlink 1425" xfId="476"/>
    <cellStyle name="Followed Hyperlink 1426" xfId="477"/>
    <cellStyle name="Followed Hyperlink 1427" xfId="478"/>
    <cellStyle name="Followed Hyperlink 1428" xfId="479"/>
    <cellStyle name="Followed Hyperlink 1429" xfId="480"/>
    <cellStyle name="Followed Hyperlink 143" xfId="481"/>
    <cellStyle name="Followed Hyperlink 1430" xfId="482"/>
    <cellStyle name="Followed Hyperlink 1431" xfId="483"/>
    <cellStyle name="Followed Hyperlink 1432" xfId="484"/>
    <cellStyle name="Followed Hyperlink 1433" xfId="485"/>
    <cellStyle name="Followed Hyperlink 1434" xfId="486"/>
    <cellStyle name="Followed Hyperlink 1435" xfId="487"/>
    <cellStyle name="Followed Hyperlink 1436" xfId="488"/>
    <cellStyle name="Followed Hyperlink 1437" xfId="489"/>
    <cellStyle name="Followed Hyperlink 1438" xfId="490"/>
    <cellStyle name="Followed Hyperlink 1439" xfId="491"/>
    <cellStyle name="Followed Hyperlink 144" xfId="492"/>
    <cellStyle name="Followed Hyperlink 1440" xfId="493"/>
    <cellStyle name="Followed Hyperlink 1441" xfId="494"/>
    <cellStyle name="Followed Hyperlink 1442" xfId="495"/>
    <cellStyle name="Followed Hyperlink 1443" xfId="496"/>
    <cellStyle name="Followed Hyperlink 1444" xfId="497"/>
    <cellStyle name="Followed Hyperlink 1445" xfId="498"/>
    <cellStyle name="Followed Hyperlink 1446" xfId="499"/>
    <cellStyle name="Followed Hyperlink 1447" xfId="500"/>
    <cellStyle name="Followed Hyperlink 1448" xfId="501"/>
    <cellStyle name="Followed Hyperlink 1449" xfId="502"/>
    <cellStyle name="Followed Hyperlink 145" xfId="503"/>
    <cellStyle name="Followed Hyperlink 1450" xfId="504"/>
    <cellStyle name="Followed Hyperlink 1451" xfId="505"/>
    <cellStyle name="Followed Hyperlink 1452" xfId="506"/>
    <cellStyle name="Followed Hyperlink 1453" xfId="507"/>
    <cellStyle name="Followed Hyperlink 1454" xfId="508"/>
    <cellStyle name="Followed Hyperlink 1455" xfId="509"/>
    <cellStyle name="Followed Hyperlink 1456" xfId="510"/>
    <cellStyle name="Followed Hyperlink 1457" xfId="511"/>
    <cellStyle name="Followed Hyperlink 1458" xfId="512"/>
    <cellStyle name="Followed Hyperlink 1459" xfId="513"/>
    <cellStyle name="Followed Hyperlink 146" xfId="514"/>
    <cellStyle name="Followed Hyperlink 1460" xfId="515"/>
    <cellStyle name="Followed Hyperlink 1461" xfId="516"/>
    <cellStyle name="Followed Hyperlink 1462" xfId="517"/>
    <cellStyle name="Followed Hyperlink 1463" xfId="518"/>
    <cellStyle name="Followed Hyperlink 1464" xfId="519"/>
    <cellStyle name="Followed Hyperlink 1465" xfId="520"/>
    <cellStyle name="Followed Hyperlink 1466" xfId="521"/>
    <cellStyle name="Followed Hyperlink 1467" xfId="522"/>
    <cellStyle name="Followed Hyperlink 1468" xfId="523"/>
    <cellStyle name="Followed Hyperlink 1469" xfId="524"/>
    <cellStyle name="Followed Hyperlink 147" xfId="525"/>
    <cellStyle name="Followed Hyperlink 1470" xfId="526"/>
    <cellStyle name="Followed Hyperlink 1471" xfId="527"/>
    <cellStyle name="Followed Hyperlink 1472" xfId="528"/>
    <cellStyle name="Followed Hyperlink 1473" xfId="529"/>
    <cellStyle name="Followed Hyperlink 1474" xfId="530"/>
    <cellStyle name="Followed Hyperlink 1475" xfId="531"/>
    <cellStyle name="Followed Hyperlink 1476" xfId="532"/>
    <cellStyle name="Followed Hyperlink 1477" xfId="533"/>
    <cellStyle name="Followed Hyperlink 1478" xfId="534"/>
    <cellStyle name="Followed Hyperlink 1479" xfId="535"/>
    <cellStyle name="Followed Hyperlink 148" xfId="536"/>
    <cellStyle name="Followed Hyperlink 1480" xfId="537"/>
    <cellStyle name="Followed Hyperlink 1481" xfId="538"/>
    <cellStyle name="Followed Hyperlink 1482" xfId="539"/>
    <cellStyle name="Followed Hyperlink 1483" xfId="540"/>
    <cellStyle name="Followed Hyperlink 1484" xfId="541"/>
    <cellStyle name="Followed Hyperlink 1485" xfId="542"/>
    <cellStyle name="Followed Hyperlink 1486" xfId="543"/>
    <cellStyle name="Followed Hyperlink 1487" xfId="544"/>
    <cellStyle name="Followed Hyperlink 1488" xfId="545"/>
    <cellStyle name="Followed Hyperlink 1489" xfId="546"/>
    <cellStyle name="Followed Hyperlink 149" xfId="547"/>
    <cellStyle name="Followed Hyperlink 1490" xfId="548"/>
    <cellStyle name="Followed Hyperlink 1491" xfId="549"/>
    <cellStyle name="Followed Hyperlink 1492" xfId="550"/>
    <cellStyle name="Followed Hyperlink 1493" xfId="551"/>
    <cellStyle name="Followed Hyperlink 1494" xfId="552"/>
    <cellStyle name="Followed Hyperlink 1495" xfId="553"/>
    <cellStyle name="Followed Hyperlink 1496" xfId="554"/>
    <cellStyle name="Followed Hyperlink 1497" xfId="555"/>
    <cellStyle name="Followed Hyperlink 1498" xfId="556"/>
    <cellStyle name="Followed Hyperlink 1499" xfId="557"/>
    <cellStyle name="Followed Hyperlink 15" xfId="558"/>
    <cellStyle name="Followed Hyperlink 150" xfId="559"/>
    <cellStyle name="Followed Hyperlink 1500" xfId="560"/>
    <cellStyle name="Followed Hyperlink 1501" xfId="561"/>
    <cellStyle name="Followed Hyperlink 1502" xfId="562"/>
    <cellStyle name="Followed Hyperlink 1503" xfId="563"/>
    <cellStyle name="Followed Hyperlink 1504" xfId="564"/>
    <cellStyle name="Followed Hyperlink 1505" xfId="565"/>
    <cellStyle name="Followed Hyperlink 1506" xfId="566"/>
    <cellStyle name="Followed Hyperlink 1507" xfId="567"/>
    <cellStyle name="Followed Hyperlink 1508" xfId="568"/>
    <cellStyle name="Followed Hyperlink 1509" xfId="569"/>
    <cellStyle name="Followed Hyperlink 151" xfId="570"/>
    <cellStyle name="Followed Hyperlink 1510" xfId="571"/>
    <cellStyle name="Followed Hyperlink 1511" xfId="572"/>
    <cellStyle name="Followed Hyperlink 1512" xfId="573"/>
    <cellStyle name="Followed Hyperlink 1513" xfId="574"/>
    <cellStyle name="Followed Hyperlink 1514" xfId="575"/>
    <cellStyle name="Followed Hyperlink 1515" xfId="576"/>
    <cellStyle name="Followed Hyperlink 1516" xfId="577"/>
    <cellStyle name="Followed Hyperlink 1517" xfId="578"/>
    <cellStyle name="Followed Hyperlink 1518" xfId="579"/>
    <cellStyle name="Followed Hyperlink 1519" xfId="580"/>
    <cellStyle name="Followed Hyperlink 152" xfId="581"/>
    <cellStyle name="Followed Hyperlink 1520" xfId="582"/>
    <cellStyle name="Followed Hyperlink 1521" xfId="583"/>
    <cellStyle name="Followed Hyperlink 1522" xfId="584"/>
    <cellStyle name="Followed Hyperlink 1523" xfId="585"/>
    <cellStyle name="Followed Hyperlink 1524" xfId="586"/>
    <cellStyle name="Followed Hyperlink 1525" xfId="587"/>
    <cellStyle name="Followed Hyperlink 1526" xfId="588"/>
    <cellStyle name="Followed Hyperlink 1527" xfId="589"/>
    <cellStyle name="Followed Hyperlink 1528" xfId="590"/>
    <cellStyle name="Followed Hyperlink 1529" xfId="591"/>
    <cellStyle name="Followed Hyperlink 153" xfId="592"/>
    <cellStyle name="Followed Hyperlink 1530" xfId="593"/>
    <cellStyle name="Followed Hyperlink 1531" xfId="594"/>
    <cellStyle name="Followed Hyperlink 1532" xfId="595"/>
    <cellStyle name="Followed Hyperlink 1533" xfId="596"/>
    <cellStyle name="Followed Hyperlink 1534" xfId="597"/>
    <cellStyle name="Followed Hyperlink 1535" xfId="598"/>
    <cellStyle name="Followed Hyperlink 1536" xfId="599"/>
    <cellStyle name="Followed Hyperlink 1537" xfId="600"/>
    <cellStyle name="Followed Hyperlink 1538" xfId="601"/>
    <cellStyle name="Followed Hyperlink 1539" xfId="602"/>
    <cellStyle name="Followed Hyperlink 154" xfId="603"/>
    <cellStyle name="Followed Hyperlink 1540" xfId="604"/>
    <cellStyle name="Followed Hyperlink 1541" xfId="605"/>
    <cellStyle name="Followed Hyperlink 1542" xfId="606"/>
    <cellStyle name="Followed Hyperlink 1543" xfId="607"/>
    <cellStyle name="Followed Hyperlink 1544" xfId="608"/>
    <cellStyle name="Followed Hyperlink 1545" xfId="609"/>
    <cellStyle name="Followed Hyperlink 1546" xfId="610"/>
    <cellStyle name="Followed Hyperlink 1547" xfId="611"/>
    <cellStyle name="Followed Hyperlink 1548" xfId="612"/>
    <cellStyle name="Followed Hyperlink 1549" xfId="613"/>
    <cellStyle name="Followed Hyperlink 155" xfId="614"/>
    <cellStyle name="Followed Hyperlink 1550" xfId="615"/>
    <cellStyle name="Followed Hyperlink 1551" xfId="616"/>
    <cellStyle name="Followed Hyperlink 1552" xfId="617"/>
    <cellStyle name="Followed Hyperlink 1553" xfId="618"/>
    <cellStyle name="Followed Hyperlink 1554" xfId="619"/>
    <cellStyle name="Followed Hyperlink 1555" xfId="620"/>
    <cellStyle name="Followed Hyperlink 1556" xfId="621"/>
    <cellStyle name="Followed Hyperlink 1557" xfId="622"/>
    <cellStyle name="Followed Hyperlink 1558" xfId="623"/>
    <cellStyle name="Followed Hyperlink 1559" xfId="624"/>
    <cellStyle name="Followed Hyperlink 156" xfId="625"/>
    <cellStyle name="Followed Hyperlink 1560" xfId="626"/>
    <cellStyle name="Followed Hyperlink 1561" xfId="627"/>
    <cellStyle name="Followed Hyperlink 1562" xfId="628"/>
    <cellStyle name="Followed Hyperlink 1563" xfId="629"/>
    <cellStyle name="Followed Hyperlink 1564" xfId="630"/>
    <cellStyle name="Followed Hyperlink 1565" xfId="631"/>
    <cellStyle name="Followed Hyperlink 1566" xfId="632"/>
    <cellStyle name="Followed Hyperlink 1567" xfId="633"/>
    <cellStyle name="Followed Hyperlink 1568" xfId="634"/>
    <cellStyle name="Followed Hyperlink 1569" xfId="635"/>
    <cellStyle name="Followed Hyperlink 157" xfId="636"/>
    <cellStyle name="Followed Hyperlink 1570" xfId="637"/>
    <cellStyle name="Followed Hyperlink 1571" xfId="638"/>
    <cellStyle name="Followed Hyperlink 1572" xfId="639"/>
    <cellStyle name="Followed Hyperlink 1573" xfId="640"/>
    <cellStyle name="Followed Hyperlink 1574" xfId="641"/>
    <cellStyle name="Followed Hyperlink 1575" xfId="642"/>
    <cellStyle name="Followed Hyperlink 1576" xfId="643"/>
    <cellStyle name="Followed Hyperlink 1577" xfId="644"/>
    <cellStyle name="Followed Hyperlink 1578" xfId="645"/>
    <cellStyle name="Followed Hyperlink 1579" xfId="646"/>
    <cellStyle name="Followed Hyperlink 158" xfId="647"/>
    <cellStyle name="Followed Hyperlink 1580" xfId="648"/>
    <cellStyle name="Followed Hyperlink 1581" xfId="649"/>
    <cellStyle name="Followed Hyperlink 1582" xfId="650"/>
    <cellStyle name="Followed Hyperlink 1583" xfId="651"/>
    <cellStyle name="Followed Hyperlink 1584" xfId="652"/>
    <cellStyle name="Followed Hyperlink 1585" xfId="653"/>
    <cellStyle name="Followed Hyperlink 1586" xfId="654"/>
    <cellStyle name="Followed Hyperlink 1587" xfId="655"/>
    <cellStyle name="Followed Hyperlink 1588" xfId="656"/>
    <cellStyle name="Followed Hyperlink 1589" xfId="657"/>
    <cellStyle name="Followed Hyperlink 159" xfId="658"/>
    <cellStyle name="Followed Hyperlink 1590" xfId="659"/>
    <cellStyle name="Followed Hyperlink 1591" xfId="660"/>
    <cellStyle name="Followed Hyperlink 1592" xfId="661"/>
    <cellStyle name="Followed Hyperlink 1593" xfId="662"/>
    <cellStyle name="Followed Hyperlink 1594" xfId="663"/>
    <cellStyle name="Followed Hyperlink 1595" xfId="664"/>
    <cellStyle name="Followed Hyperlink 1596" xfId="665"/>
    <cellStyle name="Followed Hyperlink 1597" xfId="666"/>
    <cellStyle name="Followed Hyperlink 1598" xfId="667"/>
    <cellStyle name="Followed Hyperlink 1599" xfId="668"/>
    <cellStyle name="Followed Hyperlink 16" xfId="669"/>
    <cellStyle name="Followed Hyperlink 160" xfId="670"/>
    <cellStyle name="Followed Hyperlink 1600" xfId="671"/>
    <cellStyle name="Followed Hyperlink 1601" xfId="672"/>
    <cellStyle name="Followed Hyperlink 1602" xfId="673"/>
    <cellStyle name="Followed Hyperlink 1603" xfId="674"/>
    <cellStyle name="Followed Hyperlink 1604" xfId="675"/>
    <cellStyle name="Followed Hyperlink 1605" xfId="676"/>
    <cellStyle name="Followed Hyperlink 1606" xfId="677"/>
    <cellStyle name="Followed Hyperlink 1607" xfId="678"/>
    <cellStyle name="Followed Hyperlink 1608" xfId="679"/>
    <cellStyle name="Followed Hyperlink 1609" xfId="680"/>
    <cellStyle name="Followed Hyperlink 161" xfId="681"/>
    <cellStyle name="Followed Hyperlink 1610" xfId="682"/>
    <cellStyle name="Followed Hyperlink 1611" xfId="683"/>
    <cellStyle name="Followed Hyperlink 1612" xfId="684"/>
    <cellStyle name="Followed Hyperlink 1613" xfId="685"/>
    <cellStyle name="Followed Hyperlink 1614" xfId="686"/>
    <cellStyle name="Followed Hyperlink 1615" xfId="687"/>
    <cellStyle name="Followed Hyperlink 1616" xfId="688"/>
    <cellStyle name="Followed Hyperlink 1617" xfId="689"/>
    <cellStyle name="Followed Hyperlink 1618" xfId="690"/>
    <cellStyle name="Followed Hyperlink 1619" xfId="691"/>
    <cellStyle name="Followed Hyperlink 162" xfId="692"/>
    <cellStyle name="Followed Hyperlink 1620" xfId="693"/>
    <cellStyle name="Followed Hyperlink 1621" xfId="694"/>
    <cellStyle name="Followed Hyperlink 1622" xfId="695"/>
    <cellStyle name="Followed Hyperlink 1623" xfId="696"/>
    <cellStyle name="Followed Hyperlink 1624" xfId="697"/>
    <cellStyle name="Followed Hyperlink 1625" xfId="698"/>
    <cellStyle name="Followed Hyperlink 1626" xfId="699"/>
    <cellStyle name="Followed Hyperlink 1627" xfId="700"/>
    <cellStyle name="Followed Hyperlink 1628" xfId="701"/>
    <cellStyle name="Followed Hyperlink 1629" xfId="702"/>
    <cellStyle name="Followed Hyperlink 163" xfId="703"/>
    <cellStyle name="Followed Hyperlink 1630" xfId="704"/>
    <cellStyle name="Followed Hyperlink 1631" xfId="705"/>
    <cellStyle name="Followed Hyperlink 1632" xfId="706"/>
    <cellStyle name="Followed Hyperlink 1633" xfId="707"/>
    <cellStyle name="Followed Hyperlink 1634" xfId="708"/>
    <cellStyle name="Followed Hyperlink 1635" xfId="709"/>
    <cellStyle name="Followed Hyperlink 1636" xfId="710"/>
    <cellStyle name="Followed Hyperlink 1637" xfId="711"/>
    <cellStyle name="Followed Hyperlink 1638" xfId="712"/>
    <cellStyle name="Followed Hyperlink 1639" xfId="713"/>
    <cellStyle name="Followed Hyperlink 164" xfId="714"/>
    <cellStyle name="Followed Hyperlink 1640" xfId="715"/>
    <cellStyle name="Followed Hyperlink 1641" xfId="716"/>
    <cellStyle name="Followed Hyperlink 1642" xfId="717"/>
    <cellStyle name="Followed Hyperlink 1643" xfId="718"/>
    <cellStyle name="Followed Hyperlink 1644" xfId="719"/>
    <cellStyle name="Followed Hyperlink 1645" xfId="720"/>
    <cellStyle name="Followed Hyperlink 1646" xfId="721"/>
    <cellStyle name="Followed Hyperlink 1647" xfId="722"/>
    <cellStyle name="Followed Hyperlink 1648" xfId="723"/>
    <cellStyle name="Followed Hyperlink 1649" xfId="724"/>
    <cellStyle name="Followed Hyperlink 165" xfId="725"/>
    <cellStyle name="Followed Hyperlink 1650" xfId="726"/>
    <cellStyle name="Followed Hyperlink 1651" xfId="727"/>
    <cellStyle name="Followed Hyperlink 1652" xfId="728"/>
    <cellStyle name="Followed Hyperlink 1653" xfId="729"/>
    <cellStyle name="Followed Hyperlink 1654" xfId="730"/>
    <cellStyle name="Followed Hyperlink 1655" xfId="731"/>
    <cellStyle name="Followed Hyperlink 1656" xfId="732"/>
    <cellStyle name="Followed Hyperlink 1657" xfId="733"/>
    <cellStyle name="Followed Hyperlink 1658" xfId="734"/>
    <cellStyle name="Followed Hyperlink 1659" xfId="735"/>
    <cellStyle name="Followed Hyperlink 166" xfId="736"/>
    <cellStyle name="Followed Hyperlink 1660" xfId="737"/>
    <cellStyle name="Followed Hyperlink 1661" xfId="738"/>
    <cellStyle name="Followed Hyperlink 1662" xfId="739"/>
    <cellStyle name="Followed Hyperlink 1663" xfId="740"/>
    <cellStyle name="Followed Hyperlink 1664" xfId="741"/>
    <cellStyle name="Followed Hyperlink 1665" xfId="742"/>
    <cellStyle name="Followed Hyperlink 1666" xfId="743"/>
    <cellStyle name="Followed Hyperlink 1667" xfId="744"/>
    <cellStyle name="Followed Hyperlink 1668" xfId="745"/>
    <cellStyle name="Followed Hyperlink 1669" xfId="746"/>
    <cellStyle name="Followed Hyperlink 167" xfId="747"/>
    <cellStyle name="Followed Hyperlink 1670" xfId="748"/>
    <cellStyle name="Followed Hyperlink 1671" xfId="749"/>
    <cellStyle name="Followed Hyperlink 1672" xfId="750"/>
    <cellStyle name="Followed Hyperlink 1673" xfId="751"/>
    <cellStyle name="Followed Hyperlink 1674" xfId="752"/>
    <cellStyle name="Followed Hyperlink 1675" xfId="753"/>
    <cellStyle name="Followed Hyperlink 1676" xfId="754"/>
    <cellStyle name="Followed Hyperlink 1677" xfId="755"/>
    <cellStyle name="Followed Hyperlink 1678" xfId="756"/>
    <cellStyle name="Followed Hyperlink 1679" xfId="757"/>
    <cellStyle name="Followed Hyperlink 168" xfId="758"/>
    <cellStyle name="Followed Hyperlink 1680" xfId="759"/>
    <cellStyle name="Followed Hyperlink 1681" xfId="760"/>
    <cellStyle name="Followed Hyperlink 1682" xfId="761"/>
    <cellStyle name="Followed Hyperlink 1683" xfId="762"/>
    <cellStyle name="Followed Hyperlink 1684" xfId="763"/>
    <cellStyle name="Followed Hyperlink 1685" xfId="764"/>
    <cellStyle name="Followed Hyperlink 1686" xfId="765"/>
    <cellStyle name="Followed Hyperlink 1687" xfId="766"/>
    <cellStyle name="Followed Hyperlink 1688" xfId="767"/>
    <cellStyle name="Followed Hyperlink 1689" xfId="768"/>
    <cellStyle name="Followed Hyperlink 169" xfId="769"/>
    <cellStyle name="Followed Hyperlink 1690" xfId="770"/>
    <cellStyle name="Followed Hyperlink 1691" xfId="771"/>
    <cellStyle name="Followed Hyperlink 1692" xfId="772"/>
    <cellStyle name="Followed Hyperlink 1693" xfId="773"/>
    <cellStyle name="Followed Hyperlink 1694" xfId="774"/>
    <cellStyle name="Followed Hyperlink 1695" xfId="775"/>
    <cellStyle name="Followed Hyperlink 1696" xfId="776"/>
    <cellStyle name="Followed Hyperlink 1697" xfId="777"/>
    <cellStyle name="Followed Hyperlink 1698" xfId="778"/>
    <cellStyle name="Followed Hyperlink 1699" xfId="779"/>
    <cellStyle name="Followed Hyperlink 17" xfId="780"/>
    <cellStyle name="Followed Hyperlink 170" xfId="781"/>
    <cellStyle name="Followed Hyperlink 1700" xfId="782"/>
    <cellStyle name="Followed Hyperlink 1701" xfId="783"/>
    <cellStyle name="Followed Hyperlink 1702" xfId="784"/>
    <cellStyle name="Followed Hyperlink 1703" xfId="785"/>
    <cellStyle name="Followed Hyperlink 1704" xfId="786"/>
    <cellStyle name="Followed Hyperlink 1705" xfId="787"/>
    <cellStyle name="Followed Hyperlink 1706" xfId="788"/>
    <cellStyle name="Followed Hyperlink 1707" xfId="789"/>
    <cellStyle name="Followed Hyperlink 1708" xfId="790"/>
    <cellStyle name="Followed Hyperlink 1709" xfId="791"/>
    <cellStyle name="Followed Hyperlink 171" xfId="792"/>
    <cellStyle name="Followed Hyperlink 1710" xfId="793"/>
    <cellStyle name="Followed Hyperlink 1711" xfId="794"/>
    <cellStyle name="Followed Hyperlink 1712" xfId="795"/>
    <cellStyle name="Followed Hyperlink 1713" xfId="796"/>
    <cellStyle name="Followed Hyperlink 1714" xfId="797"/>
    <cellStyle name="Followed Hyperlink 1715" xfId="798"/>
    <cellStyle name="Followed Hyperlink 1716" xfId="799"/>
    <cellStyle name="Followed Hyperlink 1717" xfId="800"/>
    <cellStyle name="Followed Hyperlink 1718" xfId="801"/>
    <cellStyle name="Followed Hyperlink 1719" xfId="802"/>
    <cellStyle name="Followed Hyperlink 172" xfId="803"/>
    <cellStyle name="Followed Hyperlink 1720" xfId="804"/>
    <cellStyle name="Followed Hyperlink 1721" xfId="805"/>
    <cellStyle name="Followed Hyperlink 1722" xfId="806"/>
    <cellStyle name="Followed Hyperlink 1723" xfId="807"/>
    <cellStyle name="Followed Hyperlink 1724" xfId="808"/>
    <cellStyle name="Followed Hyperlink 1725" xfId="809"/>
    <cellStyle name="Followed Hyperlink 1726" xfId="810"/>
    <cellStyle name="Followed Hyperlink 1727" xfId="811"/>
    <cellStyle name="Followed Hyperlink 1728" xfId="812"/>
    <cellStyle name="Followed Hyperlink 1729" xfId="813"/>
    <cellStyle name="Followed Hyperlink 173" xfId="814"/>
    <cellStyle name="Followed Hyperlink 1730" xfId="815"/>
    <cellStyle name="Followed Hyperlink 1731" xfId="816"/>
    <cellStyle name="Followed Hyperlink 1732" xfId="817"/>
    <cellStyle name="Followed Hyperlink 1733" xfId="818"/>
    <cellStyle name="Followed Hyperlink 1734" xfId="819"/>
    <cellStyle name="Followed Hyperlink 1735" xfId="820"/>
    <cellStyle name="Followed Hyperlink 1736" xfId="821"/>
    <cellStyle name="Followed Hyperlink 1737" xfId="822"/>
    <cellStyle name="Followed Hyperlink 1738" xfId="823"/>
    <cellStyle name="Followed Hyperlink 1739" xfId="824"/>
    <cellStyle name="Followed Hyperlink 174" xfId="825"/>
    <cellStyle name="Followed Hyperlink 1740" xfId="826"/>
    <cellStyle name="Followed Hyperlink 1741" xfId="827"/>
    <cellStyle name="Followed Hyperlink 1742" xfId="828"/>
    <cellStyle name="Followed Hyperlink 1743" xfId="829"/>
    <cellStyle name="Followed Hyperlink 1744" xfId="830"/>
    <cellStyle name="Followed Hyperlink 1745" xfId="831"/>
    <cellStyle name="Followed Hyperlink 1746" xfId="832"/>
    <cellStyle name="Followed Hyperlink 1747" xfId="833"/>
    <cellStyle name="Followed Hyperlink 1748" xfId="834"/>
    <cellStyle name="Followed Hyperlink 1749" xfId="835"/>
    <cellStyle name="Followed Hyperlink 175" xfId="836"/>
    <cellStyle name="Followed Hyperlink 1750" xfId="837"/>
    <cellStyle name="Followed Hyperlink 1751" xfId="838"/>
    <cellStyle name="Followed Hyperlink 1752" xfId="839"/>
    <cellStyle name="Followed Hyperlink 1753" xfId="840"/>
    <cellStyle name="Followed Hyperlink 1754" xfId="841"/>
    <cellStyle name="Followed Hyperlink 1755" xfId="842"/>
    <cellStyle name="Followed Hyperlink 1756" xfId="843"/>
    <cellStyle name="Followed Hyperlink 1757" xfId="844"/>
    <cellStyle name="Followed Hyperlink 1758" xfId="845"/>
    <cellStyle name="Followed Hyperlink 1759" xfId="846"/>
    <cellStyle name="Followed Hyperlink 176" xfId="847"/>
    <cellStyle name="Followed Hyperlink 1760" xfId="848"/>
    <cellStyle name="Followed Hyperlink 1761" xfId="849"/>
    <cellStyle name="Followed Hyperlink 177" xfId="850"/>
    <cellStyle name="Followed Hyperlink 178" xfId="851"/>
    <cellStyle name="Followed Hyperlink 179" xfId="852"/>
    <cellStyle name="Followed Hyperlink 18" xfId="853"/>
    <cellStyle name="Followed Hyperlink 180" xfId="854"/>
    <cellStyle name="Followed Hyperlink 181" xfId="855"/>
    <cellStyle name="Followed Hyperlink 182" xfId="856"/>
    <cellStyle name="Followed Hyperlink 183" xfId="857"/>
    <cellStyle name="Followed Hyperlink 184" xfId="858"/>
    <cellStyle name="Followed Hyperlink 185" xfId="859"/>
    <cellStyle name="Followed Hyperlink 186" xfId="860"/>
    <cellStyle name="Followed Hyperlink 187" xfId="861"/>
    <cellStyle name="Followed Hyperlink 188" xfId="862"/>
    <cellStyle name="Followed Hyperlink 189" xfId="863"/>
    <cellStyle name="Followed Hyperlink 19" xfId="864"/>
    <cellStyle name="Followed Hyperlink 190" xfId="865"/>
    <cellStyle name="Followed Hyperlink 191" xfId="866"/>
    <cellStyle name="Followed Hyperlink 192" xfId="867"/>
    <cellStyle name="Followed Hyperlink 193" xfId="868"/>
    <cellStyle name="Followed Hyperlink 194" xfId="869"/>
    <cellStyle name="Followed Hyperlink 195" xfId="870"/>
    <cellStyle name="Followed Hyperlink 196" xfId="871"/>
    <cellStyle name="Followed Hyperlink 197" xfId="872"/>
    <cellStyle name="Followed Hyperlink 198" xfId="873"/>
    <cellStyle name="Followed Hyperlink 199" xfId="874"/>
    <cellStyle name="Followed Hyperlink 2" xfId="875"/>
    <cellStyle name="Followed Hyperlink 20" xfId="876"/>
    <cellStyle name="Followed Hyperlink 200" xfId="877"/>
    <cellStyle name="Followed Hyperlink 201" xfId="878"/>
    <cellStyle name="Followed Hyperlink 202" xfId="879"/>
    <cellStyle name="Followed Hyperlink 203" xfId="880"/>
    <cellStyle name="Followed Hyperlink 204" xfId="881"/>
    <cellStyle name="Followed Hyperlink 205" xfId="882"/>
    <cellStyle name="Followed Hyperlink 206" xfId="883"/>
    <cellStyle name="Followed Hyperlink 207" xfId="884"/>
    <cellStyle name="Followed Hyperlink 208" xfId="885"/>
    <cellStyle name="Followed Hyperlink 209" xfId="886"/>
    <cellStyle name="Followed Hyperlink 21" xfId="887"/>
    <cellStyle name="Followed Hyperlink 210" xfId="888"/>
    <cellStyle name="Followed Hyperlink 211" xfId="889"/>
    <cellStyle name="Followed Hyperlink 212" xfId="890"/>
    <cellStyle name="Followed Hyperlink 213" xfId="891"/>
    <cellStyle name="Followed Hyperlink 214" xfId="892"/>
    <cellStyle name="Followed Hyperlink 215" xfId="893"/>
    <cellStyle name="Followed Hyperlink 216" xfId="894"/>
    <cellStyle name="Followed Hyperlink 217" xfId="895"/>
    <cellStyle name="Followed Hyperlink 218" xfId="896"/>
    <cellStyle name="Followed Hyperlink 219" xfId="897"/>
    <cellStyle name="Followed Hyperlink 22" xfId="898"/>
    <cellStyle name="Followed Hyperlink 220" xfId="899"/>
    <cellStyle name="Followed Hyperlink 221" xfId="900"/>
    <cellStyle name="Followed Hyperlink 222" xfId="901"/>
    <cellStyle name="Followed Hyperlink 223" xfId="902"/>
    <cellStyle name="Followed Hyperlink 224" xfId="903"/>
    <cellStyle name="Followed Hyperlink 225" xfId="904"/>
    <cellStyle name="Followed Hyperlink 226" xfId="905"/>
    <cellStyle name="Followed Hyperlink 227" xfId="906"/>
    <cellStyle name="Followed Hyperlink 228" xfId="907"/>
    <cellStyle name="Followed Hyperlink 229" xfId="908"/>
    <cellStyle name="Followed Hyperlink 23" xfId="909"/>
    <cellStyle name="Followed Hyperlink 230" xfId="910"/>
    <cellStyle name="Followed Hyperlink 231" xfId="911"/>
    <cellStyle name="Followed Hyperlink 232" xfId="912"/>
    <cellStyle name="Followed Hyperlink 233" xfId="913"/>
    <cellStyle name="Followed Hyperlink 234" xfId="914"/>
    <cellStyle name="Followed Hyperlink 235" xfId="915"/>
    <cellStyle name="Followed Hyperlink 236" xfId="916"/>
    <cellStyle name="Followed Hyperlink 237" xfId="917"/>
    <cellStyle name="Followed Hyperlink 238" xfId="918"/>
    <cellStyle name="Followed Hyperlink 239" xfId="919"/>
    <cellStyle name="Followed Hyperlink 24" xfId="920"/>
    <cellStyle name="Followed Hyperlink 240" xfId="921"/>
    <cellStyle name="Followed Hyperlink 241" xfId="922"/>
    <cellStyle name="Followed Hyperlink 242" xfId="923"/>
    <cellStyle name="Followed Hyperlink 243" xfId="924"/>
    <cellStyle name="Followed Hyperlink 244" xfId="925"/>
    <cellStyle name="Followed Hyperlink 245" xfId="926"/>
    <cellStyle name="Followed Hyperlink 246" xfId="927"/>
    <cellStyle name="Followed Hyperlink 247" xfId="928"/>
    <cellStyle name="Followed Hyperlink 248" xfId="929"/>
    <cellStyle name="Followed Hyperlink 249" xfId="930"/>
    <cellStyle name="Followed Hyperlink 25" xfId="931"/>
    <cellStyle name="Followed Hyperlink 250" xfId="932"/>
    <cellStyle name="Followed Hyperlink 251" xfId="933"/>
    <cellStyle name="Followed Hyperlink 252" xfId="934"/>
    <cellStyle name="Followed Hyperlink 253" xfId="935"/>
    <cellStyle name="Followed Hyperlink 254" xfId="936"/>
    <cellStyle name="Followed Hyperlink 255" xfId="937"/>
    <cellStyle name="Followed Hyperlink 256" xfId="938"/>
    <cellStyle name="Followed Hyperlink 257" xfId="939"/>
    <cellStyle name="Followed Hyperlink 258" xfId="940"/>
    <cellStyle name="Followed Hyperlink 259" xfId="941"/>
    <cellStyle name="Followed Hyperlink 26" xfId="942"/>
    <cellStyle name="Followed Hyperlink 260" xfId="943"/>
    <cellStyle name="Followed Hyperlink 261" xfId="944"/>
    <cellStyle name="Followed Hyperlink 262" xfId="945"/>
    <cellStyle name="Followed Hyperlink 263" xfId="946"/>
    <cellStyle name="Followed Hyperlink 264" xfId="947"/>
    <cellStyle name="Followed Hyperlink 265" xfId="948"/>
    <cellStyle name="Followed Hyperlink 266" xfId="949"/>
    <cellStyle name="Followed Hyperlink 267" xfId="950"/>
    <cellStyle name="Followed Hyperlink 268" xfId="951"/>
    <cellStyle name="Followed Hyperlink 269" xfId="952"/>
    <cellStyle name="Followed Hyperlink 27" xfId="953"/>
    <cellStyle name="Followed Hyperlink 270" xfId="954"/>
    <cellStyle name="Followed Hyperlink 271" xfId="955"/>
    <cellStyle name="Followed Hyperlink 272" xfId="956"/>
    <cellStyle name="Followed Hyperlink 273" xfId="957"/>
    <cellStyle name="Followed Hyperlink 274" xfId="958"/>
    <cellStyle name="Followed Hyperlink 275" xfId="959"/>
    <cellStyle name="Followed Hyperlink 276" xfId="960"/>
    <cellStyle name="Followed Hyperlink 277" xfId="961"/>
    <cellStyle name="Followed Hyperlink 278" xfId="962"/>
    <cellStyle name="Followed Hyperlink 279" xfId="963"/>
    <cellStyle name="Followed Hyperlink 28" xfId="964"/>
    <cellStyle name="Followed Hyperlink 280" xfId="965"/>
    <cellStyle name="Followed Hyperlink 281" xfId="966"/>
    <cellStyle name="Followed Hyperlink 282" xfId="967"/>
    <cellStyle name="Followed Hyperlink 283" xfId="968"/>
    <cellStyle name="Followed Hyperlink 284" xfId="969"/>
    <cellStyle name="Followed Hyperlink 285" xfId="970"/>
    <cellStyle name="Followed Hyperlink 286" xfId="971"/>
    <cellStyle name="Followed Hyperlink 287" xfId="972"/>
    <cellStyle name="Followed Hyperlink 288" xfId="973"/>
    <cellStyle name="Followed Hyperlink 289" xfId="974"/>
    <cellStyle name="Followed Hyperlink 29" xfId="975"/>
    <cellStyle name="Followed Hyperlink 290" xfId="976"/>
    <cellStyle name="Followed Hyperlink 291" xfId="977"/>
    <cellStyle name="Followed Hyperlink 292" xfId="978"/>
    <cellStyle name="Followed Hyperlink 293" xfId="979"/>
    <cellStyle name="Followed Hyperlink 294" xfId="980"/>
    <cellStyle name="Followed Hyperlink 295" xfId="981"/>
    <cellStyle name="Followed Hyperlink 296" xfId="982"/>
    <cellStyle name="Followed Hyperlink 297" xfId="983"/>
    <cellStyle name="Followed Hyperlink 298" xfId="984"/>
    <cellStyle name="Followed Hyperlink 299" xfId="985"/>
    <cellStyle name="Followed Hyperlink 3" xfId="986"/>
    <cellStyle name="Followed Hyperlink 30" xfId="987"/>
    <cellStyle name="Followed Hyperlink 300" xfId="988"/>
    <cellStyle name="Followed Hyperlink 301" xfId="989"/>
    <cellStyle name="Followed Hyperlink 302" xfId="990"/>
    <cellStyle name="Followed Hyperlink 303" xfId="991"/>
    <cellStyle name="Followed Hyperlink 304" xfId="992"/>
    <cellStyle name="Followed Hyperlink 305" xfId="993"/>
    <cellStyle name="Followed Hyperlink 306" xfId="994"/>
    <cellStyle name="Followed Hyperlink 307" xfId="995"/>
    <cellStyle name="Followed Hyperlink 308" xfId="996"/>
    <cellStyle name="Followed Hyperlink 309" xfId="997"/>
    <cellStyle name="Followed Hyperlink 31" xfId="998"/>
    <cellStyle name="Followed Hyperlink 310" xfId="999"/>
    <cellStyle name="Followed Hyperlink 311" xfId="1000"/>
    <cellStyle name="Followed Hyperlink 312" xfId="1001"/>
    <cellStyle name="Followed Hyperlink 313" xfId="1002"/>
    <cellStyle name="Followed Hyperlink 314" xfId="1003"/>
    <cellStyle name="Followed Hyperlink 315" xfId="1004"/>
    <cellStyle name="Followed Hyperlink 316" xfId="1005"/>
    <cellStyle name="Followed Hyperlink 317" xfId="1006"/>
    <cellStyle name="Followed Hyperlink 318" xfId="1007"/>
    <cellStyle name="Followed Hyperlink 319" xfId="1008"/>
    <cellStyle name="Followed Hyperlink 32" xfId="1009"/>
    <cellStyle name="Followed Hyperlink 320" xfId="1010"/>
    <cellStyle name="Followed Hyperlink 321" xfId="1011"/>
    <cellStyle name="Followed Hyperlink 322" xfId="1012"/>
    <cellStyle name="Followed Hyperlink 323" xfId="1013"/>
    <cellStyle name="Followed Hyperlink 324" xfId="1014"/>
    <cellStyle name="Followed Hyperlink 325" xfId="1015"/>
    <cellStyle name="Followed Hyperlink 326" xfId="1016"/>
    <cellStyle name="Followed Hyperlink 327" xfId="1017"/>
    <cellStyle name="Followed Hyperlink 328" xfId="1018"/>
    <cellStyle name="Followed Hyperlink 329" xfId="1019"/>
    <cellStyle name="Followed Hyperlink 33" xfId="1020"/>
    <cellStyle name="Followed Hyperlink 330" xfId="1021"/>
    <cellStyle name="Followed Hyperlink 331" xfId="1022"/>
    <cellStyle name="Followed Hyperlink 332" xfId="1023"/>
    <cellStyle name="Followed Hyperlink 333" xfId="1024"/>
    <cellStyle name="Followed Hyperlink 334" xfId="1025"/>
    <cellStyle name="Followed Hyperlink 335" xfId="1026"/>
    <cellStyle name="Followed Hyperlink 336" xfId="1027"/>
    <cellStyle name="Followed Hyperlink 337" xfId="1028"/>
    <cellStyle name="Followed Hyperlink 338" xfId="1029"/>
    <cellStyle name="Followed Hyperlink 339" xfId="1030"/>
    <cellStyle name="Followed Hyperlink 34" xfId="1031"/>
    <cellStyle name="Followed Hyperlink 340" xfId="1032"/>
    <cellStyle name="Followed Hyperlink 341" xfId="1033"/>
    <cellStyle name="Followed Hyperlink 342" xfId="1034"/>
    <cellStyle name="Followed Hyperlink 343" xfId="1035"/>
    <cellStyle name="Followed Hyperlink 344" xfId="1036"/>
    <cellStyle name="Followed Hyperlink 345" xfId="1037"/>
    <cellStyle name="Followed Hyperlink 346" xfId="1038"/>
    <cellStyle name="Followed Hyperlink 347" xfId="1039"/>
    <cellStyle name="Followed Hyperlink 348" xfId="1040"/>
    <cellStyle name="Followed Hyperlink 349" xfId="1041"/>
    <cellStyle name="Followed Hyperlink 35" xfId="1042"/>
    <cellStyle name="Followed Hyperlink 350" xfId="1043"/>
    <cellStyle name="Followed Hyperlink 351" xfId="1044"/>
    <cellStyle name="Followed Hyperlink 352" xfId="1045"/>
    <cellStyle name="Followed Hyperlink 353" xfId="1046"/>
    <cellStyle name="Followed Hyperlink 354" xfId="1047"/>
    <cellStyle name="Followed Hyperlink 355" xfId="1048"/>
    <cellStyle name="Followed Hyperlink 356" xfId="1049"/>
    <cellStyle name="Followed Hyperlink 357" xfId="1050"/>
    <cellStyle name="Followed Hyperlink 358" xfId="1051"/>
    <cellStyle name="Followed Hyperlink 359" xfId="1052"/>
    <cellStyle name="Followed Hyperlink 36" xfId="1053"/>
    <cellStyle name="Followed Hyperlink 360" xfId="1054"/>
    <cellStyle name="Followed Hyperlink 361" xfId="1055"/>
    <cellStyle name="Followed Hyperlink 362" xfId="1056"/>
    <cellStyle name="Followed Hyperlink 363" xfId="1057"/>
    <cellStyle name="Followed Hyperlink 364" xfId="1058"/>
    <cellStyle name="Followed Hyperlink 365" xfId="1059"/>
    <cellStyle name="Followed Hyperlink 366" xfId="1060"/>
    <cellStyle name="Followed Hyperlink 367" xfId="1061"/>
    <cellStyle name="Followed Hyperlink 368" xfId="1062"/>
    <cellStyle name="Followed Hyperlink 369" xfId="1063"/>
    <cellStyle name="Followed Hyperlink 37" xfId="1064"/>
    <cellStyle name="Followed Hyperlink 370" xfId="1065"/>
    <cellStyle name="Followed Hyperlink 371" xfId="1066"/>
    <cellStyle name="Followed Hyperlink 372" xfId="1067"/>
    <cellStyle name="Followed Hyperlink 373" xfId="1068"/>
    <cellStyle name="Followed Hyperlink 374" xfId="1069"/>
    <cellStyle name="Followed Hyperlink 375" xfId="1070"/>
    <cellStyle name="Followed Hyperlink 376" xfId="1071"/>
    <cellStyle name="Followed Hyperlink 377" xfId="1072"/>
    <cellStyle name="Followed Hyperlink 378" xfId="1073"/>
    <cellStyle name="Followed Hyperlink 379" xfId="1074"/>
    <cellStyle name="Followed Hyperlink 38" xfId="1075"/>
    <cellStyle name="Followed Hyperlink 380" xfId="1076"/>
    <cellStyle name="Followed Hyperlink 381" xfId="1077"/>
    <cellStyle name="Followed Hyperlink 382" xfId="1078"/>
    <cellStyle name="Followed Hyperlink 383" xfId="1079"/>
    <cellStyle name="Followed Hyperlink 384" xfId="1080"/>
    <cellStyle name="Followed Hyperlink 385" xfId="1081"/>
    <cellStyle name="Followed Hyperlink 386" xfId="1082"/>
    <cellStyle name="Followed Hyperlink 387" xfId="1083"/>
    <cellStyle name="Followed Hyperlink 388" xfId="1084"/>
    <cellStyle name="Followed Hyperlink 389" xfId="1085"/>
    <cellStyle name="Followed Hyperlink 39" xfId="1086"/>
    <cellStyle name="Followed Hyperlink 390" xfId="1087"/>
    <cellStyle name="Followed Hyperlink 391" xfId="1088"/>
    <cellStyle name="Followed Hyperlink 392" xfId="1089"/>
    <cellStyle name="Followed Hyperlink 393" xfId="1090"/>
    <cellStyle name="Followed Hyperlink 394" xfId="1091"/>
    <cellStyle name="Followed Hyperlink 395" xfId="1092"/>
    <cellStyle name="Followed Hyperlink 396" xfId="1093"/>
    <cellStyle name="Followed Hyperlink 397" xfId="1094"/>
    <cellStyle name="Followed Hyperlink 398" xfId="1095"/>
    <cellStyle name="Followed Hyperlink 399" xfId="1096"/>
    <cellStyle name="Followed Hyperlink 4" xfId="1097"/>
    <cellStyle name="Followed Hyperlink 40" xfId="1098"/>
    <cellStyle name="Followed Hyperlink 400" xfId="1099"/>
    <cellStyle name="Followed Hyperlink 401" xfId="1100"/>
    <cellStyle name="Followed Hyperlink 402" xfId="1101"/>
    <cellStyle name="Followed Hyperlink 403" xfId="1102"/>
    <cellStyle name="Followed Hyperlink 404" xfId="1103"/>
    <cellStyle name="Followed Hyperlink 405" xfId="1104"/>
    <cellStyle name="Followed Hyperlink 406" xfId="1105"/>
    <cellStyle name="Followed Hyperlink 407" xfId="1106"/>
    <cellStyle name="Followed Hyperlink 408" xfId="1107"/>
    <cellStyle name="Followed Hyperlink 409" xfId="1108"/>
    <cellStyle name="Followed Hyperlink 41" xfId="1109"/>
    <cellStyle name="Followed Hyperlink 410" xfId="1110"/>
    <cellStyle name="Followed Hyperlink 411" xfId="1111"/>
    <cellStyle name="Followed Hyperlink 412" xfId="1112"/>
    <cellStyle name="Followed Hyperlink 413" xfId="1113"/>
    <cellStyle name="Followed Hyperlink 414" xfId="1114"/>
    <cellStyle name="Followed Hyperlink 415" xfId="1115"/>
    <cellStyle name="Followed Hyperlink 416" xfId="1116"/>
    <cellStyle name="Followed Hyperlink 417" xfId="1117"/>
    <cellStyle name="Followed Hyperlink 418" xfId="1118"/>
    <cellStyle name="Followed Hyperlink 419" xfId="1119"/>
    <cellStyle name="Followed Hyperlink 42" xfId="1120"/>
    <cellStyle name="Followed Hyperlink 420" xfId="1121"/>
    <cellStyle name="Followed Hyperlink 421" xfId="1122"/>
    <cellStyle name="Followed Hyperlink 422" xfId="1123"/>
    <cellStyle name="Followed Hyperlink 423" xfId="1124"/>
    <cellStyle name="Followed Hyperlink 424" xfId="1125"/>
    <cellStyle name="Followed Hyperlink 425" xfId="1126"/>
    <cellStyle name="Followed Hyperlink 426" xfId="1127"/>
    <cellStyle name="Followed Hyperlink 427" xfId="1128"/>
    <cellStyle name="Followed Hyperlink 428" xfId="1129"/>
    <cellStyle name="Followed Hyperlink 429" xfId="1130"/>
    <cellStyle name="Followed Hyperlink 43" xfId="1131"/>
    <cellStyle name="Followed Hyperlink 430" xfId="1132"/>
    <cellStyle name="Followed Hyperlink 431" xfId="1133"/>
    <cellStyle name="Followed Hyperlink 432" xfId="1134"/>
    <cellStyle name="Followed Hyperlink 433" xfId="1135"/>
    <cellStyle name="Followed Hyperlink 434" xfId="1136"/>
    <cellStyle name="Followed Hyperlink 435" xfId="1137"/>
    <cellStyle name="Followed Hyperlink 436" xfId="1138"/>
    <cellStyle name="Followed Hyperlink 437" xfId="1139"/>
    <cellStyle name="Followed Hyperlink 438" xfId="1140"/>
    <cellStyle name="Followed Hyperlink 439" xfId="1141"/>
    <cellStyle name="Followed Hyperlink 44" xfId="1142"/>
    <cellStyle name="Followed Hyperlink 440" xfId="1143"/>
    <cellStyle name="Followed Hyperlink 441" xfId="1144"/>
    <cellStyle name="Followed Hyperlink 442" xfId="1145"/>
    <cellStyle name="Followed Hyperlink 443" xfId="1146"/>
    <cellStyle name="Followed Hyperlink 444" xfId="1147"/>
    <cellStyle name="Followed Hyperlink 445" xfId="1148"/>
    <cellStyle name="Followed Hyperlink 446" xfId="1149"/>
    <cellStyle name="Followed Hyperlink 447" xfId="1150"/>
    <cellStyle name="Followed Hyperlink 448" xfId="1151"/>
    <cellStyle name="Followed Hyperlink 449" xfId="1152"/>
    <cellStyle name="Followed Hyperlink 45" xfId="1153"/>
    <cellStyle name="Followed Hyperlink 450" xfId="1154"/>
    <cellStyle name="Followed Hyperlink 451" xfId="1155"/>
    <cellStyle name="Followed Hyperlink 452" xfId="1156"/>
    <cellStyle name="Followed Hyperlink 453" xfId="1157"/>
    <cellStyle name="Followed Hyperlink 454" xfId="1158"/>
    <cellStyle name="Followed Hyperlink 455" xfId="1159"/>
    <cellStyle name="Followed Hyperlink 456" xfId="1160"/>
    <cellStyle name="Followed Hyperlink 457" xfId="1161"/>
    <cellStyle name="Followed Hyperlink 458" xfId="1162"/>
    <cellStyle name="Followed Hyperlink 459" xfId="1163"/>
    <cellStyle name="Followed Hyperlink 46" xfId="1164"/>
    <cellStyle name="Followed Hyperlink 460" xfId="1165"/>
    <cellStyle name="Followed Hyperlink 461" xfId="1166"/>
    <cellStyle name="Followed Hyperlink 462" xfId="1167"/>
    <cellStyle name="Followed Hyperlink 463" xfId="1168"/>
    <cellStyle name="Followed Hyperlink 464" xfId="1169"/>
    <cellStyle name="Followed Hyperlink 465" xfId="1170"/>
    <cellStyle name="Followed Hyperlink 466" xfId="1171"/>
    <cellStyle name="Followed Hyperlink 467" xfId="1172"/>
    <cellStyle name="Followed Hyperlink 468" xfId="1173"/>
    <cellStyle name="Followed Hyperlink 469" xfId="1174"/>
    <cellStyle name="Followed Hyperlink 47" xfId="1175"/>
    <cellStyle name="Followed Hyperlink 470" xfId="1176"/>
    <cellStyle name="Followed Hyperlink 471" xfId="1177"/>
    <cellStyle name="Followed Hyperlink 472" xfId="1178"/>
    <cellStyle name="Followed Hyperlink 473" xfId="1179"/>
    <cellStyle name="Followed Hyperlink 474" xfId="1180"/>
    <cellStyle name="Followed Hyperlink 475" xfId="1181"/>
    <cellStyle name="Followed Hyperlink 476" xfId="1182"/>
    <cellStyle name="Followed Hyperlink 477" xfId="1183"/>
    <cellStyle name="Followed Hyperlink 478" xfId="1184"/>
    <cellStyle name="Followed Hyperlink 479" xfId="1185"/>
    <cellStyle name="Followed Hyperlink 48" xfId="1186"/>
    <cellStyle name="Followed Hyperlink 480" xfId="1187"/>
    <cellStyle name="Followed Hyperlink 481" xfId="1188"/>
    <cellStyle name="Followed Hyperlink 482" xfId="1189"/>
    <cellStyle name="Followed Hyperlink 483" xfId="1190"/>
    <cellStyle name="Followed Hyperlink 484" xfId="1191"/>
    <cellStyle name="Followed Hyperlink 485" xfId="1192"/>
    <cellStyle name="Followed Hyperlink 486" xfId="1193"/>
    <cellStyle name="Followed Hyperlink 487" xfId="1194"/>
    <cellStyle name="Followed Hyperlink 488" xfId="1195"/>
    <cellStyle name="Followed Hyperlink 489" xfId="1196"/>
    <cellStyle name="Followed Hyperlink 49" xfId="1197"/>
    <cellStyle name="Followed Hyperlink 490" xfId="1198"/>
    <cellStyle name="Followed Hyperlink 491" xfId="1199"/>
    <cellStyle name="Followed Hyperlink 492" xfId="1200"/>
    <cellStyle name="Followed Hyperlink 493" xfId="1201"/>
    <cellStyle name="Followed Hyperlink 494" xfId="1202"/>
    <cellStyle name="Followed Hyperlink 495" xfId="1203"/>
    <cellStyle name="Followed Hyperlink 496" xfId="1204"/>
    <cellStyle name="Followed Hyperlink 497" xfId="1205"/>
    <cellStyle name="Followed Hyperlink 498" xfId="1206"/>
    <cellStyle name="Followed Hyperlink 499" xfId="1207"/>
    <cellStyle name="Followed Hyperlink 5" xfId="1208"/>
    <cellStyle name="Followed Hyperlink 50" xfId="1209"/>
    <cellStyle name="Followed Hyperlink 500" xfId="1210"/>
    <cellStyle name="Followed Hyperlink 501" xfId="1211"/>
    <cellStyle name="Followed Hyperlink 502" xfId="1212"/>
    <cellStyle name="Followed Hyperlink 503" xfId="1213"/>
    <cellStyle name="Followed Hyperlink 504" xfId="1214"/>
    <cellStyle name="Followed Hyperlink 505" xfId="1215"/>
    <cellStyle name="Followed Hyperlink 506" xfId="1216"/>
    <cellStyle name="Followed Hyperlink 507" xfId="1217"/>
    <cellStyle name="Followed Hyperlink 508" xfId="1218"/>
    <cellStyle name="Followed Hyperlink 509" xfId="1219"/>
    <cellStyle name="Followed Hyperlink 51" xfId="1220"/>
    <cellStyle name="Followed Hyperlink 510" xfId="1221"/>
    <cellStyle name="Followed Hyperlink 511" xfId="1222"/>
    <cellStyle name="Followed Hyperlink 512" xfId="1223"/>
    <cellStyle name="Followed Hyperlink 513" xfId="1224"/>
    <cellStyle name="Followed Hyperlink 514" xfId="1225"/>
    <cellStyle name="Followed Hyperlink 515" xfId="1226"/>
    <cellStyle name="Followed Hyperlink 516" xfId="1227"/>
    <cellStyle name="Followed Hyperlink 517" xfId="1228"/>
    <cellStyle name="Followed Hyperlink 518" xfId="1229"/>
    <cellStyle name="Followed Hyperlink 519" xfId="1230"/>
    <cellStyle name="Followed Hyperlink 52" xfId="1231"/>
    <cellStyle name="Followed Hyperlink 520" xfId="1232"/>
    <cellStyle name="Followed Hyperlink 521" xfId="1233"/>
    <cellStyle name="Followed Hyperlink 522" xfId="1234"/>
    <cellStyle name="Followed Hyperlink 523" xfId="1235"/>
    <cellStyle name="Followed Hyperlink 524" xfId="1236"/>
    <cellStyle name="Followed Hyperlink 525" xfId="1237"/>
    <cellStyle name="Followed Hyperlink 526" xfId="1238"/>
    <cellStyle name="Followed Hyperlink 527" xfId="1239"/>
    <cellStyle name="Followed Hyperlink 528" xfId="1240"/>
    <cellStyle name="Followed Hyperlink 529" xfId="1241"/>
    <cellStyle name="Followed Hyperlink 53" xfId="1242"/>
    <cellStyle name="Followed Hyperlink 530" xfId="1243"/>
    <cellStyle name="Followed Hyperlink 531" xfId="1244"/>
    <cellStyle name="Followed Hyperlink 532" xfId="1245"/>
    <cellStyle name="Followed Hyperlink 533" xfId="1246"/>
    <cellStyle name="Followed Hyperlink 534" xfId="1247"/>
    <cellStyle name="Followed Hyperlink 535" xfId="1248"/>
    <cellStyle name="Followed Hyperlink 536" xfId="1249"/>
    <cellStyle name="Followed Hyperlink 537" xfId="1250"/>
    <cellStyle name="Followed Hyperlink 538" xfId="1251"/>
    <cellStyle name="Followed Hyperlink 539" xfId="1252"/>
    <cellStyle name="Followed Hyperlink 54" xfId="1253"/>
    <cellStyle name="Followed Hyperlink 540" xfId="1254"/>
    <cellStyle name="Followed Hyperlink 541" xfId="1255"/>
    <cellStyle name="Followed Hyperlink 542" xfId="1256"/>
    <cellStyle name="Followed Hyperlink 543" xfId="1257"/>
    <cellStyle name="Followed Hyperlink 544" xfId="1258"/>
    <cellStyle name="Followed Hyperlink 545" xfId="1259"/>
    <cellStyle name="Followed Hyperlink 546" xfId="1260"/>
    <cellStyle name="Followed Hyperlink 547" xfId="1261"/>
    <cellStyle name="Followed Hyperlink 548" xfId="1262"/>
    <cellStyle name="Followed Hyperlink 549" xfId="1263"/>
    <cellStyle name="Followed Hyperlink 55" xfId="1264"/>
    <cellStyle name="Followed Hyperlink 550" xfId="1265"/>
    <cellStyle name="Followed Hyperlink 551" xfId="1266"/>
    <cellStyle name="Followed Hyperlink 552" xfId="1267"/>
    <cellStyle name="Followed Hyperlink 553" xfId="1268"/>
    <cellStyle name="Followed Hyperlink 554" xfId="1269"/>
    <cellStyle name="Followed Hyperlink 555" xfId="1270"/>
    <cellStyle name="Followed Hyperlink 556" xfId="1271"/>
    <cellStyle name="Followed Hyperlink 557" xfId="1272"/>
    <cellStyle name="Followed Hyperlink 558" xfId="1273"/>
    <cellStyle name="Followed Hyperlink 559" xfId="1274"/>
    <cellStyle name="Followed Hyperlink 56" xfId="1275"/>
    <cellStyle name="Followed Hyperlink 560" xfId="1276"/>
    <cellStyle name="Followed Hyperlink 561" xfId="1277"/>
    <cellStyle name="Followed Hyperlink 562" xfId="1278"/>
    <cellStyle name="Followed Hyperlink 563" xfId="1279"/>
    <cellStyle name="Followed Hyperlink 564" xfId="1280"/>
    <cellStyle name="Followed Hyperlink 565" xfId="1281"/>
    <cellStyle name="Followed Hyperlink 566" xfId="1282"/>
    <cellStyle name="Followed Hyperlink 567" xfId="1283"/>
    <cellStyle name="Followed Hyperlink 568" xfId="1284"/>
    <cellStyle name="Followed Hyperlink 569" xfId="1285"/>
    <cellStyle name="Followed Hyperlink 57" xfId="1286"/>
    <cellStyle name="Followed Hyperlink 570" xfId="1287"/>
    <cellStyle name="Followed Hyperlink 571" xfId="1288"/>
    <cellStyle name="Followed Hyperlink 572" xfId="1289"/>
    <cellStyle name="Followed Hyperlink 573" xfId="1290"/>
    <cellStyle name="Followed Hyperlink 574" xfId="1291"/>
    <cellStyle name="Followed Hyperlink 575" xfId="1292"/>
    <cellStyle name="Followed Hyperlink 576" xfId="1293"/>
    <cellStyle name="Followed Hyperlink 577" xfId="1294"/>
    <cellStyle name="Followed Hyperlink 578" xfId="1295"/>
    <cellStyle name="Followed Hyperlink 579" xfId="1296"/>
    <cellStyle name="Followed Hyperlink 58" xfId="1297"/>
    <cellStyle name="Followed Hyperlink 580" xfId="1298"/>
    <cellStyle name="Followed Hyperlink 581" xfId="1299"/>
    <cellStyle name="Followed Hyperlink 582" xfId="1300"/>
    <cellStyle name="Followed Hyperlink 583" xfId="1301"/>
    <cellStyle name="Followed Hyperlink 584" xfId="1302"/>
    <cellStyle name="Followed Hyperlink 585" xfId="1303"/>
    <cellStyle name="Followed Hyperlink 586" xfId="1304"/>
    <cellStyle name="Followed Hyperlink 587" xfId="1305"/>
    <cellStyle name="Followed Hyperlink 588" xfId="1306"/>
    <cellStyle name="Followed Hyperlink 589" xfId="1307"/>
    <cellStyle name="Followed Hyperlink 59" xfId="1308"/>
    <cellStyle name="Followed Hyperlink 590" xfId="1309"/>
    <cellStyle name="Followed Hyperlink 591" xfId="1310"/>
    <cellStyle name="Followed Hyperlink 592" xfId="1311"/>
    <cellStyle name="Followed Hyperlink 593" xfId="1312"/>
    <cellStyle name="Followed Hyperlink 594" xfId="1313"/>
    <cellStyle name="Followed Hyperlink 595" xfId="1314"/>
    <cellStyle name="Followed Hyperlink 596" xfId="1315"/>
    <cellStyle name="Followed Hyperlink 597" xfId="1316"/>
    <cellStyle name="Followed Hyperlink 598" xfId="1317"/>
    <cellStyle name="Followed Hyperlink 599" xfId="1318"/>
    <cellStyle name="Followed Hyperlink 6" xfId="1319"/>
    <cellStyle name="Followed Hyperlink 60" xfId="1320"/>
    <cellStyle name="Followed Hyperlink 600" xfId="1321"/>
    <cellStyle name="Followed Hyperlink 601" xfId="1322"/>
    <cellStyle name="Followed Hyperlink 602" xfId="1323"/>
    <cellStyle name="Followed Hyperlink 603" xfId="1324"/>
    <cellStyle name="Followed Hyperlink 604" xfId="1325"/>
    <cellStyle name="Followed Hyperlink 605" xfId="1326"/>
    <cellStyle name="Followed Hyperlink 606" xfId="1327"/>
    <cellStyle name="Followed Hyperlink 607" xfId="1328"/>
    <cellStyle name="Followed Hyperlink 608" xfId="1329"/>
    <cellStyle name="Followed Hyperlink 609" xfId="1330"/>
    <cellStyle name="Followed Hyperlink 61" xfId="1331"/>
    <cellStyle name="Followed Hyperlink 610" xfId="1332"/>
    <cellStyle name="Followed Hyperlink 611" xfId="1333"/>
    <cellStyle name="Followed Hyperlink 612" xfId="1334"/>
    <cellStyle name="Followed Hyperlink 613" xfId="1335"/>
    <cellStyle name="Followed Hyperlink 614" xfId="1336"/>
    <cellStyle name="Followed Hyperlink 615" xfId="1337"/>
    <cellStyle name="Followed Hyperlink 616" xfId="1338"/>
    <cellStyle name="Followed Hyperlink 617" xfId="1339"/>
    <cellStyle name="Followed Hyperlink 618" xfId="1340"/>
    <cellStyle name="Followed Hyperlink 619" xfId="1341"/>
    <cellStyle name="Followed Hyperlink 62" xfId="1342"/>
    <cellStyle name="Followed Hyperlink 620" xfId="1343"/>
    <cellStyle name="Followed Hyperlink 621" xfId="1344"/>
    <cellStyle name="Followed Hyperlink 622" xfId="1345"/>
    <cellStyle name="Followed Hyperlink 623" xfId="1346"/>
    <cellStyle name="Followed Hyperlink 624" xfId="1347"/>
    <cellStyle name="Followed Hyperlink 625" xfId="1348"/>
    <cellStyle name="Followed Hyperlink 626" xfId="1349"/>
    <cellStyle name="Followed Hyperlink 627" xfId="1350"/>
    <cellStyle name="Followed Hyperlink 628" xfId="1351"/>
    <cellStyle name="Followed Hyperlink 629" xfId="1352"/>
    <cellStyle name="Followed Hyperlink 63" xfId="1353"/>
    <cellStyle name="Followed Hyperlink 630" xfId="1354"/>
    <cellStyle name="Followed Hyperlink 631" xfId="1355"/>
    <cellStyle name="Followed Hyperlink 632" xfId="1356"/>
    <cellStyle name="Followed Hyperlink 633" xfId="1357"/>
    <cellStyle name="Followed Hyperlink 634" xfId="1358"/>
    <cellStyle name="Followed Hyperlink 635" xfId="1359"/>
    <cellStyle name="Followed Hyperlink 636" xfId="1360"/>
    <cellStyle name="Followed Hyperlink 637" xfId="1361"/>
    <cellStyle name="Followed Hyperlink 638" xfId="1362"/>
    <cellStyle name="Followed Hyperlink 639" xfId="1363"/>
    <cellStyle name="Followed Hyperlink 64" xfId="1364"/>
    <cellStyle name="Followed Hyperlink 640" xfId="1365"/>
    <cellStyle name="Followed Hyperlink 641" xfId="1366"/>
    <cellStyle name="Followed Hyperlink 642" xfId="1367"/>
    <cellStyle name="Followed Hyperlink 643" xfId="1368"/>
    <cellStyle name="Followed Hyperlink 644" xfId="1369"/>
    <cellStyle name="Followed Hyperlink 645" xfId="1370"/>
    <cellStyle name="Followed Hyperlink 646" xfId="1371"/>
    <cellStyle name="Followed Hyperlink 647" xfId="1372"/>
    <cellStyle name="Followed Hyperlink 648" xfId="1373"/>
    <cellStyle name="Followed Hyperlink 649" xfId="1374"/>
    <cellStyle name="Followed Hyperlink 65" xfId="1375"/>
    <cellStyle name="Followed Hyperlink 650" xfId="1376"/>
    <cellStyle name="Followed Hyperlink 651" xfId="1377"/>
    <cellStyle name="Followed Hyperlink 652" xfId="1378"/>
    <cellStyle name="Followed Hyperlink 653" xfId="1379"/>
    <cellStyle name="Followed Hyperlink 654" xfId="1380"/>
    <cellStyle name="Followed Hyperlink 655" xfId="1381"/>
    <cellStyle name="Followed Hyperlink 656" xfId="1382"/>
    <cellStyle name="Followed Hyperlink 657" xfId="1383"/>
    <cellStyle name="Followed Hyperlink 658" xfId="1384"/>
    <cellStyle name="Followed Hyperlink 659" xfId="1385"/>
    <cellStyle name="Followed Hyperlink 66" xfId="1386"/>
    <cellStyle name="Followed Hyperlink 660" xfId="1387"/>
    <cellStyle name="Followed Hyperlink 661" xfId="1388"/>
    <cellStyle name="Followed Hyperlink 662" xfId="1389"/>
    <cellStyle name="Followed Hyperlink 663" xfId="1390"/>
    <cellStyle name="Followed Hyperlink 664" xfId="1391"/>
    <cellStyle name="Followed Hyperlink 665" xfId="1392"/>
    <cellStyle name="Followed Hyperlink 666" xfId="1393"/>
    <cellStyle name="Followed Hyperlink 667" xfId="1394"/>
    <cellStyle name="Followed Hyperlink 668" xfId="1395"/>
    <cellStyle name="Followed Hyperlink 669" xfId="1396"/>
    <cellStyle name="Followed Hyperlink 67" xfId="1397"/>
    <cellStyle name="Followed Hyperlink 670" xfId="1398"/>
    <cellStyle name="Followed Hyperlink 671" xfId="1399"/>
    <cellStyle name="Followed Hyperlink 672" xfId="1400"/>
    <cellStyle name="Followed Hyperlink 673" xfId="1401"/>
    <cellStyle name="Followed Hyperlink 674" xfId="1402"/>
    <cellStyle name="Followed Hyperlink 675" xfId="1403"/>
    <cellStyle name="Followed Hyperlink 676" xfId="1404"/>
    <cellStyle name="Followed Hyperlink 677" xfId="1405"/>
    <cellStyle name="Followed Hyperlink 678" xfId="1406"/>
    <cellStyle name="Followed Hyperlink 679" xfId="1407"/>
    <cellStyle name="Followed Hyperlink 68" xfId="1408"/>
    <cellStyle name="Followed Hyperlink 680" xfId="1409"/>
    <cellStyle name="Followed Hyperlink 681" xfId="1410"/>
    <cellStyle name="Followed Hyperlink 682" xfId="1411"/>
    <cellStyle name="Followed Hyperlink 683" xfId="1412"/>
    <cellStyle name="Followed Hyperlink 684" xfId="1413"/>
    <cellStyle name="Followed Hyperlink 685" xfId="1414"/>
    <cellStyle name="Followed Hyperlink 686" xfId="1415"/>
    <cellStyle name="Followed Hyperlink 687" xfId="1416"/>
    <cellStyle name="Followed Hyperlink 688" xfId="1417"/>
    <cellStyle name="Followed Hyperlink 689" xfId="1418"/>
    <cellStyle name="Followed Hyperlink 69" xfId="1419"/>
    <cellStyle name="Followed Hyperlink 690" xfId="1420"/>
    <cellStyle name="Followed Hyperlink 691" xfId="1421"/>
    <cellStyle name="Followed Hyperlink 692" xfId="1422"/>
    <cellStyle name="Followed Hyperlink 693" xfId="1423"/>
    <cellStyle name="Followed Hyperlink 694" xfId="1424"/>
    <cellStyle name="Followed Hyperlink 695" xfId="1425"/>
    <cellStyle name="Followed Hyperlink 696" xfId="1426"/>
    <cellStyle name="Followed Hyperlink 697" xfId="1427"/>
    <cellStyle name="Followed Hyperlink 698" xfId="1428"/>
    <cellStyle name="Followed Hyperlink 699" xfId="1429"/>
    <cellStyle name="Followed Hyperlink 7" xfId="1430"/>
    <cellStyle name="Followed Hyperlink 70" xfId="1431"/>
    <cellStyle name="Followed Hyperlink 700" xfId="1432"/>
    <cellStyle name="Followed Hyperlink 701" xfId="1433"/>
    <cellStyle name="Followed Hyperlink 702" xfId="1434"/>
    <cellStyle name="Followed Hyperlink 703" xfId="1435"/>
    <cellStyle name="Followed Hyperlink 704" xfId="1436"/>
    <cellStyle name="Followed Hyperlink 705" xfId="1437"/>
    <cellStyle name="Followed Hyperlink 706" xfId="1438"/>
    <cellStyle name="Followed Hyperlink 707" xfId="1439"/>
    <cellStyle name="Followed Hyperlink 708" xfId="1440"/>
    <cellStyle name="Followed Hyperlink 709" xfId="1441"/>
    <cellStyle name="Followed Hyperlink 71" xfId="1442"/>
    <cellStyle name="Followed Hyperlink 710" xfId="1443"/>
    <cellStyle name="Followed Hyperlink 711" xfId="1444"/>
    <cellStyle name="Followed Hyperlink 712" xfId="1445"/>
    <cellStyle name="Followed Hyperlink 713" xfId="1446"/>
    <cellStyle name="Followed Hyperlink 714" xfId="1447"/>
    <cellStyle name="Followed Hyperlink 715" xfId="1448"/>
    <cellStyle name="Followed Hyperlink 716" xfId="1449"/>
    <cellStyle name="Followed Hyperlink 717" xfId="1450"/>
    <cellStyle name="Followed Hyperlink 718" xfId="1451"/>
    <cellStyle name="Followed Hyperlink 719" xfId="1452"/>
    <cellStyle name="Followed Hyperlink 72" xfId="1453"/>
    <cellStyle name="Followed Hyperlink 720" xfId="1454"/>
    <cellStyle name="Followed Hyperlink 721" xfId="1455"/>
    <cellStyle name="Followed Hyperlink 722" xfId="1456"/>
    <cellStyle name="Followed Hyperlink 723" xfId="1457"/>
    <cellStyle name="Followed Hyperlink 724" xfId="1458"/>
    <cellStyle name="Followed Hyperlink 725" xfId="1459"/>
    <cellStyle name="Followed Hyperlink 726" xfId="1460"/>
    <cellStyle name="Followed Hyperlink 727" xfId="1461"/>
    <cellStyle name="Followed Hyperlink 728" xfId="1462"/>
    <cellStyle name="Followed Hyperlink 729" xfId="1463"/>
    <cellStyle name="Followed Hyperlink 73" xfId="1464"/>
    <cellStyle name="Followed Hyperlink 730" xfId="1465"/>
    <cellStyle name="Followed Hyperlink 731" xfId="1466"/>
    <cellStyle name="Followed Hyperlink 732" xfId="1467"/>
    <cellStyle name="Followed Hyperlink 733" xfId="1468"/>
    <cellStyle name="Followed Hyperlink 734" xfId="1469"/>
    <cellStyle name="Followed Hyperlink 735" xfId="1470"/>
    <cellStyle name="Followed Hyperlink 736" xfId="1471"/>
    <cellStyle name="Followed Hyperlink 737" xfId="1472"/>
    <cellStyle name="Followed Hyperlink 738" xfId="1473"/>
    <cellStyle name="Followed Hyperlink 739" xfId="1474"/>
    <cellStyle name="Followed Hyperlink 74" xfId="1475"/>
    <cellStyle name="Followed Hyperlink 740" xfId="1476"/>
    <cellStyle name="Followed Hyperlink 741" xfId="1477"/>
    <cellStyle name="Followed Hyperlink 742" xfId="1478"/>
    <cellStyle name="Followed Hyperlink 743" xfId="1479"/>
    <cellStyle name="Followed Hyperlink 744" xfId="1480"/>
    <cellStyle name="Followed Hyperlink 745" xfId="1481"/>
    <cellStyle name="Followed Hyperlink 746" xfId="1482"/>
    <cellStyle name="Followed Hyperlink 747" xfId="1483"/>
    <cellStyle name="Followed Hyperlink 748" xfId="1484"/>
    <cellStyle name="Followed Hyperlink 749" xfId="1485"/>
    <cellStyle name="Followed Hyperlink 75" xfId="1486"/>
    <cellStyle name="Followed Hyperlink 750" xfId="1487"/>
    <cellStyle name="Followed Hyperlink 751" xfId="1488"/>
    <cellStyle name="Followed Hyperlink 752" xfId="1489"/>
    <cellStyle name="Followed Hyperlink 753" xfId="1490"/>
    <cellStyle name="Followed Hyperlink 754" xfId="1491"/>
    <cellStyle name="Followed Hyperlink 755" xfId="1492"/>
    <cellStyle name="Followed Hyperlink 756" xfId="1493"/>
    <cellStyle name="Followed Hyperlink 757" xfId="1494"/>
    <cellStyle name="Followed Hyperlink 758" xfId="1495"/>
    <cellStyle name="Followed Hyperlink 759" xfId="1496"/>
    <cellStyle name="Followed Hyperlink 76" xfId="1497"/>
    <cellStyle name="Followed Hyperlink 760" xfId="1498"/>
    <cellStyle name="Followed Hyperlink 761" xfId="1499"/>
    <cellStyle name="Followed Hyperlink 762" xfId="1500"/>
    <cellStyle name="Followed Hyperlink 763" xfId="1501"/>
    <cellStyle name="Followed Hyperlink 764" xfId="1502"/>
    <cellStyle name="Followed Hyperlink 765" xfId="1503"/>
    <cellStyle name="Followed Hyperlink 766" xfId="1504"/>
    <cellStyle name="Followed Hyperlink 767" xfId="1505"/>
    <cellStyle name="Followed Hyperlink 768" xfId="1506"/>
    <cellStyle name="Followed Hyperlink 769" xfId="1507"/>
    <cellStyle name="Followed Hyperlink 77" xfId="1508"/>
    <cellStyle name="Followed Hyperlink 770" xfId="1509"/>
    <cellStyle name="Followed Hyperlink 771" xfId="1510"/>
    <cellStyle name="Followed Hyperlink 772" xfId="1511"/>
    <cellStyle name="Followed Hyperlink 773" xfId="1512"/>
    <cellStyle name="Followed Hyperlink 774" xfId="1513"/>
    <cellStyle name="Followed Hyperlink 775" xfId="1514"/>
    <cellStyle name="Followed Hyperlink 776" xfId="1515"/>
    <cellStyle name="Followed Hyperlink 777" xfId="1516"/>
    <cellStyle name="Followed Hyperlink 778" xfId="1517"/>
    <cellStyle name="Followed Hyperlink 779" xfId="1518"/>
    <cellStyle name="Followed Hyperlink 78" xfId="1519"/>
    <cellStyle name="Followed Hyperlink 780" xfId="1520"/>
    <cellStyle name="Followed Hyperlink 781" xfId="1521"/>
    <cellStyle name="Followed Hyperlink 782" xfId="1522"/>
    <cellStyle name="Followed Hyperlink 783" xfId="1523"/>
    <cellStyle name="Followed Hyperlink 784" xfId="1524"/>
    <cellStyle name="Followed Hyperlink 785" xfId="1525"/>
    <cellStyle name="Followed Hyperlink 786" xfId="1526"/>
    <cellStyle name="Followed Hyperlink 787" xfId="1527"/>
    <cellStyle name="Followed Hyperlink 788" xfId="1528"/>
    <cellStyle name="Followed Hyperlink 789" xfId="1529"/>
    <cellStyle name="Followed Hyperlink 79" xfId="1530"/>
    <cellStyle name="Followed Hyperlink 790" xfId="1531"/>
    <cellStyle name="Followed Hyperlink 791" xfId="1532"/>
    <cellStyle name="Followed Hyperlink 792" xfId="1533"/>
    <cellStyle name="Followed Hyperlink 793" xfId="1534"/>
    <cellStyle name="Followed Hyperlink 794" xfId="1535"/>
    <cellStyle name="Followed Hyperlink 795" xfId="1536"/>
    <cellStyle name="Followed Hyperlink 796" xfId="1537"/>
    <cellStyle name="Followed Hyperlink 797" xfId="1538"/>
    <cellStyle name="Followed Hyperlink 798" xfId="1539"/>
    <cellStyle name="Followed Hyperlink 799" xfId="1540"/>
    <cellStyle name="Followed Hyperlink 8" xfId="1541"/>
    <cellStyle name="Followed Hyperlink 80" xfId="1542"/>
    <cellStyle name="Followed Hyperlink 800" xfId="1543"/>
    <cellStyle name="Followed Hyperlink 801" xfId="1544"/>
    <cellStyle name="Followed Hyperlink 802" xfId="1545"/>
    <cellStyle name="Followed Hyperlink 803" xfId="1546"/>
    <cellStyle name="Followed Hyperlink 804" xfId="1547"/>
    <cellStyle name="Followed Hyperlink 805" xfId="1548"/>
    <cellStyle name="Followed Hyperlink 806" xfId="1549"/>
    <cellStyle name="Followed Hyperlink 807" xfId="1550"/>
    <cellStyle name="Followed Hyperlink 808" xfId="1551"/>
    <cellStyle name="Followed Hyperlink 809" xfId="1552"/>
    <cellStyle name="Followed Hyperlink 81" xfId="1553"/>
    <cellStyle name="Followed Hyperlink 810" xfId="1554"/>
    <cellStyle name="Followed Hyperlink 811" xfId="1555"/>
    <cellStyle name="Followed Hyperlink 812" xfId="1556"/>
    <cellStyle name="Followed Hyperlink 813" xfId="1557"/>
    <cellStyle name="Followed Hyperlink 814" xfId="1558"/>
    <cellStyle name="Followed Hyperlink 815" xfId="1559"/>
    <cellStyle name="Followed Hyperlink 816" xfId="1560"/>
    <cellStyle name="Followed Hyperlink 817" xfId="1561"/>
    <cellStyle name="Followed Hyperlink 818" xfId="1562"/>
    <cellStyle name="Followed Hyperlink 819" xfId="1563"/>
    <cellStyle name="Followed Hyperlink 82" xfId="1564"/>
    <cellStyle name="Followed Hyperlink 820" xfId="1565"/>
    <cellStyle name="Followed Hyperlink 821" xfId="1566"/>
    <cellStyle name="Followed Hyperlink 822" xfId="1567"/>
    <cellStyle name="Followed Hyperlink 823" xfId="1568"/>
    <cellStyle name="Followed Hyperlink 824" xfId="1569"/>
    <cellStyle name="Followed Hyperlink 825" xfId="1570"/>
    <cellStyle name="Followed Hyperlink 826" xfId="1571"/>
    <cellStyle name="Followed Hyperlink 827" xfId="1572"/>
    <cellStyle name="Followed Hyperlink 828" xfId="1573"/>
    <cellStyle name="Followed Hyperlink 829" xfId="1574"/>
    <cellStyle name="Followed Hyperlink 83" xfId="1575"/>
    <cellStyle name="Followed Hyperlink 830" xfId="1576"/>
    <cellStyle name="Followed Hyperlink 831" xfId="1577"/>
    <cellStyle name="Followed Hyperlink 832" xfId="1578"/>
    <cellStyle name="Followed Hyperlink 833" xfId="1579"/>
    <cellStyle name="Followed Hyperlink 834" xfId="1580"/>
    <cellStyle name="Followed Hyperlink 835" xfId="1581"/>
    <cellStyle name="Followed Hyperlink 836" xfId="1582"/>
    <cellStyle name="Followed Hyperlink 837" xfId="1583"/>
    <cellStyle name="Followed Hyperlink 838" xfId="1584"/>
    <cellStyle name="Followed Hyperlink 839" xfId="1585"/>
    <cellStyle name="Followed Hyperlink 84" xfId="1586"/>
    <cellStyle name="Followed Hyperlink 840" xfId="1587"/>
    <cellStyle name="Followed Hyperlink 841" xfId="1588"/>
    <cellStyle name="Followed Hyperlink 842" xfId="1589"/>
    <cellStyle name="Followed Hyperlink 843" xfId="1590"/>
    <cellStyle name="Followed Hyperlink 844" xfId="1591"/>
    <cellStyle name="Followed Hyperlink 845" xfId="1592"/>
    <cellStyle name="Followed Hyperlink 846" xfId="1593"/>
    <cellStyle name="Followed Hyperlink 847" xfId="1594"/>
    <cellStyle name="Followed Hyperlink 848" xfId="1595"/>
    <cellStyle name="Followed Hyperlink 849" xfId="1596"/>
    <cellStyle name="Followed Hyperlink 85" xfId="1597"/>
    <cellStyle name="Followed Hyperlink 850" xfId="1598"/>
    <cellStyle name="Followed Hyperlink 851" xfId="1599"/>
    <cellStyle name="Followed Hyperlink 852" xfId="1600"/>
    <cellStyle name="Followed Hyperlink 853" xfId="1601"/>
    <cellStyle name="Followed Hyperlink 854" xfId="1602"/>
    <cellStyle name="Followed Hyperlink 855" xfId="1603"/>
    <cellStyle name="Followed Hyperlink 856" xfId="1604"/>
    <cellStyle name="Followed Hyperlink 857" xfId="1605"/>
    <cellStyle name="Followed Hyperlink 858" xfId="1606"/>
    <cellStyle name="Followed Hyperlink 859" xfId="1607"/>
    <cellStyle name="Followed Hyperlink 86" xfId="1608"/>
    <cellStyle name="Followed Hyperlink 860" xfId="1609"/>
    <cellStyle name="Followed Hyperlink 861" xfId="1610"/>
    <cellStyle name="Followed Hyperlink 862" xfId="1611"/>
    <cellStyle name="Followed Hyperlink 863" xfId="1612"/>
    <cellStyle name="Followed Hyperlink 864" xfId="1613"/>
    <cellStyle name="Followed Hyperlink 865" xfId="1614"/>
    <cellStyle name="Followed Hyperlink 866" xfId="1615"/>
    <cellStyle name="Followed Hyperlink 867" xfId="1616"/>
    <cellStyle name="Followed Hyperlink 868" xfId="1617"/>
    <cellStyle name="Followed Hyperlink 869" xfId="1618"/>
    <cellStyle name="Followed Hyperlink 87" xfId="1619"/>
    <cellStyle name="Followed Hyperlink 870" xfId="1620"/>
    <cellStyle name="Followed Hyperlink 871" xfId="1621"/>
    <cellStyle name="Followed Hyperlink 872" xfId="1622"/>
    <cellStyle name="Followed Hyperlink 873" xfId="1623"/>
    <cellStyle name="Followed Hyperlink 874" xfId="1624"/>
    <cellStyle name="Followed Hyperlink 875" xfId="1625"/>
    <cellStyle name="Followed Hyperlink 876" xfId="1626"/>
    <cellStyle name="Followed Hyperlink 877" xfId="1627"/>
    <cellStyle name="Followed Hyperlink 878" xfId="1628"/>
    <cellStyle name="Followed Hyperlink 879" xfId="1629"/>
    <cellStyle name="Followed Hyperlink 88" xfId="1630"/>
    <cellStyle name="Followed Hyperlink 880" xfId="1631"/>
    <cellStyle name="Followed Hyperlink 881" xfId="1632"/>
    <cellStyle name="Followed Hyperlink 882" xfId="1633"/>
    <cellStyle name="Followed Hyperlink 883" xfId="1634"/>
    <cellStyle name="Followed Hyperlink 884" xfId="1635"/>
    <cellStyle name="Followed Hyperlink 885" xfId="1636"/>
    <cellStyle name="Followed Hyperlink 886" xfId="1637"/>
    <cellStyle name="Followed Hyperlink 887" xfId="1638"/>
    <cellStyle name="Followed Hyperlink 888" xfId="1639"/>
    <cellStyle name="Followed Hyperlink 889" xfId="1640"/>
    <cellStyle name="Followed Hyperlink 89" xfId="1641"/>
    <cellStyle name="Followed Hyperlink 890" xfId="1642"/>
    <cellStyle name="Followed Hyperlink 891" xfId="1643"/>
    <cellStyle name="Followed Hyperlink 892" xfId="1644"/>
    <cellStyle name="Followed Hyperlink 893" xfId="1645"/>
    <cellStyle name="Followed Hyperlink 894" xfId="1646"/>
    <cellStyle name="Followed Hyperlink 895" xfId="1647"/>
    <cellStyle name="Followed Hyperlink 896" xfId="1648"/>
    <cellStyle name="Followed Hyperlink 897" xfId="1649"/>
    <cellStyle name="Followed Hyperlink 898" xfId="1650"/>
    <cellStyle name="Followed Hyperlink 899" xfId="1651"/>
    <cellStyle name="Followed Hyperlink 9" xfId="1652"/>
    <cellStyle name="Followed Hyperlink 90" xfId="1653"/>
    <cellStyle name="Followed Hyperlink 900" xfId="1654"/>
    <cellStyle name="Followed Hyperlink 901" xfId="1655"/>
    <cellStyle name="Followed Hyperlink 902" xfId="1656"/>
    <cellStyle name="Followed Hyperlink 903" xfId="1657"/>
    <cellStyle name="Followed Hyperlink 904" xfId="1658"/>
    <cellStyle name="Followed Hyperlink 905" xfId="1659"/>
    <cellStyle name="Followed Hyperlink 906" xfId="1660"/>
    <cellStyle name="Followed Hyperlink 907" xfId="1661"/>
    <cellStyle name="Followed Hyperlink 908" xfId="1662"/>
    <cellStyle name="Followed Hyperlink 909" xfId="1663"/>
    <cellStyle name="Followed Hyperlink 91" xfId="1664"/>
    <cellStyle name="Followed Hyperlink 910" xfId="1665"/>
    <cellStyle name="Followed Hyperlink 911" xfId="1666"/>
    <cellStyle name="Followed Hyperlink 912" xfId="1667"/>
    <cellStyle name="Followed Hyperlink 913" xfId="1668"/>
    <cellStyle name="Followed Hyperlink 914" xfId="1669"/>
    <cellStyle name="Followed Hyperlink 915" xfId="1670"/>
    <cellStyle name="Followed Hyperlink 916" xfId="1671"/>
    <cellStyle name="Followed Hyperlink 917" xfId="1672"/>
    <cellStyle name="Followed Hyperlink 918" xfId="1673"/>
    <cellStyle name="Followed Hyperlink 919" xfId="1674"/>
    <cellStyle name="Followed Hyperlink 92" xfId="1675"/>
    <cellStyle name="Followed Hyperlink 920" xfId="1676"/>
    <cellStyle name="Followed Hyperlink 921" xfId="1677"/>
    <cellStyle name="Followed Hyperlink 922" xfId="1678"/>
    <cellStyle name="Followed Hyperlink 923" xfId="1679"/>
    <cellStyle name="Followed Hyperlink 924" xfId="1680"/>
    <cellStyle name="Followed Hyperlink 925" xfId="1681"/>
    <cellStyle name="Followed Hyperlink 926" xfId="1682"/>
    <cellStyle name="Followed Hyperlink 927" xfId="1683"/>
    <cellStyle name="Followed Hyperlink 928" xfId="1684"/>
    <cellStyle name="Followed Hyperlink 929" xfId="1685"/>
    <cellStyle name="Followed Hyperlink 93" xfId="1686"/>
    <cellStyle name="Followed Hyperlink 930" xfId="1687"/>
    <cellStyle name="Followed Hyperlink 931" xfId="1688"/>
    <cellStyle name="Followed Hyperlink 932" xfId="1689"/>
    <cellStyle name="Followed Hyperlink 933" xfId="1690"/>
    <cellStyle name="Followed Hyperlink 934" xfId="1691"/>
    <cellStyle name="Followed Hyperlink 935" xfId="1692"/>
    <cellStyle name="Followed Hyperlink 936" xfId="1693"/>
    <cellStyle name="Followed Hyperlink 937" xfId="1694"/>
    <cellStyle name="Followed Hyperlink 938" xfId="1695"/>
    <cellStyle name="Followed Hyperlink 939" xfId="1696"/>
    <cellStyle name="Followed Hyperlink 94" xfId="1697"/>
    <cellStyle name="Followed Hyperlink 940" xfId="1698"/>
    <cellStyle name="Followed Hyperlink 941" xfId="1699"/>
    <cellStyle name="Followed Hyperlink 942" xfId="1700"/>
    <cellStyle name="Followed Hyperlink 943" xfId="1701"/>
    <cellStyle name="Followed Hyperlink 944" xfId="1702"/>
    <cellStyle name="Followed Hyperlink 945" xfId="1703"/>
    <cellStyle name="Followed Hyperlink 946" xfId="1704"/>
    <cellStyle name="Followed Hyperlink 947" xfId="1705"/>
    <cellStyle name="Followed Hyperlink 948" xfId="1706"/>
    <cellStyle name="Followed Hyperlink 949" xfId="1707"/>
    <cellStyle name="Followed Hyperlink 95" xfId="1708"/>
    <cellStyle name="Followed Hyperlink 950" xfId="1709"/>
    <cellStyle name="Followed Hyperlink 951" xfId="1710"/>
    <cellStyle name="Followed Hyperlink 952" xfId="1711"/>
    <cellStyle name="Followed Hyperlink 953" xfId="1712"/>
    <cellStyle name="Followed Hyperlink 954" xfId="1713"/>
    <cellStyle name="Followed Hyperlink 955" xfId="1714"/>
    <cellStyle name="Followed Hyperlink 956" xfId="1715"/>
    <cellStyle name="Followed Hyperlink 957" xfId="1716"/>
    <cellStyle name="Followed Hyperlink 958" xfId="1717"/>
    <cellStyle name="Followed Hyperlink 959" xfId="1718"/>
    <cellStyle name="Followed Hyperlink 96" xfId="1719"/>
    <cellStyle name="Followed Hyperlink 960" xfId="1720"/>
    <cellStyle name="Followed Hyperlink 961" xfId="1721"/>
    <cellStyle name="Followed Hyperlink 962" xfId="1722"/>
    <cellStyle name="Followed Hyperlink 963" xfId="1723"/>
    <cellStyle name="Followed Hyperlink 964" xfId="1724"/>
    <cellStyle name="Followed Hyperlink 965" xfId="1725"/>
    <cellStyle name="Followed Hyperlink 966" xfId="1726"/>
    <cellStyle name="Followed Hyperlink 967" xfId="1727"/>
    <cellStyle name="Followed Hyperlink 968" xfId="1728"/>
    <cellStyle name="Followed Hyperlink 969" xfId="1729"/>
    <cellStyle name="Followed Hyperlink 97" xfId="1730"/>
    <cellStyle name="Followed Hyperlink 970" xfId="1731"/>
    <cellStyle name="Followed Hyperlink 971" xfId="1732"/>
    <cellStyle name="Followed Hyperlink 972" xfId="1733"/>
    <cellStyle name="Followed Hyperlink 973" xfId="1734"/>
    <cellStyle name="Followed Hyperlink 974" xfId="1735"/>
    <cellStyle name="Followed Hyperlink 975" xfId="1736"/>
    <cellStyle name="Followed Hyperlink 976" xfId="1737"/>
    <cellStyle name="Followed Hyperlink 977" xfId="1738"/>
    <cellStyle name="Followed Hyperlink 978" xfId="1739"/>
    <cellStyle name="Followed Hyperlink 979" xfId="1740"/>
    <cellStyle name="Followed Hyperlink 98" xfId="1741"/>
    <cellStyle name="Followed Hyperlink 980" xfId="1742"/>
    <cellStyle name="Followed Hyperlink 981" xfId="1743"/>
    <cellStyle name="Followed Hyperlink 982" xfId="1744"/>
    <cellStyle name="Followed Hyperlink 983" xfId="1745"/>
    <cellStyle name="Followed Hyperlink 984" xfId="1746"/>
    <cellStyle name="Followed Hyperlink 985" xfId="1747"/>
    <cellStyle name="Followed Hyperlink 986" xfId="1748"/>
    <cellStyle name="Followed Hyperlink 987" xfId="1749"/>
    <cellStyle name="Followed Hyperlink 988" xfId="1750"/>
    <cellStyle name="Followed Hyperlink 989" xfId="1751"/>
    <cellStyle name="Followed Hyperlink 99" xfId="1752"/>
    <cellStyle name="Followed Hyperlink 990" xfId="1753"/>
    <cellStyle name="Followed Hyperlink 991" xfId="1754"/>
    <cellStyle name="Followed Hyperlink 992" xfId="1755"/>
    <cellStyle name="Followed Hyperlink 993" xfId="1756"/>
    <cellStyle name="Followed Hyperlink 994" xfId="1757"/>
    <cellStyle name="Followed Hyperlink 995" xfId="1758"/>
    <cellStyle name="Followed Hyperlink 996" xfId="1759"/>
    <cellStyle name="Followed Hyperlink 997" xfId="1760"/>
    <cellStyle name="Followed Hyperlink 998" xfId="1761"/>
    <cellStyle name="Followed Hyperlink 999" xfId="1762"/>
    <cellStyle name="Hyperlink 2" xfId="1763"/>
    <cellStyle name="Normal" xfId="0" builtinId="0"/>
    <cellStyle name="Normal 2" xfId="1764"/>
    <cellStyle name="Normal 3" xfId="1765"/>
    <cellStyle name="Normal 3 2" xfId="1766"/>
    <cellStyle name="Normal 3 2 2" xfId="1776"/>
    <cellStyle name="Normal 3 2 2 2" xfId="1789"/>
    <cellStyle name="Normal 3 2 3" xfId="1784"/>
    <cellStyle name="Normal 3 2_RPA Det. and WQBEL Cal. (2013)" xfId="1774"/>
    <cellStyle name="Normal 3 3" xfId="1767"/>
    <cellStyle name="Normal 3 3 2" xfId="1777"/>
    <cellStyle name="Normal 3 3 2 2" xfId="1790"/>
    <cellStyle name="Normal 3 3 3" xfId="1785"/>
    <cellStyle name="Normal 3 3_RPA Det. and WQBEL Cal. (2013)" xfId="1781"/>
    <cellStyle name="Normal 3 4" xfId="1768"/>
    <cellStyle name="Normal 3 4 2" xfId="1778"/>
    <cellStyle name="Normal 3 4 2 2" xfId="1791"/>
    <cellStyle name="Normal 3 4 3" xfId="1786"/>
    <cellStyle name="Normal 3 4_RPA Det. and WQBEL Cal. (2013)" xfId="1773"/>
    <cellStyle name="Normal 3 5" xfId="1769"/>
    <cellStyle name="Normal 3 5 2" xfId="1779"/>
    <cellStyle name="Normal 3 5 2 2" xfId="1792"/>
    <cellStyle name="Normal 3 5 3" xfId="1787"/>
    <cellStyle name="Normal 3 5_RPA Det. and WQBEL Cal. (2013)" xfId="1772"/>
    <cellStyle name="Normal 3 6" xfId="1775"/>
    <cellStyle name="Normal 3 6 2" xfId="1788"/>
    <cellStyle name="Normal 3 7" xfId="1783"/>
    <cellStyle name="Normal 3_RPA Det. and WQBEL Cal. (2013)" xfId="1782"/>
    <cellStyle name="Normal 4" xfId="1770"/>
    <cellStyle name="Normal 5" xfId="1771"/>
    <cellStyle name="Normal 6" xfId="1780"/>
    <cellStyle name="Normal 6 2" xfId="1793"/>
    <cellStyle name="Normal 7" xfId="1795"/>
    <cellStyle name="Normal 8" xfId="1797"/>
    <cellStyle name="Normal_PERFORMLIM" xfId="1794"/>
    <cellStyle name="Normal_RPA" xfId="2"/>
    <cellStyle name="Percent" xfId="1" builtinId="5"/>
  </cellStyles>
  <dxfs count="1">
    <dxf>
      <font>
        <b/>
        <i val="0"/>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66675</xdr:rowOff>
    </xdr:from>
    <xdr:to>
      <xdr:col>0</xdr:col>
      <xdr:colOff>628650</xdr:colOff>
      <xdr:row>2</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476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0</xdr:row>
      <xdr:rowOff>28575</xdr:rowOff>
    </xdr:from>
    <xdr:to>
      <xdr:col>16</xdr:col>
      <xdr:colOff>419100</xdr:colOff>
      <xdr:row>12</xdr:row>
      <xdr:rowOff>133350</xdr:rowOff>
    </xdr:to>
    <xdr:sp macro="" textlink="">
      <xdr:nvSpPr>
        <xdr:cNvPr id="2" name="Text 1"/>
        <xdr:cNvSpPr txBox="1">
          <a:spLocks noChangeArrowheads="1"/>
        </xdr:cNvSpPr>
      </xdr:nvSpPr>
      <xdr:spPr bwMode="auto">
        <a:xfrm>
          <a:off x="3095625" y="28575"/>
          <a:ext cx="7077075" cy="2047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Salinity Conversion Calculation</a:t>
          </a:r>
        </a:p>
        <a:p>
          <a:pPr algn="l" rtl="0">
            <a:defRPr sz="1000"/>
          </a:pPr>
          <a:endParaRPr lang="en-US" sz="1000" b="1" i="0" u="none" strike="noStrike" baseline="0">
            <a:solidFill>
              <a:srgbClr val="000000"/>
            </a:solidFill>
            <a:latin typeface="Arial"/>
            <a:cs typeface="Arial"/>
          </a:endParaRPr>
        </a:p>
        <a:p>
          <a:pPr rtl="0"/>
          <a:r>
            <a:rPr lang="en-US" sz="1100" b="1" i="0" baseline="0">
              <a:effectLst/>
              <a:latin typeface="+mn-lt"/>
              <a:ea typeface="+mn-ea"/>
              <a:cs typeface="+mn-cs"/>
            </a:rPr>
            <a:t>Instructions</a:t>
          </a:r>
          <a:r>
            <a:rPr lang="en-US" sz="1100" b="0" i="0" baseline="0">
              <a:effectLst/>
              <a:latin typeface="+mn-lt"/>
              <a:ea typeface="+mn-ea"/>
              <a:cs typeface="+mn-cs"/>
            </a:rPr>
            <a:t>: enter the normalized conductivity (umhos/cm@25C) in column A and the temperature in column B.  The  calculated salinity will appear in column E.  DEQ's lab reports normalized conductivity at 25C.</a:t>
          </a:r>
          <a:endParaRPr lang="en-US" sz="1000">
            <a:effectLst/>
          </a:endParaRPr>
        </a:p>
        <a:p>
          <a:pPr rtl="0"/>
          <a:r>
            <a:rPr lang="en-US" sz="1100" b="1" i="0" baseline="0">
              <a:effectLst/>
              <a:latin typeface="+mn-lt"/>
              <a:ea typeface="+mn-ea"/>
              <a:cs typeface="+mn-cs"/>
            </a:rPr>
            <a:t>Note:  </a:t>
          </a:r>
          <a:r>
            <a:rPr lang="en-US" sz="1100" b="0" i="0" baseline="0">
              <a:effectLst/>
              <a:latin typeface="+mn-lt"/>
              <a:ea typeface="+mn-ea"/>
              <a:cs typeface="+mn-cs"/>
            </a:rPr>
            <a:t>Only normalized </a:t>
          </a:r>
          <a:r>
            <a:rPr lang="en-US" sz="1100" b="1" i="0" baseline="0">
              <a:effectLst/>
              <a:latin typeface="+mn-lt"/>
              <a:ea typeface="+mn-ea"/>
              <a:cs typeface="+mn-cs"/>
            </a:rPr>
            <a:t>or </a:t>
          </a:r>
          <a:r>
            <a:rPr lang="en-US" sz="1100" b="0" i="0" baseline="0">
              <a:effectLst/>
              <a:latin typeface="+mn-lt"/>
              <a:ea typeface="+mn-ea"/>
              <a:cs typeface="+mn-cs"/>
            </a:rPr>
            <a:t>non-normalized conductivity should be entered into the data sheet, not both.</a:t>
          </a:r>
          <a:endParaRPr lang="en-US" sz="1000">
            <a:effectLst/>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Salinity is calculated from the un-normalized or normalized conductivity according to the algorithm outlined in </a:t>
          </a:r>
          <a:r>
            <a:rPr lang="en-US" sz="1000" b="0" i="1" u="sng" strike="noStrike" baseline="0">
              <a:solidFill>
                <a:srgbClr val="000000"/>
              </a:solidFill>
              <a:latin typeface="Arial"/>
              <a:cs typeface="Arial"/>
            </a:rPr>
            <a:t>Standard Methods for the Examination of Water and Wastewater, 18th Edition</a:t>
          </a:r>
          <a:r>
            <a:rPr lang="en-US" sz="1000" b="0" i="1" u="none" strike="noStrike" baseline="0">
              <a:solidFill>
                <a:srgbClr val="000000"/>
              </a:solidFill>
              <a:latin typeface="Arial"/>
              <a:cs typeface="Arial"/>
            </a:rPr>
            <a:t>, p. 2-47.  The equation for Rt was taken from "Specific Conductance: Theoretical considerations and application to analytical quality control" by R.L. Miller, W.L. Bradford, and N.E. Peters.  United States Geological Survey Water-Supply Paper 2311. 1988. USGS, Federal Center Box 25425, Denver, CO 80225.  A value of 1.84 %/ deg C is used as the un-normalizing factor (the same value used in the EC200 to normalise).  This value can be changed if desired by modifying the equations in column C.</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WQSPfiles\Water%20Quality%20Permitting\PERMIT%20DEVELOPMENT\RPA%20and%20Permit%20Limit%20Development\RPA%20Spreadsheet%20Industrial%20rev%203_7%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RPA\RPA%20spreadsheets\Drafts\Domestic\RPA%20Spreadsheet%20domestic%20rev%203_7%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1. Monitoring Req'd"/>
      <sheetName val="2. Eff Raw Data"/>
      <sheetName val="3. Summary Eff Data"/>
      <sheetName val="4. Amb. Data"/>
      <sheetName val="5.  Aquatic Toxicity RP"/>
      <sheetName val="6.  Aquatic Toxicity Limits"/>
      <sheetName val="7. Human Health RP"/>
      <sheetName val="8. Human Health Limits"/>
      <sheetName val="Freshwater pH RPA"/>
      <sheetName val="Version Not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Monitoring Required"/>
      <sheetName val="1. Aquatic Toxicity RPA"/>
      <sheetName val="2. Human Health RPA"/>
      <sheetName val="3. Aquatic Toxicity Limits"/>
      <sheetName val="4. Human Health Limits"/>
      <sheetName val="Paramater Information"/>
      <sheetName val="Cl-, NH3  RPA"/>
      <sheetName val="pH Mix"/>
      <sheetName val="Cl-, NH3 Limits"/>
      <sheetName val="FW NH3 criteria"/>
      <sheetName val="Parameters"/>
      <sheetName val="Version Notes"/>
      <sheetName val="NH3  RPA (2013)"/>
      <sheetName val="FW NH3 criteria 2013"/>
    </sheetNames>
    <sheetDataSet>
      <sheetData sheetId="0">
        <row r="3">
          <cell r="J3" t="str">
            <v>Sampled Date</v>
          </cell>
        </row>
      </sheetData>
      <sheetData sheetId="1">
        <row r="3">
          <cell r="A3" t="str">
            <v>Facility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tabSelected="1" workbookViewId="0">
      <selection activeCell="B18" sqref="B18"/>
    </sheetView>
  </sheetViews>
  <sheetFormatPr defaultRowHeight="15"/>
  <cols>
    <col min="1" max="1" width="9" style="260"/>
    <col min="2" max="2" width="60.5" style="260" customWidth="1"/>
    <col min="3" max="4" width="9" style="260"/>
    <col min="5" max="5" width="12.625" style="260" customWidth="1"/>
    <col min="6" max="16384" width="9" style="260"/>
  </cols>
  <sheetData>
    <row r="1" spans="2:2">
      <c r="B1" s="263" t="s">
        <v>235</v>
      </c>
    </row>
    <row r="2" spans="2:2" ht="60">
      <c r="B2" s="262" t="s">
        <v>142</v>
      </c>
    </row>
    <row r="3" spans="2:2" ht="15.75">
      <c r="B3" s="261" t="s">
        <v>234</v>
      </c>
    </row>
    <row r="4" spans="2:2">
      <c r="B4" s="265" t="s">
        <v>242</v>
      </c>
    </row>
    <row r="5" spans="2:2">
      <c r="B5" s="266" t="s">
        <v>233</v>
      </c>
    </row>
    <row r="6" spans="2:2">
      <c r="B6" s="266"/>
    </row>
    <row r="7" spans="2:2">
      <c r="B7" s="266"/>
    </row>
    <row r="8" spans="2:2">
      <c r="B8" s="266"/>
    </row>
    <row r="9" spans="2:2">
      <c r="B9" s="266"/>
    </row>
    <row r="10" spans="2:2">
      <c r="B10" s="266"/>
    </row>
    <row r="11" spans="2:2">
      <c r="B11" s="266"/>
    </row>
    <row r="12" spans="2:2">
      <c r="B12" s="266"/>
    </row>
    <row r="13" spans="2:2">
      <c r="B13" s="266"/>
    </row>
    <row r="14" spans="2:2">
      <c r="B14" s="266"/>
    </row>
  </sheetData>
  <mergeCells count="1">
    <mergeCell ref="B5: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1108"/>
  <sheetViews>
    <sheetView workbookViewId="0">
      <selection activeCell="X12" sqref="X12"/>
    </sheetView>
  </sheetViews>
  <sheetFormatPr defaultRowHeight="12.75"/>
  <cols>
    <col min="1" max="1" width="9" style="166"/>
    <col min="2" max="4" width="9" style="167"/>
    <col min="5" max="5" width="9" style="167" hidden="1" customWidth="1"/>
    <col min="6" max="6" width="3.625" style="166" customWidth="1"/>
    <col min="7" max="9" width="9" style="167"/>
    <col min="10" max="10" width="3.875" style="166" customWidth="1"/>
    <col min="11" max="13" width="9" style="167"/>
    <col min="14" max="14" width="3.625" style="166" customWidth="1"/>
    <col min="15" max="17" width="9" style="167"/>
    <col min="18" max="18" width="9" style="166"/>
    <col min="19" max="19" width="16.75" style="166" bestFit="1" customWidth="1"/>
    <col min="20" max="30" width="9" style="166"/>
    <col min="31" max="16384" width="9" style="167"/>
  </cols>
  <sheetData>
    <row r="1" spans="2:24" s="166" customFormat="1" ht="61.5">
      <c r="B1" s="280" t="s">
        <v>213</v>
      </c>
      <c r="C1" s="280"/>
      <c r="D1" s="280"/>
      <c r="E1" s="280"/>
      <c r="F1" s="280"/>
      <c r="G1" s="280"/>
      <c r="H1" s="280"/>
      <c r="I1" s="280"/>
      <c r="J1" s="280"/>
      <c r="K1" s="280"/>
      <c r="L1" s="280"/>
      <c r="M1" s="280"/>
      <c r="N1" s="280"/>
      <c r="O1" s="280"/>
      <c r="P1" s="280"/>
      <c r="Q1" s="280"/>
    </row>
    <row r="2" spans="2:24" s="166" customFormat="1"/>
    <row r="3" spans="2:24" s="166" customFormat="1" ht="15.75">
      <c r="B3" s="279" t="s">
        <v>191</v>
      </c>
      <c r="C3" s="279"/>
      <c r="D3" s="279"/>
      <c r="E3" s="241"/>
      <c r="F3" s="242"/>
      <c r="G3" s="279" t="s">
        <v>50</v>
      </c>
      <c r="H3" s="279"/>
      <c r="I3" s="279"/>
      <c r="J3" s="243"/>
      <c r="K3" s="281" t="s">
        <v>192</v>
      </c>
      <c r="L3" s="281"/>
      <c r="M3" s="281"/>
      <c r="N3" s="243"/>
      <c r="O3" s="281" t="s">
        <v>54</v>
      </c>
      <c r="P3" s="281"/>
      <c r="Q3" s="281"/>
      <c r="S3" s="277" t="s">
        <v>222</v>
      </c>
      <c r="T3" s="277"/>
      <c r="U3" s="277"/>
      <c r="V3" s="277"/>
      <c r="W3" s="277"/>
      <c r="X3" s="277"/>
    </row>
    <row r="4" spans="2:24" s="166" customFormat="1" ht="12.75" customHeight="1">
      <c r="B4" s="170" t="s">
        <v>193</v>
      </c>
      <c r="C4" s="174" t="s">
        <v>112</v>
      </c>
      <c r="D4" s="174" t="s">
        <v>194</v>
      </c>
      <c r="E4" s="175" t="s">
        <v>220</v>
      </c>
      <c r="F4" s="169"/>
      <c r="G4" s="170" t="s">
        <v>51</v>
      </c>
      <c r="H4" s="169" t="s">
        <v>112</v>
      </c>
      <c r="I4" s="175" t="s">
        <v>194</v>
      </c>
      <c r="J4" s="168"/>
      <c r="K4" s="173" t="s">
        <v>215</v>
      </c>
      <c r="L4" s="173" t="s">
        <v>112</v>
      </c>
      <c r="M4" s="175" t="s">
        <v>194</v>
      </c>
      <c r="N4" s="168"/>
      <c r="O4" s="173" t="s">
        <v>207</v>
      </c>
      <c r="P4" s="173" t="s">
        <v>112</v>
      </c>
      <c r="Q4" s="175" t="s">
        <v>194</v>
      </c>
      <c r="S4" s="277"/>
      <c r="T4" s="277"/>
      <c r="U4" s="277"/>
      <c r="V4" s="277"/>
      <c r="W4" s="277"/>
      <c r="X4" s="277"/>
    </row>
    <row r="5" spans="2:24" ht="12.75" customHeight="1">
      <c r="B5" s="171"/>
      <c r="C5" s="171"/>
      <c r="D5" s="171"/>
      <c r="E5" s="171" t="str">
        <f>IF(ISNUMBER(B5),B5,IF(B5="nd",0,IF(B5="&lt;",$U$23,"")))</f>
        <v/>
      </c>
      <c r="F5" s="172"/>
      <c r="G5" s="171"/>
      <c r="H5" s="171"/>
      <c r="I5" s="171"/>
      <c r="K5" s="171"/>
      <c r="O5" s="171"/>
      <c r="S5" s="277"/>
      <c r="T5" s="277"/>
      <c r="U5" s="277"/>
      <c r="V5" s="277"/>
      <c r="W5" s="277"/>
      <c r="X5" s="277"/>
    </row>
    <row r="6" spans="2:24" ht="15.75" customHeight="1">
      <c r="E6" s="171" t="str">
        <f t="shared" ref="E6:E69" si="0">IF(ISNUMBER(B6),B6,IF(B6="nd",0,IF(B6="&lt;",$U$23,"")))</f>
        <v/>
      </c>
      <c r="S6" s="277"/>
      <c r="T6" s="277"/>
      <c r="U6" s="277"/>
      <c r="V6" s="277"/>
      <c r="W6" s="277"/>
      <c r="X6" s="277"/>
    </row>
    <row r="7" spans="2:24" ht="15.75" customHeight="1">
      <c r="E7" s="171" t="str">
        <f t="shared" si="0"/>
        <v/>
      </c>
      <c r="S7" s="277"/>
      <c r="T7" s="277"/>
      <c r="U7" s="277"/>
      <c r="V7" s="277"/>
      <c r="W7" s="277"/>
      <c r="X7" s="277"/>
    </row>
    <row r="8" spans="2:24" ht="13.5" thickBot="1">
      <c r="B8" s="171"/>
      <c r="E8" s="171" t="str">
        <f t="shared" si="0"/>
        <v/>
      </c>
      <c r="G8" s="171"/>
      <c r="K8" s="171"/>
      <c r="O8" s="171"/>
      <c r="S8" s="278"/>
      <c r="T8" s="278"/>
      <c r="U8" s="278"/>
      <c r="V8" s="278"/>
      <c r="W8" s="278"/>
      <c r="X8" s="278"/>
    </row>
    <row r="9" spans="2:24">
      <c r="E9" s="171" t="str">
        <f t="shared" si="0"/>
        <v/>
      </c>
      <c r="S9" s="282" t="s">
        <v>195</v>
      </c>
      <c r="T9" s="283"/>
      <c r="U9" s="283"/>
      <c r="V9" s="283"/>
      <c r="W9" s="283"/>
      <c r="X9" s="284"/>
    </row>
    <row r="10" spans="2:24">
      <c r="E10" s="171" t="str">
        <f t="shared" si="0"/>
        <v/>
      </c>
      <c r="S10" s="225"/>
      <c r="T10" s="226" t="s">
        <v>196</v>
      </c>
      <c r="U10" s="226" t="s">
        <v>197</v>
      </c>
      <c r="V10" s="234">
        <v>0.1</v>
      </c>
      <c r="W10" s="234">
        <v>0.9</v>
      </c>
      <c r="X10" s="227" t="s">
        <v>208</v>
      </c>
    </row>
    <row r="11" spans="2:24">
      <c r="B11" s="171"/>
      <c r="E11" s="171" t="str">
        <f t="shared" si="0"/>
        <v/>
      </c>
      <c r="G11" s="171"/>
      <c r="K11" s="171"/>
      <c r="O11" s="171"/>
      <c r="S11" s="228" t="s">
        <v>191</v>
      </c>
      <c r="T11" s="236" t="str">
        <f>IF(ISBLANK($B$5),"--",AVERAGE(E5:E1005))</f>
        <v>--</v>
      </c>
      <c r="U11" s="236" t="str">
        <f>IF(ISBLANK($B$5),"--",MAX(E5:E1005))</f>
        <v>--</v>
      </c>
      <c r="V11" s="236" t="str">
        <f>IF(ISBLANK($B$5),"--",PERCENTILE(B5:B1005,0.1))</f>
        <v>--</v>
      </c>
      <c r="W11" s="236" t="str">
        <f>IF(ISBLANK($B$5),"--",PERCENTILE(B5:B1005,0.9))</f>
        <v>--</v>
      </c>
      <c r="X11" s="238" t="str">
        <f>IF(ISBLANK($B$5),"--",COUNTA($B$5:$B$1005))</f>
        <v>--</v>
      </c>
    </row>
    <row r="12" spans="2:24">
      <c r="E12" s="171" t="str">
        <f t="shared" si="0"/>
        <v/>
      </c>
      <c r="S12" s="228" t="s">
        <v>50</v>
      </c>
      <c r="T12" s="236" t="str">
        <f>IF(ISBLANK($G$5),"--",AVERAGE(G5:G1005))</f>
        <v>--</v>
      </c>
      <c r="U12" s="236" t="str">
        <f>IF(ISBLANK($G$5),"--",MAX(G5:G1005))</f>
        <v>--</v>
      </c>
      <c r="V12" s="236" t="str">
        <f>IF(ISBLANK($G$5),"--",PERCENTILE(G5:G1005,0.1))</f>
        <v>--</v>
      </c>
      <c r="W12" s="236" t="str">
        <f>IF(ISBLANK($G$5),"--",PERCENTILE(G5:G1005,0.9))</f>
        <v>--</v>
      </c>
      <c r="X12" s="238" t="str">
        <f>IF(ISBLANK($G$5),"--",COUNTA($G$5:$G$1005))</f>
        <v>--</v>
      </c>
    </row>
    <row r="13" spans="2:24">
      <c r="E13" s="171" t="str">
        <f t="shared" si="0"/>
        <v/>
      </c>
      <c r="S13" s="228" t="s">
        <v>53</v>
      </c>
      <c r="T13" s="236" t="str">
        <f>IF(ISBLANK($K$5),"--",AVERAGE(K5:K1005))</f>
        <v>--</v>
      </c>
      <c r="U13" s="236" t="str">
        <f>IF(ISBLANK($K$5),"--",MAX(K5:K1005))</f>
        <v>--</v>
      </c>
      <c r="V13" s="236" t="str">
        <f>IF(ISBLANK($K$5),"--",PERCENTILE(K5:K1005,0.1))</f>
        <v>--</v>
      </c>
      <c r="W13" s="236" t="str">
        <f>IF(ISBLANK($K$5),"--",PERCENTILE(K5:K1005,0.9))</f>
        <v>--</v>
      </c>
      <c r="X13" s="238" t="str">
        <f>IF(ISBLANK($K$5),"--",COUNTA($K$5:$K$1005))</f>
        <v>--</v>
      </c>
    </row>
    <row r="14" spans="2:24" ht="12.75" customHeight="1" thickBot="1">
      <c r="E14" s="171" t="str">
        <f t="shared" si="0"/>
        <v/>
      </c>
      <c r="O14" s="215"/>
      <c r="S14" s="229" t="s">
        <v>54</v>
      </c>
      <c r="T14" s="237" t="str">
        <f>IF(ISBLANK($O$5),"--",AVERAGE(O5:O1005))</f>
        <v>--</v>
      </c>
      <c r="U14" s="237" t="str">
        <f>IF(ISBLANK($O$5),"--",MAX(O5:O1005))</f>
        <v>--</v>
      </c>
      <c r="V14" s="237" t="str">
        <f>IF(ISBLANK($O$5),"--",PERCENTILE(O5:O1005,0.1))</f>
        <v>--</v>
      </c>
      <c r="W14" s="237" t="str">
        <f>IF(ISBLANK($O$5),"--",PERCENTILE(O5:O1005,0.9))</f>
        <v>--</v>
      </c>
      <c r="X14" s="239" t="str">
        <f>IF(ISBLANK($O$5),"--",COUNTA($O$5:$O$1005))</f>
        <v>--</v>
      </c>
    </row>
    <row r="15" spans="2:24">
      <c r="E15" s="171" t="str">
        <f t="shared" si="0"/>
        <v/>
      </c>
      <c r="O15" s="215"/>
    </row>
    <row r="16" spans="2:24" ht="12.75" customHeight="1">
      <c r="E16" s="171" t="str">
        <f t="shared" si="0"/>
        <v/>
      </c>
      <c r="O16" s="215"/>
      <c r="S16" s="276" t="s">
        <v>216</v>
      </c>
      <c r="T16" s="276"/>
      <c r="U16" s="276"/>
      <c r="V16" s="276"/>
      <c r="W16" s="276"/>
      <c r="X16" s="276"/>
    </row>
    <row r="17" spans="5:24" ht="12.75" customHeight="1">
      <c r="E17" s="171" t="str">
        <f t="shared" si="0"/>
        <v/>
      </c>
      <c r="O17" s="215"/>
      <c r="S17" s="276"/>
      <c r="T17" s="276"/>
      <c r="U17" s="276"/>
      <c r="V17" s="276"/>
      <c r="W17" s="276"/>
      <c r="X17" s="276"/>
    </row>
    <row r="18" spans="5:24">
      <c r="E18" s="171" t="str">
        <f t="shared" si="0"/>
        <v/>
      </c>
      <c r="O18" s="215"/>
      <c r="S18" s="276"/>
      <c r="T18" s="276"/>
      <c r="U18" s="276"/>
      <c r="V18" s="276"/>
      <c r="W18" s="276"/>
      <c r="X18" s="276"/>
    </row>
    <row r="19" spans="5:24">
      <c r="E19" s="171" t="str">
        <f t="shared" si="0"/>
        <v/>
      </c>
      <c r="O19" s="215"/>
      <c r="S19" s="276"/>
      <c r="T19" s="276"/>
      <c r="U19" s="276"/>
      <c r="V19" s="276"/>
      <c r="W19" s="276"/>
      <c r="X19" s="276"/>
    </row>
    <row r="20" spans="5:24" ht="13.5" thickBot="1">
      <c r="E20" s="171" t="str">
        <f t="shared" si="0"/>
        <v/>
      </c>
      <c r="O20" s="215"/>
      <c r="V20" s="176"/>
      <c r="W20" s="176"/>
    </row>
    <row r="21" spans="5:24" ht="13.5" thickBot="1">
      <c r="E21" s="171" t="str">
        <f t="shared" si="0"/>
        <v/>
      </c>
      <c r="O21" s="215"/>
      <c r="S21" s="169" t="s">
        <v>217</v>
      </c>
      <c r="U21" s="247">
        <f>IF(COUNTA(B5:B20)&gt;9,(STDEV(E5:E1005))/T11,0.6)</f>
        <v>0.6</v>
      </c>
      <c r="V21" s="176"/>
      <c r="W21" s="176"/>
    </row>
    <row r="22" spans="5:24" ht="13.5" thickBot="1">
      <c r="E22" s="171" t="str">
        <f t="shared" si="0"/>
        <v/>
      </c>
      <c r="O22" s="215"/>
      <c r="S22" s="169"/>
      <c r="T22" s="176"/>
      <c r="U22" s="176"/>
      <c r="V22" s="176"/>
      <c r="W22" s="176"/>
    </row>
    <row r="23" spans="5:24" ht="13.5" thickBot="1">
      <c r="E23" s="171" t="str">
        <f t="shared" si="0"/>
        <v/>
      </c>
      <c r="O23" s="215"/>
      <c r="S23" s="169" t="s">
        <v>219</v>
      </c>
      <c r="T23" s="176"/>
      <c r="U23" s="248">
        <v>10</v>
      </c>
      <c r="V23" s="246" t="s">
        <v>92</v>
      </c>
      <c r="W23" s="246" t="s">
        <v>221</v>
      </c>
    </row>
    <row r="24" spans="5:24">
      <c r="E24" s="171" t="str">
        <f t="shared" si="0"/>
        <v/>
      </c>
      <c r="O24" s="215"/>
      <c r="S24" s="169"/>
      <c r="T24" s="176"/>
      <c r="U24" s="176"/>
      <c r="V24" s="176"/>
      <c r="W24" s="176"/>
    </row>
    <row r="25" spans="5:24" ht="15.75" customHeight="1">
      <c r="E25" s="171" t="str">
        <f t="shared" si="0"/>
        <v/>
      </c>
      <c r="S25" s="276" t="s">
        <v>202</v>
      </c>
      <c r="T25" s="276"/>
      <c r="U25" s="276"/>
      <c r="V25" s="276"/>
      <c r="W25" s="276"/>
      <c r="X25" s="276"/>
    </row>
    <row r="26" spans="5:24" ht="15.75" customHeight="1">
      <c r="E26" s="171" t="str">
        <f t="shared" si="0"/>
        <v/>
      </c>
      <c r="S26" s="276"/>
      <c r="T26" s="276"/>
      <c r="U26" s="276"/>
      <c r="V26" s="276"/>
      <c r="W26" s="276"/>
      <c r="X26" s="276"/>
    </row>
    <row r="27" spans="5:24" ht="15.75" customHeight="1">
      <c r="E27" s="171" t="str">
        <f t="shared" si="0"/>
        <v/>
      </c>
      <c r="S27" s="276"/>
      <c r="T27" s="276"/>
      <c r="U27" s="276"/>
      <c r="V27" s="276"/>
      <c r="W27" s="276"/>
      <c r="X27" s="276"/>
    </row>
    <row r="28" spans="5:24" ht="13.5" thickBot="1">
      <c r="E28" s="171" t="str">
        <f t="shared" si="0"/>
        <v/>
      </c>
    </row>
    <row r="29" spans="5:24">
      <c r="E29" s="171" t="str">
        <f t="shared" si="0"/>
        <v/>
      </c>
      <c r="S29" s="273" t="s">
        <v>198</v>
      </c>
      <c r="T29" s="274"/>
      <c r="U29" s="274"/>
      <c r="V29" s="274"/>
      <c r="W29" s="275"/>
    </row>
    <row r="30" spans="5:24">
      <c r="E30" s="171" t="str">
        <f t="shared" si="0"/>
        <v/>
      </c>
      <c r="S30" s="267" t="s">
        <v>209</v>
      </c>
      <c r="T30" s="268"/>
      <c r="U30" s="268"/>
      <c r="V30" s="268"/>
      <c r="W30" s="269"/>
    </row>
    <row r="31" spans="5:24">
      <c r="E31" s="171" t="str">
        <f t="shared" si="0"/>
        <v/>
      </c>
      <c r="S31" s="267"/>
      <c r="T31" s="268"/>
      <c r="U31" s="268"/>
      <c r="V31" s="268"/>
      <c r="W31" s="269"/>
    </row>
    <row r="32" spans="5:24">
      <c r="E32" s="171" t="str">
        <f t="shared" si="0"/>
        <v/>
      </c>
      <c r="S32" s="267"/>
      <c r="T32" s="268"/>
      <c r="U32" s="268"/>
      <c r="V32" s="268"/>
      <c r="W32" s="269"/>
    </row>
    <row r="33" spans="5:23">
      <c r="E33" s="171" t="str">
        <f t="shared" si="0"/>
        <v/>
      </c>
      <c r="S33" s="182"/>
      <c r="T33" s="172"/>
      <c r="U33" s="172"/>
      <c r="V33" s="172"/>
      <c r="W33" s="183"/>
    </row>
    <row r="34" spans="5:23">
      <c r="E34" s="171" t="str">
        <f t="shared" si="0"/>
        <v/>
      </c>
      <c r="S34" s="267" t="s">
        <v>210</v>
      </c>
      <c r="T34" s="268"/>
      <c r="U34" s="268"/>
      <c r="V34" s="268"/>
      <c r="W34" s="269"/>
    </row>
    <row r="35" spans="5:23">
      <c r="E35" s="171" t="str">
        <f t="shared" si="0"/>
        <v/>
      </c>
      <c r="S35" s="267"/>
      <c r="T35" s="268"/>
      <c r="U35" s="268"/>
      <c r="V35" s="268"/>
      <c r="W35" s="269"/>
    </row>
    <row r="36" spans="5:23">
      <c r="E36" s="171" t="str">
        <f t="shared" si="0"/>
        <v/>
      </c>
      <c r="S36" s="267"/>
      <c r="T36" s="268"/>
      <c r="U36" s="268"/>
      <c r="V36" s="268"/>
      <c r="W36" s="269"/>
    </row>
    <row r="37" spans="5:23">
      <c r="E37" s="171" t="str">
        <f t="shared" si="0"/>
        <v/>
      </c>
      <c r="S37" s="182"/>
      <c r="T37" s="172"/>
      <c r="U37" s="172"/>
      <c r="V37" s="172"/>
      <c r="W37" s="183"/>
    </row>
    <row r="38" spans="5:23">
      <c r="E38" s="171" t="str">
        <f t="shared" si="0"/>
        <v/>
      </c>
      <c r="S38" s="267" t="s">
        <v>211</v>
      </c>
      <c r="T38" s="268"/>
      <c r="U38" s="268"/>
      <c r="V38" s="268"/>
      <c r="W38" s="269"/>
    </row>
    <row r="39" spans="5:23">
      <c r="E39" s="171" t="str">
        <f t="shared" si="0"/>
        <v/>
      </c>
      <c r="S39" s="267"/>
      <c r="T39" s="268"/>
      <c r="U39" s="268"/>
      <c r="V39" s="268"/>
      <c r="W39" s="269"/>
    </row>
    <row r="40" spans="5:23">
      <c r="E40" s="171" t="str">
        <f t="shared" si="0"/>
        <v/>
      </c>
      <c r="S40" s="267"/>
      <c r="T40" s="268"/>
      <c r="U40" s="268"/>
      <c r="V40" s="268"/>
      <c r="W40" s="269"/>
    </row>
    <row r="41" spans="5:23">
      <c r="E41" s="171" t="str">
        <f t="shared" si="0"/>
        <v/>
      </c>
      <c r="S41" s="182"/>
      <c r="T41" s="172"/>
      <c r="U41" s="172"/>
      <c r="V41" s="172"/>
      <c r="W41" s="183"/>
    </row>
    <row r="42" spans="5:23">
      <c r="E42" s="171" t="str">
        <f t="shared" si="0"/>
        <v/>
      </c>
      <c r="S42" s="267" t="s">
        <v>212</v>
      </c>
      <c r="T42" s="268"/>
      <c r="U42" s="268"/>
      <c r="V42" s="268"/>
      <c r="W42" s="269"/>
    </row>
    <row r="43" spans="5:23">
      <c r="E43" s="171" t="str">
        <f t="shared" si="0"/>
        <v/>
      </c>
      <c r="S43" s="267"/>
      <c r="T43" s="268"/>
      <c r="U43" s="268"/>
      <c r="V43" s="268"/>
      <c r="W43" s="269"/>
    </row>
    <row r="44" spans="5:23" ht="13.5" thickBot="1">
      <c r="E44" s="171" t="str">
        <f t="shared" si="0"/>
        <v/>
      </c>
      <c r="S44" s="270"/>
      <c r="T44" s="271"/>
      <c r="U44" s="271"/>
      <c r="V44" s="271"/>
      <c r="W44" s="272"/>
    </row>
    <row r="45" spans="5:23">
      <c r="E45" s="171" t="str">
        <f t="shared" si="0"/>
        <v/>
      </c>
    </row>
    <row r="46" spans="5:23">
      <c r="E46" s="171" t="str">
        <f t="shared" si="0"/>
        <v/>
      </c>
    </row>
    <row r="47" spans="5:23">
      <c r="E47" s="171" t="str">
        <f t="shared" si="0"/>
        <v/>
      </c>
    </row>
    <row r="48" spans="5:23">
      <c r="E48" s="171" t="str">
        <f t="shared" si="0"/>
        <v/>
      </c>
    </row>
    <row r="49" spans="5:5">
      <c r="E49" s="171" t="str">
        <f t="shared" si="0"/>
        <v/>
      </c>
    </row>
    <row r="50" spans="5:5">
      <c r="E50" s="171" t="str">
        <f t="shared" si="0"/>
        <v/>
      </c>
    </row>
    <row r="51" spans="5:5">
      <c r="E51" s="171" t="str">
        <f t="shared" si="0"/>
        <v/>
      </c>
    </row>
    <row r="52" spans="5:5">
      <c r="E52" s="171" t="str">
        <f t="shared" si="0"/>
        <v/>
      </c>
    </row>
    <row r="53" spans="5:5">
      <c r="E53" s="171" t="str">
        <f t="shared" si="0"/>
        <v/>
      </c>
    </row>
    <row r="54" spans="5:5">
      <c r="E54" s="171" t="str">
        <f t="shared" si="0"/>
        <v/>
      </c>
    </row>
    <row r="55" spans="5:5">
      <c r="E55" s="171" t="str">
        <f t="shared" si="0"/>
        <v/>
      </c>
    </row>
    <row r="56" spans="5:5">
      <c r="E56" s="171" t="str">
        <f t="shared" si="0"/>
        <v/>
      </c>
    </row>
    <row r="57" spans="5:5">
      <c r="E57" s="171" t="str">
        <f t="shared" si="0"/>
        <v/>
      </c>
    </row>
    <row r="58" spans="5:5">
      <c r="E58" s="171" t="str">
        <f t="shared" si="0"/>
        <v/>
      </c>
    </row>
    <row r="59" spans="5:5">
      <c r="E59" s="171" t="str">
        <f t="shared" si="0"/>
        <v/>
      </c>
    </row>
    <row r="60" spans="5:5">
      <c r="E60" s="171" t="str">
        <f t="shared" si="0"/>
        <v/>
      </c>
    </row>
    <row r="61" spans="5:5">
      <c r="E61" s="171" t="str">
        <f t="shared" si="0"/>
        <v/>
      </c>
    </row>
    <row r="62" spans="5:5">
      <c r="E62" s="171" t="str">
        <f t="shared" si="0"/>
        <v/>
      </c>
    </row>
    <row r="63" spans="5:5">
      <c r="E63" s="171" t="str">
        <f t="shared" si="0"/>
        <v/>
      </c>
    </row>
    <row r="64" spans="5:5">
      <c r="E64" s="171" t="str">
        <f t="shared" si="0"/>
        <v/>
      </c>
    </row>
    <row r="65" spans="5:5">
      <c r="E65" s="171" t="str">
        <f t="shared" si="0"/>
        <v/>
      </c>
    </row>
    <row r="66" spans="5:5">
      <c r="E66" s="171" t="str">
        <f t="shared" si="0"/>
        <v/>
      </c>
    </row>
    <row r="67" spans="5:5">
      <c r="E67" s="171" t="str">
        <f t="shared" si="0"/>
        <v/>
      </c>
    </row>
    <row r="68" spans="5:5">
      <c r="E68" s="171" t="str">
        <f t="shared" si="0"/>
        <v/>
      </c>
    </row>
    <row r="69" spans="5:5">
      <c r="E69" s="171" t="str">
        <f t="shared" si="0"/>
        <v/>
      </c>
    </row>
    <row r="70" spans="5:5">
      <c r="E70" s="171" t="str">
        <f t="shared" ref="E70:E133" si="1">IF(ISNUMBER(B70),B70,IF(B70="nd",0,IF(B70="&lt;",$U$23,"")))</f>
        <v/>
      </c>
    </row>
    <row r="71" spans="5:5">
      <c r="E71" s="171" t="str">
        <f t="shared" si="1"/>
        <v/>
      </c>
    </row>
    <row r="72" spans="5:5">
      <c r="E72" s="171" t="str">
        <f t="shared" si="1"/>
        <v/>
      </c>
    </row>
    <row r="73" spans="5:5">
      <c r="E73" s="171" t="str">
        <f t="shared" si="1"/>
        <v/>
      </c>
    </row>
    <row r="74" spans="5:5">
      <c r="E74" s="171" t="str">
        <f t="shared" si="1"/>
        <v/>
      </c>
    </row>
    <row r="75" spans="5:5">
      <c r="E75" s="171" t="str">
        <f t="shared" si="1"/>
        <v/>
      </c>
    </row>
    <row r="76" spans="5:5">
      <c r="E76" s="171" t="str">
        <f t="shared" si="1"/>
        <v/>
      </c>
    </row>
    <row r="77" spans="5:5">
      <c r="E77" s="171" t="str">
        <f t="shared" si="1"/>
        <v/>
      </c>
    </row>
    <row r="78" spans="5:5">
      <c r="E78" s="171" t="str">
        <f t="shared" si="1"/>
        <v/>
      </c>
    </row>
    <row r="79" spans="5:5">
      <c r="E79" s="171" t="str">
        <f t="shared" si="1"/>
        <v/>
      </c>
    </row>
    <row r="80" spans="5:5">
      <c r="E80" s="171" t="str">
        <f t="shared" si="1"/>
        <v/>
      </c>
    </row>
    <row r="81" spans="5:5">
      <c r="E81" s="171" t="str">
        <f t="shared" si="1"/>
        <v/>
      </c>
    </row>
    <row r="82" spans="5:5">
      <c r="E82" s="171" t="str">
        <f t="shared" si="1"/>
        <v/>
      </c>
    </row>
    <row r="83" spans="5:5">
      <c r="E83" s="171" t="str">
        <f t="shared" si="1"/>
        <v/>
      </c>
    </row>
    <row r="84" spans="5:5">
      <c r="E84" s="171" t="str">
        <f t="shared" si="1"/>
        <v/>
      </c>
    </row>
    <row r="85" spans="5:5">
      <c r="E85" s="171" t="str">
        <f t="shared" si="1"/>
        <v/>
      </c>
    </row>
    <row r="86" spans="5:5">
      <c r="E86" s="171" t="str">
        <f t="shared" si="1"/>
        <v/>
      </c>
    </row>
    <row r="87" spans="5:5">
      <c r="E87" s="171" t="str">
        <f t="shared" si="1"/>
        <v/>
      </c>
    </row>
    <row r="88" spans="5:5">
      <c r="E88" s="171" t="str">
        <f t="shared" si="1"/>
        <v/>
      </c>
    </row>
    <row r="89" spans="5:5">
      <c r="E89" s="171" t="str">
        <f t="shared" si="1"/>
        <v/>
      </c>
    </row>
    <row r="90" spans="5:5">
      <c r="E90" s="171" t="str">
        <f t="shared" si="1"/>
        <v/>
      </c>
    </row>
    <row r="91" spans="5:5">
      <c r="E91" s="171" t="str">
        <f t="shared" si="1"/>
        <v/>
      </c>
    </row>
    <row r="92" spans="5:5">
      <c r="E92" s="171" t="str">
        <f t="shared" si="1"/>
        <v/>
      </c>
    </row>
    <row r="93" spans="5:5">
      <c r="E93" s="171" t="str">
        <f t="shared" si="1"/>
        <v/>
      </c>
    </row>
    <row r="94" spans="5:5">
      <c r="E94" s="171" t="str">
        <f t="shared" si="1"/>
        <v/>
      </c>
    </row>
    <row r="95" spans="5:5">
      <c r="E95" s="171" t="str">
        <f t="shared" si="1"/>
        <v/>
      </c>
    </row>
    <row r="96" spans="5:5">
      <c r="E96" s="171" t="str">
        <f t="shared" si="1"/>
        <v/>
      </c>
    </row>
    <row r="97" spans="5:5">
      <c r="E97" s="171" t="str">
        <f t="shared" si="1"/>
        <v/>
      </c>
    </row>
    <row r="98" spans="5:5">
      <c r="E98" s="171" t="str">
        <f t="shared" si="1"/>
        <v/>
      </c>
    </row>
    <row r="99" spans="5:5">
      <c r="E99" s="171" t="str">
        <f t="shared" si="1"/>
        <v/>
      </c>
    </row>
    <row r="100" spans="5:5">
      <c r="E100" s="171" t="str">
        <f t="shared" si="1"/>
        <v/>
      </c>
    </row>
    <row r="101" spans="5:5">
      <c r="E101" s="171" t="str">
        <f t="shared" si="1"/>
        <v/>
      </c>
    </row>
    <row r="102" spans="5:5">
      <c r="E102" s="171" t="str">
        <f t="shared" si="1"/>
        <v/>
      </c>
    </row>
    <row r="103" spans="5:5">
      <c r="E103" s="171" t="str">
        <f t="shared" si="1"/>
        <v/>
      </c>
    </row>
    <row r="104" spans="5:5">
      <c r="E104" s="171" t="str">
        <f t="shared" si="1"/>
        <v/>
      </c>
    </row>
    <row r="105" spans="5:5">
      <c r="E105" s="171" t="str">
        <f t="shared" si="1"/>
        <v/>
      </c>
    </row>
    <row r="106" spans="5:5">
      <c r="E106" s="171" t="str">
        <f t="shared" si="1"/>
        <v/>
      </c>
    </row>
    <row r="107" spans="5:5">
      <c r="E107" s="171" t="str">
        <f t="shared" si="1"/>
        <v/>
      </c>
    </row>
    <row r="108" spans="5:5">
      <c r="E108" s="171" t="str">
        <f t="shared" si="1"/>
        <v/>
      </c>
    </row>
    <row r="109" spans="5:5">
      <c r="E109" s="171" t="str">
        <f t="shared" si="1"/>
        <v/>
      </c>
    </row>
    <row r="110" spans="5:5">
      <c r="E110" s="171" t="str">
        <f t="shared" si="1"/>
        <v/>
      </c>
    </row>
    <row r="111" spans="5:5">
      <c r="E111" s="171" t="str">
        <f t="shared" si="1"/>
        <v/>
      </c>
    </row>
    <row r="112" spans="5:5">
      <c r="E112" s="171" t="str">
        <f t="shared" si="1"/>
        <v/>
      </c>
    </row>
    <row r="113" spans="5:5">
      <c r="E113" s="171" t="str">
        <f t="shared" si="1"/>
        <v/>
      </c>
    </row>
    <row r="114" spans="5:5">
      <c r="E114" s="171" t="str">
        <f t="shared" si="1"/>
        <v/>
      </c>
    </row>
    <row r="115" spans="5:5">
      <c r="E115" s="171" t="str">
        <f t="shared" si="1"/>
        <v/>
      </c>
    </row>
    <row r="116" spans="5:5">
      <c r="E116" s="171" t="str">
        <f t="shared" si="1"/>
        <v/>
      </c>
    </row>
    <row r="117" spans="5:5">
      <c r="E117" s="171" t="str">
        <f t="shared" si="1"/>
        <v/>
      </c>
    </row>
    <row r="118" spans="5:5">
      <c r="E118" s="171" t="str">
        <f t="shared" si="1"/>
        <v/>
      </c>
    </row>
    <row r="119" spans="5:5">
      <c r="E119" s="171" t="str">
        <f t="shared" si="1"/>
        <v/>
      </c>
    </row>
    <row r="120" spans="5:5">
      <c r="E120" s="171" t="str">
        <f t="shared" si="1"/>
        <v/>
      </c>
    </row>
    <row r="121" spans="5:5">
      <c r="E121" s="171" t="str">
        <f t="shared" si="1"/>
        <v/>
      </c>
    </row>
    <row r="122" spans="5:5">
      <c r="E122" s="171" t="str">
        <f t="shared" si="1"/>
        <v/>
      </c>
    </row>
    <row r="123" spans="5:5">
      <c r="E123" s="171" t="str">
        <f t="shared" si="1"/>
        <v/>
      </c>
    </row>
    <row r="124" spans="5:5">
      <c r="E124" s="171" t="str">
        <f t="shared" si="1"/>
        <v/>
      </c>
    </row>
    <row r="125" spans="5:5">
      <c r="E125" s="171" t="str">
        <f t="shared" si="1"/>
        <v/>
      </c>
    </row>
    <row r="126" spans="5:5">
      <c r="E126" s="171" t="str">
        <f t="shared" si="1"/>
        <v/>
      </c>
    </row>
    <row r="127" spans="5:5">
      <c r="E127" s="171" t="str">
        <f t="shared" si="1"/>
        <v/>
      </c>
    </row>
    <row r="128" spans="5:5">
      <c r="E128" s="171" t="str">
        <f t="shared" si="1"/>
        <v/>
      </c>
    </row>
    <row r="129" spans="5:5">
      <c r="E129" s="171" t="str">
        <f t="shared" si="1"/>
        <v/>
      </c>
    </row>
    <row r="130" spans="5:5">
      <c r="E130" s="171" t="str">
        <f t="shared" si="1"/>
        <v/>
      </c>
    </row>
    <row r="131" spans="5:5">
      <c r="E131" s="171" t="str">
        <f t="shared" si="1"/>
        <v/>
      </c>
    </row>
    <row r="132" spans="5:5">
      <c r="E132" s="171" t="str">
        <f t="shared" si="1"/>
        <v/>
      </c>
    </row>
    <row r="133" spans="5:5">
      <c r="E133" s="171" t="str">
        <f t="shared" si="1"/>
        <v/>
      </c>
    </row>
    <row r="134" spans="5:5">
      <c r="E134" s="171" t="str">
        <f t="shared" ref="E134:E197" si="2">IF(ISNUMBER(B134),B134,IF(B134="nd",0,IF(B134="&lt;",$U$23,"")))</f>
        <v/>
      </c>
    </row>
    <row r="135" spans="5:5">
      <c r="E135" s="171" t="str">
        <f t="shared" si="2"/>
        <v/>
      </c>
    </row>
    <row r="136" spans="5:5">
      <c r="E136" s="171" t="str">
        <f t="shared" si="2"/>
        <v/>
      </c>
    </row>
    <row r="137" spans="5:5">
      <c r="E137" s="171" t="str">
        <f t="shared" si="2"/>
        <v/>
      </c>
    </row>
    <row r="138" spans="5:5">
      <c r="E138" s="171" t="str">
        <f t="shared" si="2"/>
        <v/>
      </c>
    </row>
    <row r="139" spans="5:5">
      <c r="E139" s="171" t="str">
        <f t="shared" si="2"/>
        <v/>
      </c>
    </row>
    <row r="140" spans="5:5">
      <c r="E140" s="171" t="str">
        <f t="shared" si="2"/>
        <v/>
      </c>
    </row>
    <row r="141" spans="5:5">
      <c r="E141" s="171" t="str">
        <f t="shared" si="2"/>
        <v/>
      </c>
    </row>
    <row r="142" spans="5:5">
      <c r="E142" s="171" t="str">
        <f t="shared" si="2"/>
        <v/>
      </c>
    </row>
    <row r="143" spans="5:5">
      <c r="E143" s="171" t="str">
        <f t="shared" si="2"/>
        <v/>
      </c>
    </row>
    <row r="144" spans="5:5">
      <c r="E144" s="171" t="str">
        <f t="shared" si="2"/>
        <v/>
      </c>
    </row>
    <row r="145" spans="5:5">
      <c r="E145" s="171" t="str">
        <f t="shared" si="2"/>
        <v/>
      </c>
    </row>
    <row r="146" spans="5:5">
      <c r="E146" s="171" t="str">
        <f t="shared" si="2"/>
        <v/>
      </c>
    </row>
    <row r="147" spans="5:5">
      <c r="E147" s="171" t="str">
        <f t="shared" si="2"/>
        <v/>
      </c>
    </row>
    <row r="148" spans="5:5">
      <c r="E148" s="171" t="str">
        <f t="shared" si="2"/>
        <v/>
      </c>
    </row>
    <row r="149" spans="5:5">
      <c r="E149" s="171" t="str">
        <f t="shared" si="2"/>
        <v/>
      </c>
    </row>
    <row r="150" spans="5:5">
      <c r="E150" s="171" t="str">
        <f t="shared" si="2"/>
        <v/>
      </c>
    </row>
    <row r="151" spans="5:5">
      <c r="E151" s="171" t="str">
        <f t="shared" si="2"/>
        <v/>
      </c>
    </row>
    <row r="152" spans="5:5">
      <c r="E152" s="171" t="str">
        <f t="shared" si="2"/>
        <v/>
      </c>
    </row>
    <row r="153" spans="5:5">
      <c r="E153" s="171" t="str">
        <f t="shared" si="2"/>
        <v/>
      </c>
    </row>
    <row r="154" spans="5:5">
      <c r="E154" s="171" t="str">
        <f t="shared" si="2"/>
        <v/>
      </c>
    </row>
    <row r="155" spans="5:5">
      <c r="E155" s="171" t="str">
        <f t="shared" si="2"/>
        <v/>
      </c>
    </row>
    <row r="156" spans="5:5">
      <c r="E156" s="171" t="str">
        <f t="shared" si="2"/>
        <v/>
      </c>
    </row>
    <row r="157" spans="5:5">
      <c r="E157" s="171" t="str">
        <f t="shared" si="2"/>
        <v/>
      </c>
    </row>
    <row r="158" spans="5:5">
      <c r="E158" s="171" t="str">
        <f t="shared" si="2"/>
        <v/>
      </c>
    </row>
    <row r="159" spans="5:5">
      <c r="E159" s="171" t="str">
        <f t="shared" si="2"/>
        <v/>
      </c>
    </row>
    <row r="160" spans="5:5">
      <c r="E160" s="171" t="str">
        <f t="shared" si="2"/>
        <v/>
      </c>
    </row>
    <row r="161" spans="5:5">
      <c r="E161" s="171" t="str">
        <f t="shared" si="2"/>
        <v/>
      </c>
    </row>
    <row r="162" spans="5:5">
      <c r="E162" s="171" t="str">
        <f t="shared" si="2"/>
        <v/>
      </c>
    </row>
    <row r="163" spans="5:5">
      <c r="E163" s="171" t="str">
        <f t="shared" si="2"/>
        <v/>
      </c>
    </row>
    <row r="164" spans="5:5">
      <c r="E164" s="171" t="str">
        <f t="shared" si="2"/>
        <v/>
      </c>
    </row>
    <row r="165" spans="5:5">
      <c r="E165" s="171" t="str">
        <f t="shared" si="2"/>
        <v/>
      </c>
    </row>
    <row r="166" spans="5:5">
      <c r="E166" s="171" t="str">
        <f t="shared" si="2"/>
        <v/>
      </c>
    </row>
    <row r="167" spans="5:5">
      <c r="E167" s="171" t="str">
        <f t="shared" si="2"/>
        <v/>
      </c>
    </row>
    <row r="168" spans="5:5">
      <c r="E168" s="171" t="str">
        <f t="shared" si="2"/>
        <v/>
      </c>
    </row>
    <row r="169" spans="5:5">
      <c r="E169" s="171" t="str">
        <f t="shared" si="2"/>
        <v/>
      </c>
    </row>
    <row r="170" spans="5:5">
      <c r="E170" s="171" t="str">
        <f t="shared" si="2"/>
        <v/>
      </c>
    </row>
    <row r="171" spans="5:5">
      <c r="E171" s="171" t="str">
        <f t="shared" si="2"/>
        <v/>
      </c>
    </row>
    <row r="172" spans="5:5">
      <c r="E172" s="171" t="str">
        <f t="shared" si="2"/>
        <v/>
      </c>
    </row>
    <row r="173" spans="5:5">
      <c r="E173" s="171" t="str">
        <f t="shared" si="2"/>
        <v/>
      </c>
    </row>
    <row r="174" spans="5:5">
      <c r="E174" s="171" t="str">
        <f t="shared" si="2"/>
        <v/>
      </c>
    </row>
    <row r="175" spans="5:5">
      <c r="E175" s="171" t="str">
        <f t="shared" si="2"/>
        <v/>
      </c>
    </row>
    <row r="176" spans="5:5">
      <c r="E176" s="171" t="str">
        <f t="shared" si="2"/>
        <v/>
      </c>
    </row>
    <row r="177" spans="5:5">
      <c r="E177" s="171" t="str">
        <f t="shared" si="2"/>
        <v/>
      </c>
    </row>
    <row r="178" spans="5:5">
      <c r="E178" s="171" t="str">
        <f t="shared" si="2"/>
        <v/>
      </c>
    </row>
    <row r="179" spans="5:5">
      <c r="E179" s="171" t="str">
        <f t="shared" si="2"/>
        <v/>
      </c>
    </row>
    <row r="180" spans="5:5">
      <c r="E180" s="171" t="str">
        <f t="shared" si="2"/>
        <v/>
      </c>
    </row>
    <row r="181" spans="5:5">
      <c r="E181" s="171" t="str">
        <f t="shared" si="2"/>
        <v/>
      </c>
    </row>
    <row r="182" spans="5:5">
      <c r="E182" s="171" t="str">
        <f t="shared" si="2"/>
        <v/>
      </c>
    </row>
    <row r="183" spans="5:5">
      <c r="E183" s="171" t="str">
        <f t="shared" si="2"/>
        <v/>
      </c>
    </row>
    <row r="184" spans="5:5">
      <c r="E184" s="171" t="str">
        <f t="shared" si="2"/>
        <v/>
      </c>
    </row>
    <row r="185" spans="5:5">
      <c r="E185" s="171" t="str">
        <f t="shared" si="2"/>
        <v/>
      </c>
    </row>
    <row r="186" spans="5:5">
      <c r="E186" s="171" t="str">
        <f t="shared" si="2"/>
        <v/>
      </c>
    </row>
    <row r="187" spans="5:5">
      <c r="E187" s="171" t="str">
        <f t="shared" si="2"/>
        <v/>
      </c>
    </row>
    <row r="188" spans="5:5">
      <c r="E188" s="171" t="str">
        <f t="shared" si="2"/>
        <v/>
      </c>
    </row>
    <row r="189" spans="5:5">
      <c r="E189" s="171" t="str">
        <f t="shared" si="2"/>
        <v/>
      </c>
    </row>
    <row r="190" spans="5:5">
      <c r="E190" s="171" t="str">
        <f t="shared" si="2"/>
        <v/>
      </c>
    </row>
    <row r="191" spans="5:5">
      <c r="E191" s="171" t="str">
        <f t="shared" si="2"/>
        <v/>
      </c>
    </row>
    <row r="192" spans="5:5">
      <c r="E192" s="171" t="str">
        <f t="shared" si="2"/>
        <v/>
      </c>
    </row>
    <row r="193" spans="5:5">
      <c r="E193" s="171" t="str">
        <f t="shared" si="2"/>
        <v/>
      </c>
    </row>
    <row r="194" spans="5:5">
      <c r="E194" s="171" t="str">
        <f t="shared" si="2"/>
        <v/>
      </c>
    </row>
    <row r="195" spans="5:5">
      <c r="E195" s="171" t="str">
        <f t="shared" si="2"/>
        <v/>
      </c>
    </row>
    <row r="196" spans="5:5">
      <c r="E196" s="171" t="str">
        <f t="shared" si="2"/>
        <v/>
      </c>
    </row>
    <row r="197" spans="5:5">
      <c r="E197" s="171" t="str">
        <f t="shared" si="2"/>
        <v/>
      </c>
    </row>
    <row r="198" spans="5:5">
      <c r="E198" s="171" t="str">
        <f t="shared" ref="E198:E261" si="3">IF(ISNUMBER(B198),B198,IF(B198="nd",0,IF(B198="&lt;",$U$23,"")))</f>
        <v/>
      </c>
    </row>
    <row r="199" spans="5:5">
      <c r="E199" s="171" t="str">
        <f t="shared" si="3"/>
        <v/>
      </c>
    </row>
    <row r="200" spans="5:5">
      <c r="E200" s="171" t="str">
        <f t="shared" si="3"/>
        <v/>
      </c>
    </row>
    <row r="201" spans="5:5">
      <c r="E201" s="171" t="str">
        <f t="shared" si="3"/>
        <v/>
      </c>
    </row>
    <row r="202" spans="5:5">
      <c r="E202" s="171" t="str">
        <f t="shared" si="3"/>
        <v/>
      </c>
    </row>
    <row r="203" spans="5:5">
      <c r="E203" s="171" t="str">
        <f t="shared" si="3"/>
        <v/>
      </c>
    </row>
    <row r="204" spans="5:5">
      <c r="E204" s="171" t="str">
        <f t="shared" si="3"/>
        <v/>
      </c>
    </row>
    <row r="205" spans="5:5">
      <c r="E205" s="171" t="str">
        <f t="shared" si="3"/>
        <v/>
      </c>
    </row>
    <row r="206" spans="5:5">
      <c r="E206" s="171" t="str">
        <f t="shared" si="3"/>
        <v/>
      </c>
    </row>
    <row r="207" spans="5:5">
      <c r="E207" s="171" t="str">
        <f t="shared" si="3"/>
        <v/>
      </c>
    </row>
    <row r="208" spans="5:5">
      <c r="E208" s="171" t="str">
        <f t="shared" si="3"/>
        <v/>
      </c>
    </row>
    <row r="209" spans="5:5">
      <c r="E209" s="171" t="str">
        <f t="shared" si="3"/>
        <v/>
      </c>
    </row>
    <row r="210" spans="5:5">
      <c r="E210" s="171" t="str">
        <f t="shared" si="3"/>
        <v/>
      </c>
    </row>
    <row r="211" spans="5:5">
      <c r="E211" s="171" t="str">
        <f t="shared" si="3"/>
        <v/>
      </c>
    </row>
    <row r="212" spans="5:5">
      <c r="E212" s="171" t="str">
        <f t="shared" si="3"/>
        <v/>
      </c>
    </row>
    <row r="213" spans="5:5">
      <c r="E213" s="171" t="str">
        <f t="shared" si="3"/>
        <v/>
      </c>
    </row>
    <row r="214" spans="5:5">
      <c r="E214" s="171" t="str">
        <f t="shared" si="3"/>
        <v/>
      </c>
    </row>
    <row r="215" spans="5:5">
      <c r="E215" s="171" t="str">
        <f t="shared" si="3"/>
        <v/>
      </c>
    </row>
    <row r="216" spans="5:5">
      <c r="E216" s="171" t="str">
        <f t="shared" si="3"/>
        <v/>
      </c>
    </row>
    <row r="217" spans="5:5">
      <c r="E217" s="171" t="str">
        <f t="shared" si="3"/>
        <v/>
      </c>
    </row>
    <row r="218" spans="5:5">
      <c r="E218" s="171" t="str">
        <f t="shared" si="3"/>
        <v/>
      </c>
    </row>
    <row r="219" spans="5:5">
      <c r="E219" s="171" t="str">
        <f t="shared" si="3"/>
        <v/>
      </c>
    </row>
    <row r="220" spans="5:5">
      <c r="E220" s="171" t="str">
        <f t="shared" si="3"/>
        <v/>
      </c>
    </row>
    <row r="221" spans="5:5">
      <c r="E221" s="171" t="str">
        <f t="shared" si="3"/>
        <v/>
      </c>
    </row>
    <row r="222" spans="5:5">
      <c r="E222" s="171" t="str">
        <f t="shared" si="3"/>
        <v/>
      </c>
    </row>
    <row r="223" spans="5:5">
      <c r="E223" s="171" t="str">
        <f t="shared" si="3"/>
        <v/>
      </c>
    </row>
    <row r="224" spans="5:5">
      <c r="E224" s="171" t="str">
        <f t="shared" si="3"/>
        <v/>
      </c>
    </row>
    <row r="225" spans="5:5">
      <c r="E225" s="171" t="str">
        <f t="shared" si="3"/>
        <v/>
      </c>
    </row>
    <row r="226" spans="5:5">
      <c r="E226" s="171" t="str">
        <f t="shared" si="3"/>
        <v/>
      </c>
    </row>
    <row r="227" spans="5:5">
      <c r="E227" s="171" t="str">
        <f t="shared" si="3"/>
        <v/>
      </c>
    </row>
    <row r="228" spans="5:5">
      <c r="E228" s="171" t="str">
        <f t="shared" si="3"/>
        <v/>
      </c>
    </row>
    <row r="229" spans="5:5">
      <c r="E229" s="171" t="str">
        <f t="shared" si="3"/>
        <v/>
      </c>
    </row>
    <row r="230" spans="5:5">
      <c r="E230" s="171" t="str">
        <f t="shared" si="3"/>
        <v/>
      </c>
    </row>
    <row r="231" spans="5:5">
      <c r="E231" s="171" t="str">
        <f t="shared" si="3"/>
        <v/>
      </c>
    </row>
    <row r="232" spans="5:5">
      <c r="E232" s="171" t="str">
        <f t="shared" si="3"/>
        <v/>
      </c>
    </row>
    <row r="233" spans="5:5">
      <c r="E233" s="171" t="str">
        <f t="shared" si="3"/>
        <v/>
      </c>
    </row>
    <row r="234" spans="5:5">
      <c r="E234" s="171" t="str">
        <f t="shared" si="3"/>
        <v/>
      </c>
    </row>
    <row r="235" spans="5:5">
      <c r="E235" s="171" t="str">
        <f t="shared" si="3"/>
        <v/>
      </c>
    </row>
    <row r="236" spans="5:5">
      <c r="E236" s="171" t="str">
        <f t="shared" si="3"/>
        <v/>
      </c>
    </row>
    <row r="237" spans="5:5">
      <c r="E237" s="171" t="str">
        <f t="shared" si="3"/>
        <v/>
      </c>
    </row>
    <row r="238" spans="5:5">
      <c r="E238" s="171" t="str">
        <f t="shared" si="3"/>
        <v/>
      </c>
    </row>
    <row r="239" spans="5:5">
      <c r="E239" s="171" t="str">
        <f t="shared" si="3"/>
        <v/>
      </c>
    </row>
    <row r="240" spans="5:5">
      <c r="E240" s="171" t="str">
        <f t="shared" si="3"/>
        <v/>
      </c>
    </row>
    <row r="241" spans="5:5">
      <c r="E241" s="171" t="str">
        <f t="shared" si="3"/>
        <v/>
      </c>
    </row>
    <row r="242" spans="5:5">
      <c r="E242" s="171" t="str">
        <f t="shared" si="3"/>
        <v/>
      </c>
    </row>
    <row r="243" spans="5:5">
      <c r="E243" s="171" t="str">
        <f t="shared" si="3"/>
        <v/>
      </c>
    </row>
    <row r="244" spans="5:5">
      <c r="E244" s="171" t="str">
        <f t="shared" si="3"/>
        <v/>
      </c>
    </row>
    <row r="245" spans="5:5">
      <c r="E245" s="171" t="str">
        <f t="shared" si="3"/>
        <v/>
      </c>
    </row>
    <row r="246" spans="5:5">
      <c r="E246" s="171" t="str">
        <f t="shared" si="3"/>
        <v/>
      </c>
    </row>
    <row r="247" spans="5:5">
      <c r="E247" s="171" t="str">
        <f t="shared" si="3"/>
        <v/>
      </c>
    </row>
    <row r="248" spans="5:5">
      <c r="E248" s="171" t="str">
        <f t="shared" si="3"/>
        <v/>
      </c>
    </row>
    <row r="249" spans="5:5">
      <c r="E249" s="171" t="str">
        <f t="shared" si="3"/>
        <v/>
      </c>
    </row>
    <row r="250" spans="5:5">
      <c r="E250" s="171" t="str">
        <f t="shared" si="3"/>
        <v/>
      </c>
    </row>
    <row r="251" spans="5:5">
      <c r="E251" s="171" t="str">
        <f t="shared" si="3"/>
        <v/>
      </c>
    </row>
    <row r="252" spans="5:5">
      <c r="E252" s="171" t="str">
        <f t="shared" si="3"/>
        <v/>
      </c>
    </row>
    <row r="253" spans="5:5">
      <c r="E253" s="171" t="str">
        <f t="shared" si="3"/>
        <v/>
      </c>
    </row>
    <row r="254" spans="5:5">
      <c r="E254" s="171" t="str">
        <f t="shared" si="3"/>
        <v/>
      </c>
    </row>
    <row r="255" spans="5:5">
      <c r="E255" s="171" t="str">
        <f t="shared" si="3"/>
        <v/>
      </c>
    </row>
    <row r="256" spans="5:5">
      <c r="E256" s="171" t="str">
        <f t="shared" si="3"/>
        <v/>
      </c>
    </row>
    <row r="257" spans="5:5">
      <c r="E257" s="171" t="str">
        <f t="shared" si="3"/>
        <v/>
      </c>
    </row>
    <row r="258" spans="5:5">
      <c r="E258" s="171" t="str">
        <f t="shared" si="3"/>
        <v/>
      </c>
    </row>
    <row r="259" spans="5:5">
      <c r="E259" s="171" t="str">
        <f t="shared" si="3"/>
        <v/>
      </c>
    </row>
    <row r="260" spans="5:5">
      <c r="E260" s="171" t="str">
        <f t="shared" si="3"/>
        <v/>
      </c>
    </row>
    <row r="261" spans="5:5">
      <c r="E261" s="171" t="str">
        <f t="shared" si="3"/>
        <v/>
      </c>
    </row>
    <row r="262" spans="5:5">
      <c r="E262" s="171" t="str">
        <f t="shared" ref="E262:E325" si="4">IF(ISNUMBER(B262),B262,IF(B262="nd",0,IF(B262="&lt;",$U$23,"")))</f>
        <v/>
      </c>
    </row>
    <row r="263" spans="5:5">
      <c r="E263" s="171" t="str">
        <f t="shared" si="4"/>
        <v/>
      </c>
    </row>
    <row r="264" spans="5:5">
      <c r="E264" s="171" t="str">
        <f t="shared" si="4"/>
        <v/>
      </c>
    </row>
    <row r="265" spans="5:5">
      <c r="E265" s="171" t="str">
        <f t="shared" si="4"/>
        <v/>
      </c>
    </row>
    <row r="266" spans="5:5">
      <c r="E266" s="171" t="str">
        <f t="shared" si="4"/>
        <v/>
      </c>
    </row>
    <row r="267" spans="5:5">
      <c r="E267" s="171" t="str">
        <f t="shared" si="4"/>
        <v/>
      </c>
    </row>
    <row r="268" spans="5:5">
      <c r="E268" s="171" t="str">
        <f t="shared" si="4"/>
        <v/>
      </c>
    </row>
    <row r="269" spans="5:5">
      <c r="E269" s="171" t="str">
        <f t="shared" si="4"/>
        <v/>
      </c>
    </row>
    <row r="270" spans="5:5">
      <c r="E270" s="171" t="str">
        <f t="shared" si="4"/>
        <v/>
      </c>
    </row>
    <row r="271" spans="5:5">
      <c r="E271" s="171" t="str">
        <f t="shared" si="4"/>
        <v/>
      </c>
    </row>
    <row r="272" spans="5:5">
      <c r="E272" s="171" t="str">
        <f t="shared" si="4"/>
        <v/>
      </c>
    </row>
    <row r="273" spans="5:5">
      <c r="E273" s="171" t="str">
        <f t="shared" si="4"/>
        <v/>
      </c>
    </row>
    <row r="274" spans="5:5">
      <c r="E274" s="171" t="str">
        <f t="shared" si="4"/>
        <v/>
      </c>
    </row>
    <row r="275" spans="5:5">
      <c r="E275" s="171" t="str">
        <f t="shared" si="4"/>
        <v/>
      </c>
    </row>
    <row r="276" spans="5:5">
      <c r="E276" s="171" t="str">
        <f t="shared" si="4"/>
        <v/>
      </c>
    </row>
    <row r="277" spans="5:5">
      <c r="E277" s="171" t="str">
        <f t="shared" si="4"/>
        <v/>
      </c>
    </row>
    <row r="278" spans="5:5">
      <c r="E278" s="171" t="str">
        <f t="shared" si="4"/>
        <v/>
      </c>
    </row>
    <row r="279" spans="5:5">
      <c r="E279" s="171" t="str">
        <f t="shared" si="4"/>
        <v/>
      </c>
    </row>
    <row r="280" spans="5:5">
      <c r="E280" s="171" t="str">
        <f t="shared" si="4"/>
        <v/>
      </c>
    </row>
    <row r="281" spans="5:5">
      <c r="E281" s="171" t="str">
        <f t="shared" si="4"/>
        <v/>
      </c>
    </row>
    <row r="282" spans="5:5">
      <c r="E282" s="171" t="str">
        <f t="shared" si="4"/>
        <v/>
      </c>
    </row>
    <row r="283" spans="5:5">
      <c r="E283" s="171" t="str">
        <f t="shared" si="4"/>
        <v/>
      </c>
    </row>
    <row r="284" spans="5:5">
      <c r="E284" s="171" t="str">
        <f t="shared" si="4"/>
        <v/>
      </c>
    </row>
    <row r="285" spans="5:5">
      <c r="E285" s="171" t="str">
        <f t="shared" si="4"/>
        <v/>
      </c>
    </row>
    <row r="286" spans="5:5">
      <c r="E286" s="171" t="str">
        <f t="shared" si="4"/>
        <v/>
      </c>
    </row>
    <row r="287" spans="5:5">
      <c r="E287" s="171" t="str">
        <f t="shared" si="4"/>
        <v/>
      </c>
    </row>
    <row r="288" spans="5:5">
      <c r="E288" s="171" t="str">
        <f t="shared" si="4"/>
        <v/>
      </c>
    </row>
    <row r="289" spans="5:5">
      <c r="E289" s="171" t="str">
        <f t="shared" si="4"/>
        <v/>
      </c>
    </row>
    <row r="290" spans="5:5">
      <c r="E290" s="171" t="str">
        <f t="shared" si="4"/>
        <v/>
      </c>
    </row>
    <row r="291" spans="5:5">
      <c r="E291" s="171" t="str">
        <f t="shared" si="4"/>
        <v/>
      </c>
    </row>
    <row r="292" spans="5:5">
      <c r="E292" s="171" t="str">
        <f t="shared" si="4"/>
        <v/>
      </c>
    </row>
    <row r="293" spans="5:5">
      <c r="E293" s="171" t="str">
        <f t="shared" si="4"/>
        <v/>
      </c>
    </row>
    <row r="294" spans="5:5">
      <c r="E294" s="171" t="str">
        <f t="shared" si="4"/>
        <v/>
      </c>
    </row>
    <row r="295" spans="5:5">
      <c r="E295" s="171" t="str">
        <f t="shared" si="4"/>
        <v/>
      </c>
    </row>
    <row r="296" spans="5:5">
      <c r="E296" s="171" t="str">
        <f t="shared" si="4"/>
        <v/>
      </c>
    </row>
    <row r="297" spans="5:5">
      <c r="E297" s="171" t="str">
        <f t="shared" si="4"/>
        <v/>
      </c>
    </row>
    <row r="298" spans="5:5">
      <c r="E298" s="171" t="str">
        <f t="shared" si="4"/>
        <v/>
      </c>
    </row>
    <row r="299" spans="5:5">
      <c r="E299" s="171" t="str">
        <f t="shared" si="4"/>
        <v/>
      </c>
    </row>
    <row r="300" spans="5:5">
      <c r="E300" s="171" t="str">
        <f t="shared" si="4"/>
        <v/>
      </c>
    </row>
    <row r="301" spans="5:5">
      <c r="E301" s="171" t="str">
        <f t="shared" si="4"/>
        <v/>
      </c>
    </row>
    <row r="302" spans="5:5">
      <c r="E302" s="171" t="str">
        <f t="shared" si="4"/>
        <v/>
      </c>
    </row>
    <row r="303" spans="5:5">
      <c r="E303" s="171" t="str">
        <f t="shared" si="4"/>
        <v/>
      </c>
    </row>
    <row r="304" spans="5:5">
      <c r="E304" s="171" t="str">
        <f t="shared" si="4"/>
        <v/>
      </c>
    </row>
    <row r="305" spans="5:5">
      <c r="E305" s="171" t="str">
        <f t="shared" si="4"/>
        <v/>
      </c>
    </row>
    <row r="306" spans="5:5">
      <c r="E306" s="171" t="str">
        <f t="shared" si="4"/>
        <v/>
      </c>
    </row>
    <row r="307" spans="5:5">
      <c r="E307" s="171" t="str">
        <f t="shared" si="4"/>
        <v/>
      </c>
    </row>
    <row r="308" spans="5:5">
      <c r="E308" s="171" t="str">
        <f t="shared" si="4"/>
        <v/>
      </c>
    </row>
    <row r="309" spans="5:5">
      <c r="E309" s="171" t="str">
        <f t="shared" si="4"/>
        <v/>
      </c>
    </row>
    <row r="310" spans="5:5">
      <c r="E310" s="171" t="str">
        <f t="shared" si="4"/>
        <v/>
      </c>
    </row>
    <row r="311" spans="5:5">
      <c r="E311" s="171" t="str">
        <f t="shared" si="4"/>
        <v/>
      </c>
    </row>
    <row r="312" spans="5:5">
      <c r="E312" s="171" t="str">
        <f t="shared" si="4"/>
        <v/>
      </c>
    </row>
    <row r="313" spans="5:5">
      <c r="E313" s="171" t="str">
        <f t="shared" si="4"/>
        <v/>
      </c>
    </row>
    <row r="314" spans="5:5">
      <c r="E314" s="171" t="str">
        <f t="shared" si="4"/>
        <v/>
      </c>
    </row>
    <row r="315" spans="5:5">
      <c r="E315" s="171" t="str">
        <f t="shared" si="4"/>
        <v/>
      </c>
    </row>
    <row r="316" spans="5:5">
      <c r="E316" s="171" t="str">
        <f t="shared" si="4"/>
        <v/>
      </c>
    </row>
    <row r="317" spans="5:5">
      <c r="E317" s="171" t="str">
        <f t="shared" si="4"/>
        <v/>
      </c>
    </row>
    <row r="318" spans="5:5">
      <c r="E318" s="171" t="str">
        <f t="shared" si="4"/>
        <v/>
      </c>
    </row>
    <row r="319" spans="5:5">
      <c r="E319" s="171" t="str">
        <f t="shared" si="4"/>
        <v/>
      </c>
    </row>
    <row r="320" spans="5:5">
      <c r="E320" s="171" t="str">
        <f t="shared" si="4"/>
        <v/>
      </c>
    </row>
    <row r="321" spans="5:5">
      <c r="E321" s="171" t="str">
        <f t="shared" si="4"/>
        <v/>
      </c>
    </row>
    <row r="322" spans="5:5">
      <c r="E322" s="171" t="str">
        <f t="shared" si="4"/>
        <v/>
      </c>
    </row>
    <row r="323" spans="5:5">
      <c r="E323" s="171" t="str">
        <f t="shared" si="4"/>
        <v/>
      </c>
    </row>
    <row r="324" spans="5:5">
      <c r="E324" s="171" t="str">
        <f t="shared" si="4"/>
        <v/>
      </c>
    </row>
    <row r="325" spans="5:5">
      <c r="E325" s="171" t="str">
        <f t="shared" si="4"/>
        <v/>
      </c>
    </row>
    <row r="326" spans="5:5">
      <c r="E326" s="171" t="str">
        <f t="shared" ref="E326:E389" si="5">IF(ISNUMBER(B326),B326,IF(B326="nd",0,IF(B326="&lt;",$U$23,"")))</f>
        <v/>
      </c>
    </row>
    <row r="327" spans="5:5">
      <c r="E327" s="171" t="str">
        <f t="shared" si="5"/>
        <v/>
      </c>
    </row>
    <row r="328" spans="5:5">
      <c r="E328" s="171" t="str">
        <f t="shared" si="5"/>
        <v/>
      </c>
    </row>
    <row r="329" spans="5:5">
      <c r="E329" s="171" t="str">
        <f t="shared" si="5"/>
        <v/>
      </c>
    </row>
    <row r="330" spans="5:5">
      <c r="E330" s="171" t="str">
        <f t="shared" si="5"/>
        <v/>
      </c>
    </row>
    <row r="331" spans="5:5">
      <c r="E331" s="171" t="str">
        <f t="shared" si="5"/>
        <v/>
      </c>
    </row>
    <row r="332" spans="5:5">
      <c r="E332" s="171" t="str">
        <f t="shared" si="5"/>
        <v/>
      </c>
    </row>
    <row r="333" spans="5:5">
      <c r="E333" s="171" t="str">
        <f t="shared" si="5"/>
        <v/>
      </c>
    </row>
    <row r="334" spans="5:5">
      <c r="E334" s="171" t="str">
        <f t="shared" si="5"/>
        <v/>
      </c>
    </row>
    <row r="335" spans="5:5">
      <c r="E335" s="171" t="str">
        <f t="shared" si="5"/>
        <v/>
      </c>
    </row>
    <row r="336" spans="5:5">
      <c r="E336" s="171" t="str">
        <f t="shared" si="5"/>
        <v/>
      </c>
    </row>
    <row r="337" spans="5:5">
      <c r="E337" s="171" t="str">
        <f t="shared" si="5"/>
        <v/>
      </c>
    </row>
    <row r="338" spans="5:5">
      <c r="E338" s="171" t="str">
        <f t="shared" si="5"/>
        <v/>
      </c>
    </row>
    <row r="339" spans="5:5">
      <c r="E339" s="171" t="str">
        <f t="shared" si="5"/>
        <v/>
      </c>
    </row>
    <row r="340" spans="5:5">
      <c r="E340" s="171" t="str">
        <f t="shared" si="5"/>
        <v/>
      </c>
    </row>
    <row r="341" spans="5:5">
      <c r="E341" s="171" t="str">
        <f t="shared" si="5"/>
        <v/>
      </c>
    </row>
    <row r="342" spans="5:5">
      <c r="E342" s="171" t="str">
        <f t="shared" si="5"/>
        <v/>
      </c>
    </row>
    <row r="343" spans="5:5">
      <c r="E343" s="171" t="str">
        <f t="shared" si="5"/>
        <v/>
      </c>
    </row>
    <row r="344" spans="5:5">
      <c r="E344" s="171" t="str">
        <f t="shared" si="5"/>
        <v/>
      </c>
    </row>
    <row r="345" spans="5:5">
      <c r="E345" s="171" t="str">
        <f t="shared" si="5"/>
        <v/>
      </c>
    </row>
    <row r="346" spans="5:5">
      <c r="E346" s="171" t="str">
        <f t="shared" si="5"/>
        <v/>
      </c>
    </row>
    <row r="347" spans="5:5">
      <c r="E347" s="171" t="str">
        <f t="shared" si="5"/>
        <v/>
      </c>
    </row>
    <row r="348" spans="5:5">
      <c r="E348" s="171" t="str">
        <f t="shared" si="5"/>
        <v/>
      </c>
    </row>
    <row r="349" spans="5:5">
      <c r="E349" s="171" t="str">
        <f t="shared" si="5"/>
        <v/>
      </c>
    </row>
    <row r="350" spans="5:5">
      <c r="E350" s="171" t="str">
        <f t="shared" si="5"/>
        <v/>
      </c>
    </row>
    <row r="351" spans="5:5">
      <c r="E351" s="171" t="str">
        <f t="shared" si="5"/>
        <v/>
      </c>
    </row>
    <row r="352" spans="5:5">
      <c r="E352" s="171" t="str">
        <f t="shared" si="5"/>
        <v/>
      </c>
    </row>
    <row r="353" spans="5:5">
      <c r="E353" s="171" t="str">
        <f t="shared" si="5"/>
        <v/>
      </c>
    </row>
    <row r="354" spans="5:5">
      <c r="E354" s="171" t="str">
        <f t="shared" si="5"/>
        <v/>
      </c>
    </row>
    <row r="355" spans="5:5">
      <c r="E355" s="171" t="str">
        <f t="shared" si="5"/>
        <v/>
      </c>
    </row>
    <row r="356" spans="5:5">
      <c r="E356" s="171" t="str">
        <f t="shared" si="5"/>
        <v/>
      </c>
    </row>
    <row r="357" spans="5:5">
      <c r="E357" s="171" t="str">
        <f t="shared" si="5"/>
        <v/>
      </c>
    </row>
    <row r="358" spans="5:5">
      <c r="E358" s="171" t="str">
        <f t="shared" si="5"/>
        <v/>
      </c>
    </row>
    <row r="359" spans="5:5">
      <c r="E359" s="171" t="str">
        <f t="shared" si="5"/>
        <v/>
      </c>
    </row>
    <row r="360" spans="5:5">
      <c r="E360" s="171" t="str">
        <f t="shared" si="5"/>
        <v/>
      </c>
    </row>
    <row r="361" spans="5:5">
      <c r="E361" s="171" t="str">
        <f t="shared" si="5"/>
        <v/>
      </c>
    </row>
    <row r="362" spans="5:5">
      <c r="E362" s="171" t="str">
        <f t="shared" si="5"/>
        <v/>
      </c>
    </row>
    <row r="363" spans="5:5">
      <c r="E363" s="171" t="str">
        <f t="shared" si="5"/>
        <v/>
      </c>
    </row>
    <row r="364" spans="5:5">
      <c r="E364" s="171" t="str">
        <f t="shared" si="5"/>
        <v/>
      </c>
    </row>
    <row r="365" spans="5:5">
      <c r="E365" s="171" t="str">
        <f t="shared" si="5"/>
        <v/>
      </c>
    </row>
    <row r="366" spans="5:5">
      <c r="E366" s="171" t="str">
        <f t="shared" si="5"/>
        <v/>
      </c>
    </row>
    <row r="367" spans="5:5">
      <c r="E367" s="171" t="str">
        <f t="shared" si="5"/>
        <v/>
      </c>
    </row>
    <row r="368" spans="5:5">
      <c r="E368" s="171" t="str">
        <f t="shared" si="5"/>
        <v/>
      </c>
    </row>
    <row r="369" spans="5:5">
      <c r="E369" s="171" t="str">
        <f t="shared" si="5"/>
        <v/>
      </c>
    </row>
    <row r="370" spans="5:5">
      <c r="E370" s="171" t="str">
        <f t="shared" si="5"/>
        <v/>
      </c>
    </row>
    <row r="371" spans="5:5">
      <c r="E371" s="171" t="str">
        <f t="shared" si="5"/>
        <v/>
      </c>
    </row>
    <row r="372" spans="5:5">
      <c r="E372" s="171" t="str">
        <f t="shared" si="5"/>
        <v/>
      </c>
    </row>
    <row r="373" spans="5:5">
      <c r="E373" s="171" t="str">
        <f t="shared" si="5"/>
        <v/>
      </c>
    </row>
    <row r="374" spans="5:5">
      <c r="E374" s="171" t="str">
        <f t="shared" si="5"/>
        <v/>
      </c>
    </row>
    <row r="375" spans="5:5">
      <c r="E375" s="171" t="str">
        <f t="shared" si="5"/>
        <v/>
      </c>
    </row>
    <row r="376" spans="5:5">
      <c r="E376" s="171" t="str">
        <f t="shared" si="5"/>
        <v/>
      </c>
    </row>
    <row r="377" spans="5:5">
      <c r="E377" s="171" t="str">
        <f t="shared" si="5"/>
        <v/>
      </c>
    </row>
    <row r="378" spans="5:5">
      <c r="E378" s="171" t="str">
        <f t="shared" si="5"/>
        <v/>
      </c>
    </row>
    <row r="379" spans="5:5">
      <c r="E379" s="171" t="str">
        <f t="shared" si="5"/>
        <v/>
      </c>
    </row>
    <row r="380" spans="5:5">
      <c r="E380" s="171" t="str">
        <f t="shared" si="5"/>
        <v/>
      </c>
    </row>
    <row r="381" spans="5:5">
      <c r="E381" s="171" t="str">
        <f t="shared" si="5"/>
        <v/>
      </c>
    </row>
    <row r="382" spans="5:5">
      <c r="E382" s="171" t="str">
        <f t="shared" si="5"/>
        <v/>
      </c>
    </row>
    <row r="383" spans="5:5">
      <c r="E383" s="171" t="str">
        <f t="shared" si="5"/>
        <v/>
      </c>
    </row>
    <row r="384" spans="5:5">
      <c r="E384" s="171" t="str">
        <f t="shared" si="5"/>
        <v/>
      </c>
    </row>
    <row r="385" spans="5:5">
      <c r="E385" s="171" t="str">
        <f t="shared" si="5"/>
        <v/>
      </c>
    </row>
    <row r="386" spans="5:5">
      <c r="E386" s="171" t="str">
        <f t="shared" si="5"/>
        <v/>
      </c>
    </row>
    <row r="387" spans="5:5">
      <c r="E387" s="171" t="str">
        <f t="shared" si="5"/>
        <v/>
      </c>
    </row>
    <row r="388" spans="5:5">
      <c r="E388" s="171" t="str">
        <f t="shared" si="5"/>
        <v/>
      </c>
    </row>
    <row r="389" spans="5:5">
      <c r="E389" s="171" t="str">
        <f t="shared" si="5"/>
        <v/>
      </c>
    </row>
    <row r="390" spans="5:5">
      <c r="E390" s="171" t="str">
        <f t="shared" ref="E390:E453" si="6">IF(ISNUMBER(B390),B390,IF(B390="nd",0,IF(B390="&lt;",$U$23,"")))</f>
        <v/>
      </c>
    </row>
    <row r="391" spans="5:5">
      <c r="E391" s="171" t="str">
        <f t="shared" si="6"/>
        <v/>
      </c>
    </row>
    <row r="392" spans="5:5">
      <c r="E392" s="171" t="str">
        <f t="shared" si="6"/>
        <v/>
      </c>
    </row>
    <row r="393" spans="5:5">
      <c r="E393" s="171" t="str">
        <f t="shared" si="6"/>
        <v/>
      </c>
    </row>
    <row r="394" spans="5:5">
      <c r="E394" s="171" t="str">
        <f t="shared" si="6"/>
        <v/>
      </c>
    </row>
    <row r="395" spans="5:5">
      <c r="E395" s="171" t="str">
        <f t="shared" si="6"/>
        <v/>
      </c>
    </row>
    <row r="396" spans="5:5">
      <c r="E396" s="171" t="str">
        <f t="shared" si="6"/>
        <v/>
      </c>
    </row>
    <row r="397" spans="5:5">
      <c r="E397" s="171" t="str">
        <f t="shared" si="6"/>
        <v/>
      </c>
    </row>
    <row r="398" spans="5:5">
      <c r="E398" s="171" t="str">
        <f t="shared" si="6"/>
        <v/>
      </c>
    </row>
    <row r="399" spans="5:5">
      <c r="E399" s="171" t="str">
        <f t="shared" si="6"/>
        <v/>
      </c>
    </row>
    <row r="400" spans="5:5">
      <c r="E400" s="171" t="str">
        <f t="shared" si="6"/>
        <v/>
      </c>
    </row>
    <row r="401" spans="5:5">
      <c r="E401" s="171" t="str">
        <f t="shared" si="6"/>
        <v/>
      </c>
    </row>
    <row r="402" spans="5:5">
      <c r="E402" s="171" t="str">
        <f t="shared" si="6"/>
        <v/>
      </c>
    </row>
    <row r="403" spans="5:5">
      <c r="E403" s="171" t="str">
        <f t="shared" si="6"/>
        <v/>
      </c>
    </row>
    <row r="404" spans="5:5">
      <c r="E404" s="171" t="str">
        <f t="shared" si="6"/>
        <v/>
      </c>
    </row>
    <row r="405" spans="5:5">
      <c r="E405" s="171" t="str">
        <f t="shared" si="6"/>
        <v/>
      </c>
    </row>
    <row r="406" spans="5:5">
      <c r="E406" s="171" t="str">
        <f t="shared" si="6"/>
        <v/>
      </c>
    </row>
    <row r="407" spans="5:5">
      <c r="E407" s="171" t="str">
        <f t="shared" si="6"/>
        <v/>
      </c>
    </row>
    <row r="408" spans="5:5">
      <c r="E408" s="171" t="str">
        <f t="shared" si="6"/>
        <v/>
      </c>
    </row>
    <row r="409" spans="5:5">
      <c r="E409" s="171" t="str">
        <f t="shared" si="6"/>
        <v/>
      </c>
    </row>
    <row r="410" spans="5:5">
      <c r="E410" s="171" t="str">
        <f t="shared" si="6"/>
        <v/>
      </c>
    </row>
    <row r="411" spans="5:5">
      <c r="E411" s="171" t="str">
        <f t="shared" si="6"/>
        <v/>
      </c>
    </row>
    <row r="412" spans="5:5">
      <c r="E412" s="171" t="str">
        <f t="shared" si="6"/>
        <v/>
      </c>
    </row>
    <row r="413" spans="5:5">
      <c r="E413" s="171" t="str">
        <f t="shared" si="6"/>
        <v/>
      </c>
    </row>
    <row r="414" spans="5:5">
      <c r="E414" s="171" t="str">
        <f t="shared" si="6"/>
        <v/>
      </c>
    </row>
    <row r="415" spans="5:5">
      <c r="E415" s="171" t="str">
        <f t="shared" si="6"/>
        <v/>
      </c>
    </row>
    <row r="416" spans="5:5">
      <c r="E416" s="171" t="str">
        <f t="shared" si="6"/>
        <v/>
      </c>
    </row>
    <row r="417" spans="5:5">
      <c r="E417" s="171" t="str">
        <f t="shared" si="6"/>
        <v/>
      </c>
    </row>
    <row r="418" spans="5:5">
      <c r="E418" s="171" t="str">
        <f t="shared" si="6"/>
        <v/>
      </c>
    </row>
    <row r="419" spans="5:5">
      <c r="E419" s="171" t="str">
        <f t="shared" si="6"/>
        <v/>
      </c>
    </row>
    <row r="420" spans="5:5">
      <c r="E420" s="171" t="str">
        <f t="shared" si="6"/>
        <v/>
      </c>
    </row>
    <row r="421" spans="5:5">
      <c r="E421" s="171" t="str">
        <f t="shared" si="6"/>
        <v/>
      </c>
    </row>
    <row r="422" spans="5:5">
      <c r="E422" s="171" t="str">
        <f t="shared" si="6"/>
        <v/>
      </c>
    </row>
    <row r="423" spans="5:5">
      <c r="E423" s="171" t="str">
        <f t="shared" si="6"/>
        <v/>
      </c>
    </row>
    <row r="424" spans="5:5">
      <c r="E424" s="171" t="str">
        <f t="shared" si="6"/>
        <v/>
      </c>
    </row>
    <row r="425" spans="5:5">
      <c r="E425" s="171" t="str">
        <f t="shared" si="6"/>
        <v/>
      </c>
    </row>
    <row r="426" spans="5:5">
      <c r="E426" s="171" t="str">
        <f t="shared" si="6"/>
        <v/>
      </c>
    </row>
    <row r="427" spans="5:5">
      <c r="E427" s="171" t="str">
        <f t="shared" si="6"/>
        <v/>
      </c>
    </row>
    <row r="428" spans="5:5">
      <c r="E428" s="171" t="str">
        <f t="shared" si="6"/>
        <v/>
      </c>
    </row>
    <row r="429" spans="5:5">
      <c r="E429" s="171" t="str">
        <f t="shared" si="6"/>
        <v/>
      </c>
    </row>
    <row r="430" spans="5:5">
      <c r="E430" s="171" t="str">
        <f t="shared" si="6"/>
        <v/>
      </c>
    </row>
    <row r="431" spans="5:5">
      <c r="E431" s="171" t="str">
        <f t="shared" si="6"/>
        <v/>
      </c>
    </row>
    <row r="432" spans="5:5">
      <c r="E432" s="171" t="str">
        <f t="shared" si="6"/>
        <v/>
      </c>
    </row>
    <row r="433" spans="5:5">
      <c r="E433" s="171" t="str">
        <f t="shared" si="6"/>
        <v/>
      </c>
    </row>
    <row r="434" spans="5:5">
      <c r="E434" s="171" t="str">
        <f t="shared" si="6"/>
        <v/>
      </c>
    </row>
    <row r="435" spans="5:5">
      <c r="E435" s="171" t="str">
        <f t="shared" si="6"/>
        <v/>
      </c>
    </row>
    <row r="436" spans="5:5">
      <c r="E436" s="171" t="str">
        <f t="shared" si="6"/>
        <v/>
      </c>
    </row>
    <row r="437" spans="5:5">
      <c r="E437" s="171" t="str">
        <f t="shared" si="6"/>
        <v/>
      </c>
    </row>
    <row r="438" spans="5:5">
      <c r="E438" s="171" t="str">
        <f t="shared" si="6"/>
        <v/>
      </c>
    </row>
    <row r="439" spans="5:5">
      <c r="E439" s="171" t="str">
        <f t="shared" si="6"/>
        <v/>
      </c>
    </row>
    <row r="440" spans="5:5">
      <c r="E440" s="171" t="str">
        <f t="shared" si="6"/>
        <v/>
      </c>
    </row>
    <row r="441" spans="5:5">
      <c r="E441" s="171" t="str">
        <f t="shared" si="6"/>
        <v/>
      </c>
    </row>
    <row r="442" spans="5:5">
      <c r="E442" s="171" t="str">
        <f t="shared" si="6"/>
        <v/>
      </c>
    </row>
    <row r="443" spans="5:5">
      <c r="E443" s="171" t="str">
        <f t="shared" si="6"/>
        <v/>
      </c>
    </row>
    <row r="444" spans="5:5">
      <c r="E444" s="171" t="str">
        <f t="shared" si="6"/>
        <v/>
      </c>
    </row>
    <row r="445" spans="5:5">
      <c r="E445" s="171" t="str">
        <f t="shared" si="6"/>
        <v/>
      </c>
    </row>
    <row r="446" spans="5:5">
      <c r="E446" s="171" t="str">
        <f t="shared" si="6"/>
        <v/>
      </c>
    </row>
    <row r="447" spans="5:5">
      <c r="E447" s="171" t="str">
        <f t="shared" si="6"/>
        <v/>
      </c>
    </row>
    <row r="448" spans="5:5">
      <c r="E448" s="171" t="str">
        <f t="shared" si="6"/>
        <v/>
      </c>
    </row>
    <row r="449" spans="5:5">
      <c r="E449" s="171" t="str">
        <f t="shared" si="6"/>
        <v/>
      </c>
    </row>
    <row r="450" spans="5:5">
      <c r="E450" s="171" t="str">
        <f t="shared" si="6"/>
        <v/>
      </c>
    </row>
    <row r="451" spans="5:5">
      <c r="E451" s="171" t="str">
        <f t="shared" si="6"/>
        <v/>
      </c>
    </row>
    <row r="452" spans="5:5">
      <c r="E452" s="171" t="str">
        <f t="shared" si="6"/>
        <v/>
      </c>
    </row>
    <row r="453" spans="5:5">
      <c r="E453" s="171" t="str">
        <f t="shared" si="6"/>
        <v/>
      </c>
    </row>
    <row r="454" spans="5:5">
      <c r="E454" s="171" t="str">
        <f t="shared" ref="E454:E517" si="7">IF(ISNUMBER(B454),B454,IF(B454="nd",0,IF(B454="&lt;",$U$23,"")))</f>
        <v/>
      </c>
    </row>
    <row r="455" spans="5:5">
      <c r="E455" s="171" t="str">
        <f t="shared" si="7"/>
        <v/>
      </c>
    </row>
    <row r="456" spans="5:5">
      <c r="E456" s="171" t="str">
        <f t="shared" si="7"/>
        <v/>
      </c>
    </row>
    <row r="457" spans="5:5">
      <c r="E457" s="171" t="str">
        <f t="shared" si="7"/>
        <v/>
      </c>
    </row>
    <row r="458" spans="5:5">
      <c r="E458" s="171" t="str">
        <f t="shared" si="7"/>
        <v/>
      </c>
    </row>
    <row r="459" spans="5:5">
      <c r="E459" s="171" t="str">
        <f t="shared" si="7"/>
        <v/>
      </c>
    </row>
    <row r="460" spans="5:5">
      <c r="E460" s="171" t="str">
        <f t="shared" si="7"/>
        <v/>
      </c>
    </row>
    <row r="461" spans="5:5">
      <c r="E461" s="171" t="str">
        <f t="shared" si="7"/>
        <v/>
      </c>
    </row>
    <row r="462" spans="5:5">
      <c r="E462" s="171" t="str">
        <f t="shared" si="7"/>
        <v/>
      </c>
    </row>
    <row r="463" spans="5:5">
      <c r="E463" s="171" t="str">
        <f t="shared" si="7"/>
        <v/>
      </c>
    </row>
    <row r="464" spans="5:5">
      <c r="E464" s="171" t="str">
        <f t="shared" si="7"/>
        <v/>
      </c>
    </row>
    <row r="465" spans="5:5">
      <c r="E465" s="171" t="str">
        <f t="shared" si="7"/>
        <v/>
      </c>
    </row>
    <row r="466" spans="5:5">
      <c r="E466" s="171" t="str">
        <f t="shared" si="7"/>
        <v/>
      </c>
    </row>
    <row r="467" spans="5:5">
      <c r="E467" s="171" t="str">
        <f t="shared" si="7"/>
        <v/>
      </c>
    </row>
    <row r="468" spans="5:5">
      <c r="E468" s="171" t="str">
        <f t="shared" si="7"/>
        <v/>
      </c>
    </row>
    <row r="469" spans="5:5">
      <c r="E469" s="171" t="str">
        <f t="shared" si="7"/>
        <v/>
      </c>
    </row>
    <row r="470" spans="5:5">
      <c r="E470" s="171" t="str">
        <f t="shared" si="7"/>
        <v/>
      </c>
    </row>
    <row r="471" spans="5:5">
      <c r="E471" s="171" t="str">
        <f t="shared" si="7"/>
        <v/>
      </c>
    </row>
    <row r="472" spans="5:5">
      <c r="E472" s="171" t="str">
        <f t="shared" si="7"/>
        <v/>
      </c>
    </row>
    <row r="473" spans="5:5">
      <c r="E473" s="171" t="str">
        <f t="shared" si="7"/>
        <v/>
      </c>
    </row>
    <row r="474" spans="5:5">
      <c r="E474" s="171" t="str">
        <f t="shared" si="7"/>
        <v/>
      </c>
    </row>
    <row r="475" spans="5:5">
      <c r="E475" s="171" t="str">
        <f t="shared" si="7"/>
        <v/>
      </c>
    </row>
    <row r="476" spans="5:5">
      <c r="E476" s="171" t="str">
        <f t="shared" si="7"/>
        <v/>
      </c>
    </row>
    <row r="477" spans="5:5">
      <c r="E477" s="171" t="str">
        <f t="shared" si="7"/>
        <v/>
      </c>
    </row>
    <row r="478" spans="5:5">
      <c r="E478" s="171" t="str">
        <f t="shared" si="7"/>
        <v/>
      </c>
    </row>
    <row r="479" spans="5:5">
      <c r="E479" s="171" t="str">
        <f t="shared" si="7"/>
        <v/>
      </c>
    </row>
    <row r="480" spans="5:5">
      <c r="E480" s="171" t="str">
        <f t="shared" si="7"/>
        <v/>
      </c>
    </row>
    <row r="481" spans="5:5">
      <c r="E481" s="171" t="str">
        <f t="shared" si="7"/>
        <v/>
      </c>
    </row>
    <row r="482" spans="5:5">
      <c r="E482" s="171" t="str">
        <f t="shared" si="7"/>
        <v/>
      </c>
    </row>
    <row r="483" spans="5:5">
      <c r="E483" s="171" t="str">
        <f t="shared" si="7"/>
        <v/>
      </c>
    </row>
    <row r="484" spans="5:5">
      <c r="E484" s="171" t="str">
        <f t="shared" si="7"/>
        <v/>
      </c>
    </row>
    <row r="485" spans="5:5">
      <c r="E485" s="171" t="str">
        <f t="shared" si="7"/>
        <v/>
      </c>
    </row>
    <row r="486" spans="5:5">
      <c r="E486" s="171" t="str">
        <f t="shared" si="7"/>
        <v/>
      </c>
    </row>
    <row r="487" spans="5:5">
      <c r="E487" s="171" t="str">
        <f t="shared" si="7"/>
        <v/>
      </c>
    </row>
    <row r="488" spans="5:5">
      <c r="E488" s="171" t="str">
        <f t="shared" si="7"/>
        <v/>
      </c>
    </row>
    <row r="489" spans="5:5">
      <c r="E489" s="171" t="str">
        <f t="shared" si="7"/>
        <v/>
      </c>
    </row>
    <row r="490" spans="5:5">
      <c r="E490" s="171" t="str">
        <f t="shared" si="7"/>
        <v/>
      </c>
    </row>
    <row r="491" spans="5:5">
      <c r="E491" s="171" t="str">
        <f t="shared" si="7"/>
        <v/>
      </c>
    </row>
    <row r="492" spans="5:5">
      <c r="E492" s="171" t="str">
        <f t="shared" si="7"/>
        <v/>
      </c>
    </row>
    <row r="493" spans="5:5">
      <c r="E493" s="171" t="str">
        <f t="shared" si="7"/>
        <v/>
      </c>
    </row>
    <row r="494" spans="5:5">
      <c r="E494" s="171" t="str">
        <f t="shared" si="7"/>
        <v/>
      </c>
    </row>
    <row r="495" spans="5:5">
      <c r="E495" s="171" t="str">
        <f t="shared" si="7"/>
        <v/>
      </c>
    </row>
    <row r="496" spans="5:5">
      <c r="E496" s="171" t="str">
        <f t="shared" si="7"/>
        <v/>
      </c>
    </row>
    <row r="497" spans="5:5">
      <c r="E497" s="171" t="str">
        <f t="shared" si="7"/>
        <v/>
      </c>
    </row>
    <row r="498" spans="5:5">
      <c r="E498" s="171" t="str">
        <f t="shared" si="7"/>
        <v/>
      </c>
    </row>
    <row r="499" spans="5:5">
      <c r="E499" s="171" t="str">
        <f t="shared" si="7"/>
        <v/>
      </c>
    </row>
    <row r="500" spans="5:5">
      <c r="E500" s="171" t="str">
        <f t="shared" si="7"/>
        <v/>
      </c>
    </row>
    <row r="501" spans="5:5">
      <c r="E501" s="171" t="str">
        <f t="shared" si="7"/>
        <v/>
      </c>
    </row>
    <row r="502" spans="5:5">
      <c r="E502" s="171" t="str">
        <f t="shared" si="7"/>
        <v/>
      </c>
    </row>
    <row r="503" spans="5:5">
      <c r="E503" s="171" t="str">
        <f t="shared" si="7"/>
        <v/>
      </c>
    </row>
    <row r="504" spans="5:5">
      <c r="E504" s="171" t="str">
        <f t="shared" si="7"/>
        <v/>
      </c>
    </row>
    <row r="505" spans="5:5">
      <c r="E505" s="171" t="str">
        <f t="shared" si="7"/>
        <v/>
      </c>
    </row>
    <row r="506" spans="5:5">
      <c r="E506" s="171" t="str">
        <f t="shared" si="7"/>
        <v/>
      </c>
    </row>
    <row r="507" spans="5:5">
      <c r="E507" s="171" t="str">
        <f t="shared" si="7"/>
        <v/>
      </c>
    </row>
    <row r="508" spans="5:5">
      <c r="E508" s="171" t="str">
        <f t="shared" si="7"/>
        <v/>
      </c>
    </row>
    <row r="509" spans="5:5">
      <c r="E509" s="171" t="str">
        <f t="shared" si="7"/>
        <v/>
      </c>
    </row>
    <row r="510" spans="5:5">
      <c r="E510" s="171" t="str">
        <f t="shared" si="7"/>
        <v/>
      </c>
    </row>
    <row r="511" spans="5:5">
      <c r="E511" s="171" t="str">
        <f t="shared" si="7"/>
        <v/>
      </c>
    </row>
    <row r="512" spans="5:5">
      <c r="E512" s="171" t="str">
        <f t="shared" si="7"/>
        <v/>
      </c>
    </row>
    <row r="513" spans="5:5">
      <c r="E513" s="171" t="str">
        <f t="shared" si="7"/>
        <v/>
      </c>
    </row>
    <row r="514" spans="5:5">
      <c r="E514" s="171" t="str">
        <f t="shared" si="7"/>
        <v/>
      </c>
    </row>
    <row r="515" spans="5:5">
      <c r="E515" s="171" t="str">
        <f t="shared" si="7"/>
        <v/>
      </c>
    </row>
    <row r="516" spans="5:5">
      <c r="E516" s="171" t="str">
        <f t="shared" si="7"/>
        <v/>
      </c>
    </row>
    <row r="517" spans="5:5">
      <c r="E517" s="171" t="str">
        <f t="shared" si="7"/>
        <v/>
      </c>
    </row>
    <row r="518" spans="5:5">
      <c r="E518" s="171" t="str">
        <f t="shared" ref="E518:E581" si="8">IF(ISNUMBER(B518),B518,IF(B518="nd",0,IF(B518="&lt;",$U$23,"")))</f>
        <v/>
      </c>
    </row>
    <row r="519" spans="5:5">
      <c r="E519" s="171" t="str">
        <f t="shared" si="8"/>
        <v/>
      </c>
    </row>
    <row r="520" spans="5:5">
      <c r="E520" s="171" t="str">
        <f t="shared" si="8"/>
        <v/>
      </c>
    </row>
    <row r="521" spans="5:5">
      <c r="E521" s="171" t="str">
        <f t="shared" si="8"/>
        <v/>
      </c>
    </row>
    <row r="522" spans="5:5">
      <c r="E522" s="171" t="str">
        <f t="shared" si="8"/>
        <v/>
      </c>
    </row>
    <row r="523" spans="5:5">
      <c r="E523" s="171" t="str">
        <f t="shared" si="8"/>
        <v/>
      </c>
    </row>
    <row r="524" spans="5:5">
      <c r="E524" s="171" t="str">
        <f t="shared" si="8"/>
        <v/>
      </c>
    </row>
    <row r="525" spans="5:5">
      <c r="E525" s="171" t="str">
        <f t="shared" si="8"/>
        <v/>
      </c>
    </row>
    <row r="526" spans="5:5">
      <c r="E526" s="171" t="str">
        <f t="shared" si="8"/>
        <v/>
      </c>
    </row>
    <row r="527" spans="5:5">
      <c r="E527" s="171" t="str">
        <f t="shared" si="8"/>
        <v/>
      </c>
    </row>
    <row r="528" spans="5:5">
      <c r="E528" s="171" t="str">
        <f t="shared" si="8"/>
        <v/>
      </c>
    </row>
    <row r="529" spans="5:5">
      <c r="E529" s="171" t="str">
        <f t="shared" si="8"/>
        <v/>
      </c>
    </row>
    <row r="530" spans="5:5">
      <c r="E530" s="171" t="str">
        <f t="shared" si="8"/>
        <v/>
      </c>
    </row>
    <row r="531" spans="5:5">
      <c r="E531" s="171" t="str">
        <f t="shared" si="8"/>
        <v/>
      </c>
    </row>
    <row r="532" spans="5:5">
      <c r="E532" s="171" t="str">
        <f t="shared" si="8"/>
        <v/>
      </c>
    </row>
    <row r="533" spans="5:5">
      <c r="E533" s="171" t="str">
        <f t="shared" si="8"/>
        <v/>
      </c>
    </row>
    <row r="534" spans="5:5">
      <c r="E534" s="171" t="str">
        <f t="shared" si="8"/>
        <v/>
      </c>
    </row>
    <row r="535" spans="5:5">
      <c r="E535" s="171" t="str">
        <f t="shared" si="8"/>
        <v/>
      </c>
    </row>
    <row r="536" spans="5:5">
      <c r="E536" s="171" t="str">
        <f t="shared" si="8"/>
        <v/>
      </c>
    </row>
    <row r="537" spans="5:5">
      <c r="E537" s="171" t="str">
        <f t="shared" si="8"/>
        <v/>
      </c>
    </row>
    <row r="538" spans="5:5">
      <c r="E538" s="171" t="str">
        <f t="shared" si="8"/>
        <v/>
      </c>
    </row>
    <row r="539" spans="5:5">
      <c r="E539" s="171" t="str">
        <f t="shared" si="8"/>
        <v/>
      </c>
    </row>
    <row r="540" spans="5:5">
      <c r="E540" s="171" t="str">
        <f t="shared" si="8"/>
        <v/>
      </c>
    </row>
    <row r="541" spans="5:5">
      <c r="E541" s="171" t="str">
        <f t="shared" si="8"/>
        <v/>
      </c>
    </row>
    <row r="542" spans="5:5">
      <c r="E542" s="171" t="str">
        <f t="shared" si="8"/>
        <v/>
      </c>
    </row>
    <row r="543" spans="5:5">
      <c r="E543" s="171" t="str">
        <f t="shared" si="8"/>
        <v/>
      </c>
    </row>
    <row r="544" spans="5:5">
      <c r="E544" s="171" t="str">
        <f t="shared" si="8"/>
        <v/>
      </c>
    </row>
    <row r="545" spans="5:5">
      <c r="E545" s="171" t="str">
        <f t="shared" si="8"/>
        <v/>
      </c>
    </row>
    <row r="546" spans="5:5">
      <c r="E546" s="171" t="str">
        <f t="shared" si="8"/>
        <v/>
      </c>
    </row>
    <row r="547" spans="5:5">
      <c r="E547" s="171" t="str">
        <f t="shared" si="8"/>
        <v/>
      </c>
    </row>
    <row r="548" spans="5:5">
      <c r="E548" s="171" t="str">
        <f t="shared" si="8"/>
        <v/>
      </c>
    </row>
    <row r="549" spans="5:5">
      <c r="E549" s="171" t="str">
        <f t="shared" si="8"/>
        <v/>
      </c>
    </row>
    <row r="550" spans="5:5">
      <c r="E550" s="171" t="str">
        <f t="shared" si="8"/>
        <v/>
      </c>
    </row>
    <row r="551" spans="5:5">
      <c r="E551" s="171" t="str">
        <f t="shared" si="8"/>
        <v/>
      </c>
    </row>
    <row r="552" spans="5:5">
      <c r="E552" s="171" t="str">
        <f t="shared" si="8"/>
        <v/>
      </c>
    </row>
    <row r="553" spans="5:5">
      <c r="E553" s="171" t="str">
        <f t="shared" si="8"/>
        <v/>
      </c>
    </row>
    <row r="554" spans="5:5">
      <c r="E554" s="171" t="str">
        <f t="shared" si="8"/>
        <v/>
      </c>
    </row>
    <row r="555" spans="5:5">
      <c r="E555" s="171" t="str">
        <f t="shared" si="8"/>
        <v/>
      </c>
    </row>
    <row r="556" spans="5:5">
      <c r="E556" s="171" t="str">
        <f t="shared" si="8"/>
        <v/>
      </c>
    </row>
    <row r="557" spans="5:5">
      <c r="E557" s="171" t="str">
        <f t="shared" si="8"/>
        <v/>
      </c>
    </row>
    <row r="558" spans="5:5">
      <c r="E558" s="171" t="str">
        <f t="shared" si="8"/>
        <v/>
      </c>
    </row>
    <row r="559" spans="5:5">
      <c r="E559" s="171" t="str">
        <f t="shared" si="8"/>
        <v/>
      </c>
    </row>
    <row r="560" spans="5:5">
      <c r="E560" s="171" t="str">
        <f t="shared" si="8"/>
        <v/>
      </c>
    </row>
    <row r="561" spans="5:5">
      <c r="E561" s="171" t="str">
        <f t="shared" si="8"/>
        <v/>
      </c>
    </row>
    <row r="562" spans="5:5">
      <c r="E562" s="171" t="str">
        <f t="shared" si="8"/>
        <v/>
      </c>
    </row>
    <row r="563" spans="5:5">
      <c r="E563" s="171" t="str">
        <f t="shared" si="8"/>
        <v/>
      </c>
    </row>
    <row r="564" spans="5:5">
      <c r="E564" s="171" t="str">
        <f t="shared" si="8"/>
        <v/>
      </c>
    </row>
    <row r="565" spans="5:5">
      <c r="E565" s="171" t="str">
        <f t="shared" si="8"/>
        <v/>
      </c>
    </row>
    <row r="566" spans="5:5">
      <c r="E566" s="171" t="str">
        <f t="shared" si="8"/>
        <v/>
      </c>
    </row>
    <row r="567" spans="5:5">
      <c r="E567" s="171" t="str">
        <f t="shared" si="8"/>
        <v/>
      </c>
    </row>
    <row r="568" spans="5:5">
      <c r="E568" s="171" t="str">
        <f t="shared" si="8"/>
        <v/>
      </c>
    </row>
    <row r="569" spans="5:5">
      <c r="E569" s="171" t="str">
        <f t="shared" si="8"/>
        <v/>
      </c>
    </row>
    <row r="570" spans="5:5">
      <c r="E570" s="171" t="str">
        <f t="shared" si="8"/>
        <v/>
      </c>
    </row>
    <row r="571" spans="5:5">
      <c r="E571" s="171" t="str">
        <f t="shared" si="8"/>
        <v/>
      </c>
    </row>
    <row r="572" spans="5:5">
      <c r="E572" s="171" t="str">
        <f t="shared" si="8"/>
        <v/>
      </c>
    </row>
    <row r="573" spans="5:5">
      <c r="E573" s="171" t="str">
        <f t="shared" si="8"/>
        <v/>
      </c>
    </row>
    <row r="574" spans="5:5">
      <c r="E574" s="171" t="str">
        <f t="shared" si="8"/>
        <v/>
      </c>
    </row>
    <row r="575" spans="5:5">
      <c r="E575" s="171" t="str">
        <f t="shared" si="8"/>
        <v/>
      </c>
    </row>
    <row r="576" spans="5:5">
      <c r="E576" s="171" t="str">
        <f t="shared" si="8"/>
        <v/>
      </c>
    </row>
    <row r="577" spans="5:5">
      <c r="E577" s="171" t="str">
        <f t="shared" si="8"/>
        <v/>
      </c>
    </row>
    <row r="578" spans="5:5">
      <c r="E578" s="171" t="str">
        <f t="shared" si="8"/>
        <v/>
      </c>
    </row>
    <row r="579" spans="5:5">
      <c r="E579" s="171" t="str">
        <f t="shared" si="8"/>
        <v/>
      </c>
    </row>
    <row r="580" spans="5:5">
      <c r="E580" s="171" t="str">
        <f t="shared" si="8"/>
        <v/>
      </c>
    </row>
    <row r="581" spans="5:5">
      <c r="E581" s="171" t="str">
        <f t="shared" si="8"/>
        <v/>
      </c>
    </row>
    <row r="582" spans="5:5">
      <c r="E582" s="171" t="str">
        <f t="shared" ref="E582:E645" si="9">IF(ISNUMBER(B582),B582,IF(B582="nd",0,IF(B582="&lt;",$U$23,"")))</f>
        <v/>
      </c>
    </row>
    <row r="583" spans="5:5">
      <c r="E583" s="171" t="str">
        <f t="shared" si="9"/>
        <v/>
      </c>
    </row>
    <row r="584" spans="5:5">
      <c r="E584" s="171" t="str">
        <f t="shared" si="9"/>
        <v/>
      </c>
    </row>
    <row r="585" spans="5:5">
      <c r="E585" s="171" t="str">
        <f t="shared" si="9"/>
        <v/>
      </c>
    </row>
    <row r="586" spans="5:5">
      <c r="E586" s="171" t="str">
        <f t="shared" si="9"/>
        <v/>
      </c>
    </row>
    <row r="587" spans="5:5">
      <c r="E587" s="171" t="str">
        <f t="shared" si="9"/>
        <v/>
      </c>
    </row>
    <row r="588" spans="5:5">
      <c r="E588" s="171" t="str">
        <f t="shared" si="9"/>
        <v/>
      </c>
    </row>
    <row r="589" spans="5:5">
      <c r="E589" s="171" t="str">
        <f t="shared" si="9"/>
        <v/>
      </c>
    </row>
    <row r="590" spans="5:5">
      <c r="E590" s="171" t="str">
        <f t="shared" si="9"/>
        <v/>
      </c>
    </row>
    <row r="591" spans="5:5">
      <c r="E591" s="171" t="str">
        <f t="shared" si="9"/>
        <v/>
      </c>
    </row>
    <row r="592" spans="5:5">
      <c r="E592" s="171" t="str">
        <f t="shared" si="9"/>
        <v/>
      </c>
    </row>
    <row r="593" spans="5:5">
      <c r="E593" s="171" t="str">
        <f t="shared" si="9"/>
        <v/>
      </c>
    </row>
    <row r="594" spans="5:5">
      <c r="E594" s="171" t="str">
        <f t="shared" si="9"/>
        <v/>
      </c>
    </row>
    <row r="595" spans="5:5">
      <c r="E595" s="171" t="str">
        <f t="shared" si="9"/>
        <v/>
      </c>
    </row>
    <row r="596" spans="5:5">
      <c r="E596" s="171" t="str">
        <f t="shared" si="9"/>
        <v/>
      </c>
    </row>
    <row r="597" spans="5:5">
      <c r="E597" s="171" t="str">
        <f t="shared" si="9"/>
        <v/>
      </c>
    </row>
    <row r="598" spans="5:5">
      <c r="E598" s="171" t="str">
        <f t="shared" si="9"/>
        <v/>
      </c>
    </row>
    <row r="599" spans="5:5">
      <c r="E599" s="171" t="str">
        <f t="shared" si="9"/>
        <v/>
      </c>
    </row>
    <row r="600" spans="5:5">
      <c r="E600" s="171" t="str">
        <f t="shared" si="9"/>
        <v/>
      </c>
    </row>
    <row r="601" spans="5:5">
      <c r="E601" s="171" t="str">
        <f t="shared" si="9"/>
        <v/>
      </c>
    </row>
    <row r="602" spans="5:5">
      <c r="E602" s="171" t="str">
        <f t="shared" si="9"/>
        <v/>
      </c>
    </row>
    <row r="603" spans="5:5">
      <c r="E603" s="171" t="str">
        <f t="shared" si="9"/>
        <v/>
      </c>
    </row>
    <row r="604" spans="5:5">
      <c r="E604" s="171" t="str">
        <f t="shared" si="9"/>
        <v/>
      </c>
    </row>
    <row r="605" spans="5:5">
      <c r="E605" s="171" t="str">
        <f t="shared" si="9"/>
        <v/>
      </c>
    </row>
    <row r="606" spans="5:5">
      <c r="E606" s="171" t="str">
        <f t="shared" si="9"/>
        <v/>
      </c>
    </row>
    <row r="607" spans="5:5">
      <c r="E607" s="171" t="str">
        <f t="shared" si="9"/>
        <v/>
      </c>
    </row>
    <row r="608" spans="5:5">
      <c r="E608" s="171" t="str">
        <f t="shared" si="9"/>
        <v/>
      </c>
    </row>
    <row r="609" spans="5:5">
      <c r="E609" s="171" t="str">
        <f t="shared" si="9"/>
        <v/>
      </c>
    </row>
    <row r="610" spans="5:5">
      <c r="E610" s="171" t="str">
        <f t="shared" si="9"/>
        <v/>
      </c>
    </row>
    <row r="611" spans="5:5">
      <c r="E611" s="171" t="str">
        <f t="shared" si="9"/>
        <v/>
      </c>
    </row>
    <row r="612" spans="5:5">
      <c r="E612" s="171" t="str">
        <f t="shared" si="9"/>
        <v/>
      </c>
    </row>
    <row r="613" spans="5:5">
      <c r="E613" s="171" t="str">
        <f t="shared" si="9"/>
        <v/>
      </c>
    </row>
    <row r="614" spans="5:5">
      <c r="E614" s="171" t="str">
        <f t="shared" si="9"/>
        <v/>
      </c>
    </row>
    <row r="615" spans="5:5">
      <c r="E615" s="171" t="str">
        <f t="shared" si="9"/>
        <v/>
      </c>
    </row>
    <row r="616" spans="5:5">
      <c r="E616" s="171" t="str">
        <f t="shared" si="9"/>
        <v/>
      </c>
    </row>
    <row r="617" spans="5:5">
      <c r="E617" s="171" t="str">
        <f t="shared" si="9"/>
        <v/>
      </c>
    </row>
    <row r="618" spans="5:5">
      <c r="E618" s="171" t="str">
        <f t="shared" si="9"/>
        <v/>
      </c>
    </row>
    <row r="619" spans="5:5">
      <c r="E619" s="171" t="str">
        <f t="shared" si="9"/>
        <v/>
      </c>
    </row>
    <row r="620" spans="5:5">
      <c r="E620" s="171" t="str">
        <f t="shared" si="9"/>
        <v/>
      </c>
    </row>
    <row r="621" spans="5:5">
      <c r="E621" s="171" t="str">
        <f t="shared" si="9"/>
        <v/>
      </c>
    </row>
    <row r="622" spans="5:5">
      <c r="E622" s="171" t="str">
        <f t="shared" si="9"/>
        <v/>
      </c>
    </row>
    <row r="623" spans="5:5">
      <c r="E623" s="171" t="str">
        <f t="shared" si="9"/>
        <v/>
      </c>
    </row>
    <row r="624" spans="5:5">
      <c r="E624" s="171" t="str">
        <f t="shared" si="9"/>
        <v/>
      </c>
    </row>
    <row r="625" spans="5:5">
      <c r="E625" s="171" t="str">
        <f t="shared" si="9"/>
        <v/>
      </c>
    </row>
    <row r="626" spans="5:5">
      <c r="E626" s="171" t="str">
        <f t="shared" si="9"/>
        <v/>
      </c>
    </row>
    <row r="627" spans="5:5">
      <c r="E627" s="171" t="str">
        <f t="shared" si="9"/>
        <v/>
      </c>
    </row>
    <row r="628" spans="5:5">
      <c r="E628" s="171" t="str">
        <f t="shared" si="9"/>
        <v/>
      </c>
    </row>
    <row r="629" spans="5:5">
      <c r="E629" s="171" t="str">
        <f t="shared" si="9"/>
        <v/>
      </c>
    </row>
    <row r="630" spans="5:5">
      <c r="E630" s="171" t="str">
        <f t="shared" si="9"/>
        <v/>
      </c>
    </row>
    <row r="631" spans="5:5">
      <c r="E631" s="171" t="str">
        <f t="shared" si="9"/>
        <v/>
      </c>
    </row>
    <row r="632" spans="5:5">
      <c r="E632" s="171" t="str">
        <f t="shared" si="9"/>
        <v/>
      </c>
    </row>
    <row r="633" spans="5:5">
      <c r="E633" s="171" t="str">
        <f t="shared" si="9"/>
        <v/>
      </c>
    </row>
    <row r="634" spans="5:5">
      <c r="E634" s="171" t="str">
        <f t="shared" si="9"/>
        <v/>
      </c>
    </row>
    <row r="635" spans="5:5">
      <c r="E635" s="171" t="str">
        <f t="shared" si="9"/>
        <v/>
      </c>
    </row>
    <row r="636" spans="5:5">
      <c r="E636" s="171" t="str">
        <f t="shared" si="9"/>
        <v/>
      </c>
    </row>
    <row r="637" spans="5:5">
      <c r="E637" s="171" t="str">
        <f t="shared" si="9"/>
        <v/>
      </c>
    </row>
    <row r="638" spans="5:5">
      <c r="E638" s="171" t="str">
        <f t="shared" si="9"/>
        <v/>
      </c>
    </row>
    <row r="639" spans="5:5">
      <c r="E639" s="171" t="str">
        <f t="shared" si="9"/>
        <v/>
      </c>
    </row>
    <row r="640" spans="5:5">
      <c r="E640" s="171" t="str">
        <f t="shared" si="9"/>
        <v/>
      </c>
    </row>
    <row r="641" spans="5:5">
      <c r="E641" s="171" t="str">
        <f t="shared" si="9"/>
        <v/>
      </c>
    </row>
    <row r="642" spans="5:5">
      <c r="E642" s="171" t="str">
        <f t="shared" si="9"/>
        <v/>
      </c>
    </row>
    <row r="643" spans="5:5">
      <c r="E643" s="171" t="str">
        <f t="shared" si="9"/>
        <v/>
      </c>
    </row>
    <row r="644" spans="5:5">
      <c r="E644" s="171" t="str">
        <f t="shared" si="9"/>
        <v/>
      </c>
    </row>
    <row r="645" spans="5:5">
      <c r="E645" s="171" t="str">
        <f t="shared" si="9"/>
        <v/>
      </c>
    </row>
    <row r="646" spans="5:5">
      <c r="E646" s="171" t="str">
        <f t="shared" ref="E646:E709" si="10">IF(ISNUMBER(B646),B646,IF(B646="nd",0,IF(B646="&lt;",$U$23,"")))</f>
        <v/>
      </c>
    </row>
    <row r="647" spans="5:5">
      <c r="E647" s="171" t="str">
        <f t="shared" si="10"/>
        <v/>
      </c>
    </row>
    <row r="648" spans="5:5">
      <c r="E648" s="171" t="str">
        <f t="shared" si="10"/>
        <v/>
      </c>
    </row>
    <row r="649" spans="5:5">
      <c r="E649" s="171" t="str">
        <f t="shared" si="10"/>
        <v/>
      </c>
    </row>
    <row r="650" spans="5:5">
      <c r="E650" s="171" t="str">
        <f t="shared" si="10"/>
        <v/>
      </c>
    </row>
    <row r="651" spans="5:5">
      <c r="E651" s="171" t="str">
        <f t="shared" si="10"/>
        <v/>
      </c>
    </row>
    <row r="652" spans="5:5">
      <c r="E652" s="171" t="str">
        <f t="shared" si="10"/>
        <v/>
      </c>
    </row>
    <row r="653" spans="5:5">
      <c r="E653" s="171" t="str">
        <f t="shared" si="10"/>
        <v/>
      </c>
    </row>
    <row r="654" spans="5:5">
      <c r="E654" s="171" t="str">
        <f t="shared" si="10"/>
        <v/>
      </c>
    </row>
    <row r="655" spans="5:5">
      <c r="E655" s="171" t="str">
        <f t="shared" si="10"/>
        <v/>
      </c>
    </row>
    <row r="656" spans="5:5">
      <c r="E656" s="171" t="str">
        <f t="shared" si="10"/>
        <v/>
      </c>
    </row>
    <row r="657" spans="5:5">
      <c r="E657" s="171" t="str">
        <f t="shared" si="10"/>
        <v/>
      </c>
    </row>
    <row r="658" spans="5:5">
      <c r="E658" s="171" t="str">
        <f t="shared" si="10"/>
        <v/>
      </c>
    </row>
    <row r="659" spans="5:5">
      <c r="E659" s="171" t="str">
        <f t="shared" si="10"/>
        <v/>
      </c>
    </row>
    <row r="660" spans="5:5">
      <c r="E660" s="171" t="str">
        <f t="shared" si="10"/>
        <v/>
      </c>
    </row>
    <row r="661" spans="5:5">
      <c r="E661" s="171" t="str">
        <f t="shared" si="10"/>
        <v/>
      </c>
    </row>
    <row r="662" spans="5:5">
      <c r="E662" s="171" t="str">
        <f t="shared" si="10"/>
        <v/>
      </c>
    </row>
    <row r="663" spans="5:5">
      <c r="E663" s="171" t="str">
        <f t="shared" si="10"/>
        <v/>
      </c>
    </row>
    <row r="664" spans="5:5">
      <c r="E664" s="171" t="str">
        <f t="shared" si="10"/>
        <v/>
      </c>
    </row>
    <row r="665" spans="5:5">
      <c r="E665" s="171" t="str">
        <f t="shared" si="10"/>
        <v/>
      </c>
    </row>
    <row r="666" spans="5:5">
      <c r="E666" s="171" t="str">
        <f t="shared" si="10"/>
        <v/>
      </c>
    </row>
    <row r="667" spans="5:5">
      <c r="E667" s="171" t="str">
        <f t="shared" si="10"/>
        <v/>
      </c>
    </row>
    <row r="668" spans="5:5">
      <c r="E668" s="171" t="str">
        <f t="shared" si="10"/>
        <v/>
      </c>
    </row>
    <row r="669" spans="5:5">
      <c r="E669" s="171" t="str">
        <f t="shared" si="10"/>
        <v/>
      </c>
    </row>
    <row r="670" spans="5:5">
      <c r="E670" s="171" t="str">
        <f t="shared" si="10"/>
        <v/>
      </c>
    </row>
    <row r="671" spans="5:5">
      <c r="E671" s="171" t="str">
        <f t="shared" si="10"/>
        <v/>
      </c>
    </row>
    <row r="672" spans="5:5">
      <c r="E672" s="171" t="str">
        <f t="shared" si="10"/>
        <v/>
      </c>
    </row>
    <row r="673" spans="5:5">
      <c r="E673" s="171" t="str">
        <f t="shared" si="10"/>
        <v/>
      </c>
    </row>
    <row r="674" spans="5:5">
      <c r="E674" s="171" t="str">
        <f t="shared" si="10"/>
        <v/>
      </c>
    </row>
    <row r="675" spans="5:5">
      <c r="E675" s="171" t="str">
        <f t="shared" si="10"/>
        <v/>
      </c>
    </row>
    <row r="676" spans="5:5">
      <c r="E676" s="171" t="str">
        <f t="shared" si="10"/>
        <v/>
      </c>
    </row>
    <row r="677" spans="5:5">
      <c r="E677" s="171" t="str">
        <f t="shared" si="10"/>
        <v/>
      </c>
    </row>
    <row r="678" spans="5:5">
      <c r="E678" s="171" t="str">
        <f t="shared" si="10"/>
        <v/>
      </c>
    </row>
    <row r="679" spans="5:5">
      <c r="E679" s="171" t="str">
        <f t="shared" si="10"/>
        <v/>
      </c>
    </row>
    <row r="680" spans="5:5">
      <c r="E680" s="171" t="str">
        <f t="shared" si="10"/>
        <v/>
      </c>
    </row>
    <row r="681" spans="5:5">
      <c r="E681" s="171" t="str">
        <f t="shared" si="10"/>
        <v/>
      </c>
    </row>
    <row r="682" spans="5:5">
      <c r="E682" s="171" t="str">
        <f t="shared" si="10"/>
        <v/>
      </c>
    </row>
    <row r="683" spans="5:5">
      <c r="E683" s="171" t="str">
        <f t="shared" si="10"/>
        <v/>
      </c>
    </row>
    <row r="684" spans="5:5">
      <c r="E684" s="171" t="str">
        <f t="shared" si="10"/>
        <v/>
      </c>
    </row>
    <row r="685" spans="5:5">
      <c r="E685" s="171" t="str">
        <f t="shared" si="10"/>
        <v/>
      </c>
    </row>
    <row r="686" spans="5:5">
      <c r="E686" s="171" t="str">
        <f t="shared" si="10"/>
        <v/>
      </c>
    </row>
    <row r="687" spans="5:5">
      <c r="E687" s="171" t="str">
        <f t="shared" si="10"/>
        <v/>
      </c>
    </row>
    <row r="688" spans="5:5">
      <c r="E688" s="171" t="str">
        <f t="shared" si="10"/>
        <v/>
      </c>
    </row>
    <row r="689" spans="5:5">
      <c r="E689" s="171" t="str">
        <f t="shared" si="10"/>
        <v/>
      </c>
    </row>
    <row r="690" spans="5:5">
      <c r="E690" s="171" t="str">
        <f t="shared" si="10"/>
        <v/>
      </c>
    </row>
    <row r="691" spans="5:5">
      <c r="E691" s="171" t="str">
        <f t="shared" si="10"/>
        <v/>
      </c>
    </row>
    <row r="692" spans="5:5">
      <c r="E692" s="171" t="str">
        <f t="shared" si="10"/>
        <v/>
      </c>
    </row>
    <row r="693" spans="5:5">
      <c r="E693" s="171" t="str">
        <f t="shared" si="10"/>
        <v/>
      </c>
    </row>
    <row r="694" spans="5:5">
      <c r="E694" s="171" t="str">
        <f t="shared" si="10"/>
        <v/>
      </c>
    </row>
    <row r="695" spans="5:5">
      <c r="E695" s="171" t="str">
        <f t="shared" si="10"/>
        <v/>
      </c>
    </row>
    <row r="696" spans="5:5">
      <c r="E696" s="171" t="str">
        <f t="shared" si="10"/>
        <v/>
      </c>
    </row>
    <row r="697" spans="5:5">
      <c r="E697" s="171" t="str">
        <f t="shared" si="10"/>
        <v/>
      </c>
    </row>
    <row r="698" spans="5:5">
      <c r="E698" s="171" t="str">
        <f t="shared" si="10"/>
        <v/>
      </c>
    </row>
    <row r="699" spans="5:5">
      <c r="E699" s="171" t="str">
        <f t="shared" si="10"/>
        <v/>
      </c>
    </row>
    <row r="700" spans="5:5">
      <c r="E700" s="171" t="str">
        <f t="shared" si="10"/>
        <v/>
      </c>
    </row>
    <row r="701" spans="5:5">
      <c r="E701" s="171" t="str">
        <f t="shared" si="10"/>
        <v/>
      </c>
    </row>
    <row r="702" spans="5:5">
      <c r="E702" s="171" t="str">
        <f t="shared" si="10"/>
        <v/>
      </c>
    </row>
    <row r="703" spans="5:5">
      <c r="E703" s="171" t="str">
        <f t="shared" si="10"/>
        <v/>
      </c>
    </row>
    <row r="704" spans="5:5">
      <c r="E704" s="171" t="str">
        <f t="shared" si="10"/>
        <v/>
      </c>
    </row>
    <row r="705" spans="5:5">
      <c r="E705" s="171" t="str">
        <f t="shared" si="10"/>
        <v/>
      </c>
    </row>
    <row r="706" spans="5:5">
      <c r="E706" s="171" t="str">
        <f t="shared" si="10"/>
        <v/>
      </c>
    </row>
    <row r="707" spans="5:5">
      <c r="E707" s="171" t="str">
        <f t="shared" si="10"/>
        <v/>
      </c>
    </row>
    <row r="708" spans="5:5">
      <c r="E708" s="171" t="str">
        <f t="shared" si="10"/>
        <v/>
      </c>
    </row>
    <row r="709" spans="5:5">
      <c r="E709" s="171" t="str">
        <f t="shared" si="10"/>
        <v/>
      </c>
    </row>
    <row r="710" spans="5:5">
      <c r="E710" s="171" t="str">
        <f t="shared" ref="E710:E773" si="11">IF(ISNUMBER(B710),B710,IF(B710="nd",0,IF(B710="&lt;",$U$23,"")))</f>
        <v/>
      </c>
    </row>
    <row r="711" spans="5:5">
      <c r="E711" s="171" t="str">
        <f t="shared" si="11"/>
        <v/>
      </c>
    </row>
    <row r="712" spans="5:5">
      <c r="E712" s="171" t="str">
        <f t="shared" si="11"/>
        <v/>
      </c>
    </row>
    <row r="713" spans="5:5">
      <c r="E713" s="171" t="str">
        <f t="shared" si="11"/>
        <v/>
      </c>
    </row>
    <row r="714" spans="5:5">
      <c r="E714" s="171" t="str">
        <f t="shared" si="11"/>
        <v/>
      </c>
    </row>
    <row r="715" spans="5:5">
      <c r="E715" s="171" t="str">
        <f t="shared" si="11"/>
        <v/>
      </c>
    </row>
    <row r="716" spans="5:5">
      <c r="E716" s="171" t="str">
        <f t="shared" si="11"/>
        <v/>
      </c>
    </row>
    <row r="717" spans="5:5">
      <c r="E717" s="171" t="str">
        <f t="shared" si="11"/>
        <v/>
      </c>
    </row>
    <row r="718" spans="5:5">
      <c r="E718" s="171" t="str">
        <f t="shared" si="11"/>
        <v/>
      </c>
    </row>
    <row r="719" spans="5:5">
      <c r="E719" s="171" t="str">
        <f t="shared" si="11"/>
        <v/>
      </c>
    </row>
    <row r="720" spans="5:5">
      <c r="E720" s="171" t="str">
        <f t="shared" si="11"/>
        <v/>
      </c>
    </row>
    <row r="721" spans="5:5">
      <c r="E721" s="171" t="str">
        <f t="shared" si="11"/>
        <v/>
      </c>
    </row>
    <row r="722" spans="5:5">
      <c r="E722" s="171" t="str">
        <f t="shared" si="11"/>
        <v/>
      </c>
    </row>
    <row r="723" spans="5:5">
      <c r="E723" s="171" t="str">
        <f t="shared" si="11"/>
        <v/>
      </c>
    </row>
    <row r="724" spans="5:5">
      <c r="E724" s="171" t="str">
        <f t="shared" si="11"/>
        <v/>
      </c>
    </row>
    <row r="725" spans="5:5">
      <c r="E725" s="171" t="str">
        <f t="shared" si="11"/>
        <v/>
      </c>
    </row>
    <row r="726" spans="5:5">
      <c r="E726" s="171" t="str">
        <f t="shared" si="11"/>
        <v/>
      </c>
    </row>
    <row r="727" spans="5:5">
      <c r="E727" s="171" t="str">
        <f t="shared" si="11"/>
        <v/>
      </c>
    </row>
    <row r="728" spans="5:5">
      <c r="E728" s="171" t="str">
        <f t="shared" si="11"/>
        <v/>
      </c>
    </row>
    <row r="729" spans="5:5">
      <c r="E729" s="171" t="str">
        <f t="shared" si="11"/>
        <v/>
      </c>
    </row>
    <row r="730" spans="5:5">
      <c r="E730" s="171" t="str">
        <f t="shared" si="11"/>
        <v/>
      </c>
    </row>
    <row r="731" spans="5:5">
      <c r="E731" s="171" t="str">
        <f t="shared" si="11"/>
        <v/>
      </c>
    </row>
    <row r="732" spans="5:5">
      <c r="E732" s="171" t="str">
        <f t="shared" si="11"/>
        <v/>
      </c>
    </row>
    <row r="733" spans="5:5">
      <c r="E733" s="171" t="str">
        <f t="shared" si="11"/>
        <v/>
      </c>
    </row>
    <row r="734" spans="5:5">
      <c r="E734" s="171" t="str">
        <f t="shared" si="11"/>
        <v/>
      </c>
    </row>
    <row r="735" spans="5:5">
      <c r="E735" s="171" t="str">
        <f t="shared" si="11"/>
        <v/>
      </c>
    </row>
    <row r="736" spans="5:5">
      <c r="E736" s="171" t="str">
        <f t="shared" si="11"/>
        <v/>
      </c>
    </row>
    <row r="737" spans="5:5">
      <c r="E737" s="171" t="str">
        <f t="shared" si="11"/>
        <v/>
      </c>
    </row>
    <row r="738" spans="5:5">
      <c r="E738" s="171" t="str">
        <f t="shared" si="11"/>
        <v/>
      </c>
    </row>
    <row r="739" spans="5:5">
      <c r="E739" s="171" t="str">
        <f t="shared" si="11"/>
        <v/>
      </c>
    </row>
    <row r="740" spans="5:5">
      <c r="E740" s="171" t="str">
        <f t="shared" si="11"/>
        <v/>
      </c>
    </row>
    <row r="741" spans="5:5">
      <c r="E741" s="171" t="str">
        <f t="shared" si="11"/>
        <v/>
      </c>
    </row>
    <row r="742" spans="5:5">
      <c r="E742" s="171" t="str">
        <f t="shared" si="11"/>
        <v/>
      </c>
    </row>
    <row r="743" spans="5:5">
      <c r="E743" s="171" t="str">
        <f t="shared" si="11"/>
        <v/>
      </c>
    </row>
    <row r="744" spans="5:5">
      <c r="E744" s="171" t="str">
        <f t="shared" si="11"/>
        <v/>
      </c>
    </row>
    <row r="745" spans="5:5">
      <c r="E745" s="171" t="str">
        <f t="shared" si="11"/>
        <v/>
      </c>
    </row>
    <row r="746" spans="5:5">
      <c r="E746" s="171" t="str">
        <f t="shared" si="11"/>
        <v/>
      </c>
    </row>
    <row r="747" spans="5:5">
      <c r="E747" s="171" t="str">
        <f t="shared" si="11"/>
        <v/>
      </c>
    </row>
    <row r="748" spans="5:5">
      <c r="E748" s="171" t="str">
        <f t="shared" si="11"/>
        <v/>
      </c>
    </row>
    <row r="749" spans="5:5">
      <c r="E749" s="171" t="str">
        <f t="shared" si="11"/>
        <v/>
      </c>
    </row>
    <row r="750" spans="5:5">
      <c r="E750" s="171" t="str">
        <f t="shared" si="11"/>
        <v/>
      </c>
    </row>
    <row r="751" spans="5:5">
      <c r="E751" s="171" t="str">
        <f t="shared" si="11"/>
        <v/>
      </c>
    </row>
    <row r="752" spans="5:5">
      <c r="E752" s="171" t="str">
        <f t="shared" si="11"/>
        <v/>
      </c>
    </row>
    <row r="753" spans="5:5">
      <c r="E753" s="171" t="str">
        <f t="shared" si="11"/>
        <v/>
      </c>
    </row>
    <row r="754" spans="5:5">
      <c r="E754" s="171" t="str">
        <f t="shared" si="11"/>
        <v/>
      </c>
    </row>
    <row r="755" spans="5:5">
      <c r="E755" s="171" t="str">
        <f t="shared" si="11"/>
        <v/>
      </c>
    </row>
    <row r="756" spans="5:5">
      <c r="E756" s="171" t="str">
        <f t="shared" si="11"/>
        <v/>
      </c>
    </row>
    <row r="757" spans="5:5">
      <c r="E757" s="171" t="str">
        <f t="shared" si="11"/>
        <v/>
      </c>
    </row>
    <row r="758" spans="5:5">
      <c r="E758" s="171" t="str">
        <f t="shared" si="11"/>
        <v/>
      </c>
    </row>
    <row r="759" spans="5:5">
      <c r="E759" s="171" t="str">
        <f t="shared" si="11"/>
        <v/>
      </c>
    </row>
    <row r="760" spans="5:5">
      <c r="E760" s="171" t="str">
        <f t="shared" si="11"/>
        <v/>
      </c>
    </row>
    <row r="761" spans="5:5">
      <c r="E761" s="171" t="str">
        <f t="shared" si="11"/>
        <v/>
      </c>
    </row>
    <row r="762" spans="5:5">
      <c r="E762" s="171" t="str">
        <f t="shared" si="11"/>
        <v/>
      </c>
    </row>
    <row r="763" spans="5:5">
      <c r="E763" s="171" t="str">
        <f t="shared" si="11"/>
        <v/>
      </c>
    </row>
    <row r="764" spans="5:5">
      <c r="E764" s="171" t="str">
        <f t="shared" si="11"/>
        <v/>
      </c>
    </row>
    <row r="765" spans="5:5">
      <c r="E765" s="171" t="str">
        <f t="shared" si="11"/>
        <v/>
      </c>
    </row>
    <row r="766" spans="5:5">
      <c r="E766" s="171" t="str">
        <f t="shared" si="11"/>
        <v/>
      </c>
    </row>
    <row r="767" spans="5:5">
      <c r="E767" s="171" t="str">
        <f t="shared" si="11"/>
        <v/>
      </c>
    </row>
    <row r="768" spans="5:5">
      <c r="E768" s="171" t="str">
        <f t="shared" si="11"/>
        <v/>
      </c>
    </row>
    <row r="769" spans="5:5">
      <c r="E769" s="171" t="str">
        <f t="shared" si="11"/>
        <v/>
      </c>
    </row>
    <row r="770" spans="5:5">
      <c r="E770" s="171" t="str">
        <f t="shared" si="11"/>
        <v/>
      </c>
    </row>
    <row r="771" spans="5:5">
      <c r="E771" s="171" t="str">
        <f t="shared" si="11"/>
        <v/>
      </c>
    </row>
    <row r="772" spans="5:5">
      <c r="E772" s="171" t="str">
        <f t="shared" si="11"/>
        <v/>
      </c>
    </row>
    <row r="773" spans="5:5">
      <c r="E773" s="171" t="str">
        <f t="shared" si="11"/>
        <v/>
      </c>
    </row>
    <row r="774" spans="5:5">
      <c r="E774" s="171" t="str">
        <f t="shared" ref="E774:E837" si="12">IF(ISNUMBER(B774),B774,IF(B774="nd",0,IF(B774="&lt;",$U$23,"")))</f>
        <v/>
      </c>
    </row>
    <row r="775" spans="5:5">
      <c r="E775" s="171" t="str">
        <f t="shared" si="12"/>
        <v/>
      </c>
    </row>
    <row r="776" spans="5:5">
      <c r="E776" s="171" t="str">
        <f t="shared" si="12"/>
        <v/>
      </c>
    </row>
    <row r="777" spans="5:5">
      <c r="E777" s="171" t="str">
        <f t="shared" si="12"/>
        <v/>
      </c>
    </row>
    <row r="778" spans="5:5">
      <c r="E778" s="171" t="str">
        <f t="shared" si="12"/>
        <v/>
      </c>
    </row>
    <row r="779" spans="5:5">
      <c r="E779" s="171" t="str">
        <f t="shared" si="12"/>
        <v/>
      </c>
    </row>
    <row r="780" spans="5:5">
      <c r="E780" s="171" t="str">
        <f t="shared" si="12"/>
        <v/>
      </c>
    </row>
    <row r="781" spans="5:5">
      <c r="E781" s="171" t="str">
        <f t="shared" si="12"/>
        <v/>
      </c>
    </row>
    <row r="782" spans="5:5">
      <c r="E782" s="171" t="str">
        <f t="shared" si="12"/>
        <v/>
      </c>
    </row>
    <row r="783" spans="5:5">
      <c r="E783" s="171" t="str">
        <f t="shared" si="12"/>
        <v/>
      </c>
    </row>
    <row r="784" spans="5:5">
      <c r="E784" s="171" t="str">
        <f t="shared" si="12"/>
        <v/>
      </c>
    </row>
    <row r="785" spans="5:5">
      <c r="E785" s="171" t="str">
        <f t="shared" si="12"/>
        <v/>
      </c>
    </row>
    <row r="786" spans="5:5">
      <c r="E786" s="171" t="str">
        <f t="shared" si="12"/>
        <v/>
      </c>
    </row>
    <row r="787" spans="5:5">
      <c r="E787" s="171" t="str">
        <f t="shared" si="12"/>
        <v/>
      </c>
    </row>
    <row r="788" spans="5:5">
      <c r="E788" s="171" t="str">
        <f t="shared" si="12"/>
        <v/>
      </c>
    </row>
    <row r="789" spans="5:5">
      <c r="E789" s="171" t="str">
        <f t="shared" si="12"/>
        <v/>
      </c>
    </row>
    <row r="790" spans="5:5">
      <c r="E790" s="171" t="str">
        <f t="shared" si="12"/>
        <v/>
      </c>
    </row>
    <row r="791" spans="5:5">
      <c r="E791" s="171" t="str">
        <f t="shared" si="12"/>
        <v/>
      </c>
    </row>
    <row r="792" spans="5:5">
      <c r="E792" s="171" t="str">
        <f t="shared" si="12"/>
        <v/>
      </c>
    </row>
    <row r="793" spans="5:5">
      <c r="E793" s="171" t="str">
        <f t="shared" si="12"/>
        <v/>
      </c>
    </row>
    <row r="794" spans="5:5">
      <c r="E794" s="171" t="str">
        <f t="shared" si="12"/>
        <v/>
      </c>
    </row>
    <row r="795" spans="5:5">
      <c r="E795" s="171" t="str">
        <f t="shared" si="12"/>
        <v/>
      </c>
    </row>
    <row r="796" spans="5:5">
      <c r="E796" s="171" t="str">
        <f t="shared" si="12"/>
        <v/>
      </c>
    </row>
    <row r="797" spans="5:5">
      <c r="E797" s="171" t="str">
        <f t="shared" si="12"/>
        <v/>
      </c>
    </row>
    <row r="798" spans="5:5">
      <c r="E798" s="171" t="str">
        <f t="shared" si="12"/>
        <v/>
      </c>
    </row>
    <row r="799" spans="5:5">
      <c r="E799" s="171" t="str">
        <f t="shared" si="12"/>
        <v/>
      </c>
    </row>
    <row r="800" spans="5:5">
      <c r="E800" s="171" t="str">
        <f t="shared" si="12"/>
        <v/>
      </c>
    </row>
    <row r="801" spans="5:5">
      <c r="E801" s="171" t="str">
        <f t="shared" si="12"/>
        <v/>
      </c>
    </row>
    <row r="802" spans="5:5">
      <c r="E802" s="171" t="str">
        <f t="shared" si="12"/>
        <v/>
      </c>
    </row>
    <row r="803" spans="5:5">
      <c r="E803" s="171" t="str">
        <f t="shared" si="12"/>
        <v/>
      </c>
    </row>
    <row r="804" spans="5:5">
      <c r="E804" s="171" t="str">
        <f t="shared" si="12"/>
        <v/>
      </c>
    </row>
    <row r="805" spans="5:5">
      <c r="E805" s="171" t="str">
        <f t="shared" si="12"/>
        <v/>
      </c>
    </row>
    <row r="806" spans="5:5">
      <c r="E806" s="171" t="str">
        <f t="shared" si="12"/>
        <v/>
      </c>
    </row>
    <row r="807" spans="5:5">
      <c r="E807" s="171" t="str">
        <f t="shared" si="12"/>
        <v/>
      </c>
    </row>
    <row r="808" spans="5:5">
      <c r="E808" s="171" t="str">
        <f t="shared" si="12"/>
        <v/>
      </c>
    </row>
    <row r="809" spans="5:5">
      <c r="E809" s="171" t="str">
        <f t="shared" si="12"/>
        <v/>
      </c>
    </row>
    <row r="810" spans="5:5">
      <c r="E810" s="171" t="str">
        <f t="shared" si="12"/>
        <v/>
      </c>
    </row>
    <row r="811" spans="5:5">
      <c r="E811" s="171" t="str">
        <f t="shared" si="12"/>
        <v/>
      </c>
    </row>
    <row r="812" spans="5:5">
      <c r="E812" s="171" t="str">
        <f t="shared" si="12"/>
        <v/>
      </c>
    </row>
    <row r="813" spans="5:5">
      <c r="E813" s="171" t="str">
        <f t="shared" si="12"/>
        <v/>
      </c>
    </row>
    <row r="814" spans="5:5">
      <c r="E814" s="171" t="str">
        <f t="shared" si="12"/>
        <v/>
      </c>
    </row>
    <row r="815" spans="5:5">
      <c r="E815" s="171" t="str">
        <f t="shared" si="12"/>
        <v/>
      </c>
    </row>
    <row r="816" spans="5:5">
      <c r="E816" s="171" t="str">
        <f t="shared" si="12"/>
        <v/>
      </c>
    </row>
    <row r="817" spans="5:5">
      <c r="E817" s="171" t="str">
        <f t="shared" si="12"/>
        <v/>
      </c>
    </row>
    <row r="818" spans="5:5">
      <c r="E818" s="171" t="str">
        <f t="shared" si="12"/>
        <v/>
      </c>
    </row>
    <row r="819" spans="5:5">
      <c r="E819" s="171" t="str">
        <f t="shared" si="12"/>
        <v/>
      </c>
    </row>
    <row r="820" spans="5:5">
      <c r="E820" s="171" t="str">
        <f t="shared" si="12"/>
        <v/>
      </c>
    </row>
    <row r="821" spans="5:5">
      <c r="E821" s="171" t="str">
        <f t="shared" si="12"/>
        <v/>
      </c>
    </row>
    <row r="822" spans="5:5">
      <c r="E822" s="171" t="str">
        <f t="shared" si="12"/>
        <v/>
      </c>
    </row>
    <row r="823" spans="5:5">
      <c r="E823" s="171" t="str">
        <f t="shared" si="12"/>
        <v/>
      </c>
    </row>
    <row r="824" spans="5:5">
      <c r="E824" s="171" t="str">
        <f t="shared" si="12"/>
        <v/>
      </c>
    </row>
    <row r="825" spans="5:5">
      <c r="E825" s="171" t="str">
        <f t="shared" si="12"/>
        <v/>
      </c>
    </row>
    <row r="826" spans="5:5">
      <c r="E826" s="171" t="str">
        <f t="shared" si="12"/>
        <v/>
      </c>
    </row>
    <row r="827" spans="5:5">
      <c r="E827" s="171" t="str">
        <f t="shared" si="12"/>
        <v/>
      </c>
    </row>
    <row r="828" spans="5:5">
      <c r="E828" s="171" t="str">
        <f t="shared" si="12"/>
        <v/>
      </c>
    </row>
    <row r="829" spans="5:5">
      <c r="E829" s="171" t="str">
        <f t="shared" si="12"/>
        <v/>
      </c>
    </row>
    <row r="830" spans="5:5">
      <c r="E830" s="171" t="str">
        <f t="shared" si="12"/>
        <v/>
      </c>
    </row>
    <row r="831" spans="5:5">
      <c r="E831" s="171" t="str">
        <f t="shared" si="12"/>
        <v/>
      </c>
    </row>
    <row r="832" spans="5:5">
      <c r="E832" s="171" t="str">
        <f t="shared" si="12"/>
        <v/>
      </c>
    </row>
    <row r="833" spans="5:5">
      <c r="E833" s="171" t="str">
        <f t="shared" si="12"/>
        <v/>
      </c>
    </row>
    <row r="834" spans="5:5">
      <c r="E834" s="171" t="str">
        <f t="shared" si="12"/>
        <v/>
      </c>
    </row>
    <row r="835" spans="5:5">
      <c r="E835" s="171" t="str">
        <f t="shared" si="12"/>
        <v/>
      </c>
    </row>
    <row r="836" spans="5:5">
      <c r="E836" s="171" t="str">
        <f t="shared" si="12"/>
        <v/>
      </c>
    </row>
    <row r="837" spans="5:5">
      <c r="E837" s="171" t="str">
        <f t="shared" si="12"/>
        <v/>
      </c>
    </row>
    <row r="838" spans="5:5">
      <c r="E838" s="171" t="str">
        <f t="shared" ref="E838:E901" si="13">IF(ISNUMBER(B838),B838,IF(B838="nd",0,IF(B838="&lt;",$U$23,"")))</f>
        <v/>
      </c>
    </row>
    <row r="839" spans="5:5">
      <c r="E839" s="171" t="str">
        <f t="shared" si="13"/>
        <v/>
      </c>
    </row>
    <row r="840" spans="5:5">
      <c r="E840" s="171" t="str">
        <f t="shared" si="13"/>
        <v/>
      </c>
    </row>
    <row r="841" spans="5:5">
      <c r="E841" s="171" t="str">
        <f t="shared" si="13"/>
        <v/>
      </c>
    </row>
    <row r="842" spans="5:5">
      <c r="E842" s="171" t="str">
        <f t="shared" si="13"/>
        <v/>
      </c>
    </row>
    <row r="843" spans="5:5">
      <c r="E843" s="171" t="str">
        <f t="shared" si="13"/>
        <v/>
      </c>
    </row>
    <row r="844" spans="5:5">
      <c r="E844" s="171" t="str">
        <f t="shared" si="13"/>
        <v/>
      </c>
    </row>
    <row r="845" spans="5:5">
      <c r="E845" s="171" t="str">
        <f t="shared" si="13"/>
        <v/>
      </c>
    </row>
    <row r="846" spans="5:5">
      <c r="E846" s="171" t="str">
        <f t="shared" si="13"/>
        <v/>
      </c>
    </row>
    <row r="847" spans="5:5">
      <c r="E847" s="171" t="str">
        <f t="shared" si="13"/>
        <v/>
      </c>
    </row>
    <row r="848" spans="5:5">
      <c r="E848" s="171" t="str">
        <f t="shared" si="13"/>
        <v/>
      </c>
    </row>
    <row r="849" spans="5:5">
      <c r="E849" s="171" t="str">
        <f t="shared" si="13"/>
        <v/>
      </c>
    </row>
    <row r="850" spans="5:5">
      <c r="E850" s="171" t="str">
        <f t="shared" si="13"/>
        <v/>
      </c>
    </row>
    <row r="851" spans="5:5">
      <c r="E851" s="171" t="str">
        <f t="shared" si="13"/>
        <v/>
      </c>
    </row>
    <row r="852" spans="5:5">
      <c r="E852" s="171" t="str">
        <f t="shared" si="13"/>
        <v/>
      </c>
    </row>
    <row r="853" spans="5:5">
      <c r="E853" s="171" t="str">
        <f t="shared" si="13"/>
        <v/>
      </c>
    </row>
    <row r="854" spans="5:5">
      <c r="E854" s="171" t="str">
        <f t="shared" si="13"/>
        <v/>
      </c>
    </row>
    <row r="855" spans="5:5">
      <c r="E855" s="171" t="str">
        <f t="shared" si="13"/>
        <v/>
      </c>
    </row>
    <row r="856" spans="5:5">
      <c r="E856" s="171" t="str">
        <f t="shared" si="13"/>
        <v/>
      </c>
    </row>
    <row r="857" spans="5:5">
      <c r="E857" s="171" t="str">
        <f t="shared" si="13"/>
        <v/>
      </c>
    </row>
    <row r="858" spans="5:5">
      <c r="E858" s="171" t="str">
        <f t="shared" si="13"/>
        <v/>
      </c>
    </row>
    <row r="859" spans="5:5">
      <c r="E859" s="171" t="str">
        <f t="shared" si="13"/>
        <v/>
      </c>
    </row>
    <row r="860" spans="5:5">
      <c r="E860" s="171" t="str">
        <f t="shared" si="13"/>
        <v/>
      </c>
    </row>
    <row r="861" spans="5:5">
      <c r="E861" s="171" t="str">
        <f t="shared" si="13"/>
        <v/>
      </c>
    </row>
    <row r="862" spans="5:5">
      <c r="E862" s="171" t="str">
        <f t="shared" si="13"/>
        <v/>
      </c>
    </row>
    <row r="863" spans="5:5">
      <c r="E863" s="171" t="str">
        <f t="shared" si="13"/>
        <v/>
      </c>
    </row>
    <row r="864" spans="5:5">
      <c r="E864" s="171" t="str">
        <f t="shared" si="13"/>
        <v/>
      </c>
    </row>
    <row r="865" spans="5:5">
      <c r="E865" s="171" t="str">
        <f t="shared" si="13"/>
        <v/>
      </c>
    </row>
    <row r="866" spans="5:5">
      <c r="E866" s="171" t="str">
        <f t="shared" si="13"/>
        <v/>
      </c>
    </row>
    <row r="867" spans="5:5">
      <c r="E867" s="171" t="str">
        <f t="shared" si="13"/>
        <v/>
      </c>
    </row>
    <row r="868" spans="5:5">
      <c r="E868" s="171" t="str">
        <f t="shared" si="13"/>
        <v/>
      </c>
    </row>
    <row r="869" spans="5:5">
      <c r="E869" s="171" t="str">
        <f t="shared" si="13"/>
        <v/>
      </c>
    </row>
    <row r="870" spans="5:5">
      <c r="E870" s="171" t="str">
        <f t="shared" si="13"/>
        <v/>
      </c>
    </row>
    <row r="871" spans="5:5">
      <c r="E871" s="171" t="str">
        <f t="shared" si="13"/>
        <v/>
      </c>
    </row>
    <row r="872" spans="5:5">
      <c r="E872" s="171" t="str">
        <f t="shared" si="13"/>
        <v/>
      </c>
    </row>
    <row r="873" spans="5:5">
      <c r="E873" s="171" t="str">
        <f t="shared" si="13"/>
        <v/>
      </c>
    </row>
    <row r="874" spans="5:5">
      <c r="E874" s="171" t="str">
        <f t="shared" si="13"/>
        <v/>
      </c>
    </row>
    <row r="875" spans="5:5">
      <c r="E875" s="171" t="str">
        <f t="shared" si="13"/>
        <v/>
      </c>
    </row>
    <row r="876" spans="5:5">
      <c r="E876" s="171" t="str">
        <f t="shared" si="13"/>
        <v/>
      </c>
    </row>
    <row r="877" spans="5:5">
      <c r="E877" s="171" t="str">
        <f t="shared" si="13"/>
        <v/>
      </c>
    </row>
    <row r="878" spans="5:5">
      <c r="E878" s="171" t="str">
        <f t="shared" si="13"/>
        <v/>
      </c>
    </row>
    <row r="879" spans="5:5">
      <c r="E879" s="171" t="str">
        <f t="shared" si="13"/>
        <v/>
      </c>
    </row>
    <row r="880" spans="5:5">
      <c r="E880" s="171" t="str">
        <f t="shared" si="13"/>
        <v/>
      </c>
    </row>
    <row r="881" spans="5:5">
      <c r="E881" s="171" t="str">
        <f t="shared" si="13"/>
        <v/>
      </c>
    </row>
    <row r="882" spans="5:5">
      <c r="E882" s="171" t="str">
        <f t="shared" si="13"/>
        <v/>
      </c>
    </row>
    <row r="883" spans="5:5">
      <c r="E883" s="171" t="str">
        <f t="shared" si="13"/>
        <v/>
      </c>
    </row>
    <row r="884" spans="5:5">
      <c r="E884" s="171" t="str">
        <f t="shared" si="13"/>
        <v/>
      </c>
    </row>
    <row r="885" spans="5:5">
      <c r="E885" s="171" t="str">
        <f t="shared" si="13"/>
        <v/>
      </c>
    </row>
    <row r="886" spans="5:5">
      <c r="E886" s="171" t="str">
        <f t="shared" si="13"/>
        <v/>
      </c>
    </row>
    <row r="887" spans="5:5">
      <c r="E887" s="171" t="str">
        <f t="shared" si="13"/>
        <v/>
      </c>
    </row>
    <row r="888" spans="5:5">
      <c r="E888" s="171" t="str">
        <f t="shared" si="13"/>
        <v/>
      </c>
    </row>
    <row r="889" spans="5:5">
      <c r="E889" s="171" t="str">
        <f t="shared" si="13"/>
        <v/>
      </c>
    </row>
    <row r="890" spans="5:5">
      <c r="E890" s="171" t="str">
        <f t="shared" si="13"/>
        <v/>
      </c>
    </row>
    <row r="891" spans="5:5">
      <c r="E891" s="171" t="str">
        <f t="shared" si="13"/>
        <v/>
      </c>
    </row>
    <row r="892" spans="5:5">
      <c r="E892" s="171" t="str">
        <f t="shared" si="13"/>
        <v/>
      </c>
    </row>
    <row r="893" spans="5:5">
      <c r="E893" s="171" t="str">
        <f t="shared" si="13"/>
        <v/>
      </c>
    </row>
    <row r="894" spans="5:5">
      <c r="E894" s="171" t="str">
        <f t="shared" si="13"/>
        <v/>
      </c>
    </row>
    <row r="895" spans="5:5">
      <c r="E895" s="171" t="str">
        <f t="shared" si="13"/>
        <v/>
      </c>
    </row>
    <row r="896" spans="5:5">
      <c r="E896" s="171" t="str">
        <f t="shared" si="13"/>
        <v/>
      </c>
    </row>
    <row r="897" spans="5:5">
      <c r="E897" s="171" t="str">
        <f t="shared" si="13"/>
        <v/>
      </c>
    </row>
    <row r="898" spans="5:5">
      <c r="E898" s="171" t="str">
        <f t="shared" si="13"/>
        <v/>
      </c>
    </row>
    <row r="899" spans="5:5">
      <c r="E899" s="171" t="str">
        <f t="shared" si="13"/>
        <v/>
      </c>
    </row>
    <row r="900" spans="5:5">
      <c r="E900" s="171" t="str">
        <f t="shared" si="13"/>
        <v/>
      </c>
    </row>
    <row r="901" spans="5:5">
      <c r="E901" s="171" t="str">
        <f t="shared" si="13"/>
        <v/>
      </c>
    </row>
    <row r="902" spans="5:5">
      <c r="E902" s="171" t="str">
        <f t="shared" ref="E902:E965" si="14">IF(ISNUMBER(B902),B902,IF(B902="nd",0,IF(B902="&lt;",$U$23,"")))</f>
        <v/>
      </c>
    </row>
    <row r="903" spans="5:5">
      <c r="E903" s="171" t="str">
        <f t="shared" si="14"/>
        <v/>
      </c>
    </row>
    <row r="904" spans="5:5">
      <c r="E904" s="171" t="str">
        <f t="shared" si="14"/>
        <v/>
      </c>
    </row>
    <row r="905" spans="5:5">
      <c r="E905" s="171" t="str">
        <f t="shared" si="14"/>
        <v/>
      </c>
    </row>
    <row r="906" spans="5:5">
      <c r="E906" s="171" t="str">
        <f t="shared" si="14"/>
        <v/>
      </c>
    </row>
    <row r="907" spans="5:5">
      <c r="E907" s="171" t="str">
        <f t="shared" si="14"/>
        <v/>
      </c>
    </row>
    <row r="908" spans="5:5">
      <c r="E908" s="171" t="str">
        <f t="shared" si="14"/>
        <v/>
      </c>
    </row>
    <row r="909" spans="5:5">
      <c r="E909" s="171" t="str">
        <f t="shared" si="14"/>
        <v/>
      </c>
    </row>
    <row r="910" spans="5:5">
      <c r="E910" s="171" t="str">
        <f t="shared" si="14"/>
        <v/>
      </c>
    </row>
    <row r="911" spans="5:5">
      <c r="E911" s="171" t="str">
        <f t="shared" si="14"/>
        <v/>
      </c>
    </row>
    <row r="912" spans="5:5">
      <c r="E912" s="171" t="str">
        <f t="shared" si="14"/>
        <v/>
      </c>
    </row>
    <row r="913" spans="5:5">
      <c r="E913" s="171" t="str">
        <f t="shared" si="14"/>
        <v/>
      </c>
    </row>
    <row r="914" spans="5:5">
      <c r="E914" s="171" t="str">
        <f t="shared" si="14"/>
        <v/>
      </c>
    </row>
    <row r="915" spans="5:5">
      <c r="E915" s="171" t="str">
        <f t="shared" si="14"/>
        <v/>
      </c>
    </row>
    <row r="916" spans="5:5">
      <c r="E916" s="171" t="str">
        <f t="shared" si="14"/>
        <v/>
      </c>
    </row>
    <row r="917" spans="5:5">
      <c r="E917" s="171" t="str">
        <f t="shared" si="14"/>
        <v/>
      </c>
    </row>
    <row r="918" spans="5:5">
      <c r="E918" s="171" t="str">
        <f t="shared" si="14"/>
        <v/>
      </c>
    </row>
    <row r="919" spans="5:5">
      <c r="E919" s="171" t="str">
        <f t="shared" si="14"/>
        <v/>
      </c>
    </row>
    <row r="920" spans="5:5">
      <c r="E920" s="171" t="str">
        <f t="shared" si="14"/>
        <v/>
      </c>
    </row>
    <row r="921" spans="5:5">
      <c r="E921" s="171" t="str">
        <f t="shared" si="14"/>
        <v/>
      </c>
    </row>
    <row r="922" spans="5:5">
      <c r="E922" s="171" t="str">
        <f t="shared" si="14"/>
        <v/>
      </c>
    </row>
    <row r="923" spans="5:5">
      <c r="E923" s="171" t="str">
        <f t="shared" si="14"/>
        <v/>
      </c>
    </row>
    <row r="924" spans="5:5">
      <c r="E924" s="171" t="str">
        <f t="shared" si="14"/>
        <v/>
      </c>
    </row>
    <row r="925" spans="5:5">
      <c r="E925" s="171" t="str">
        <f t="shared" si="14"/>
        <v/>
      </c>
    </row>
    <row r="926" spans="5:5">
      <c r="E926" s="171" t="str">
        <f t="shared" si="14"/>
        <v/>
      </c>
    </row>
    <row r="927" spans="5:5">
      <c r="E927" s="171" t="str">
        <f t="shared" si="14"/>
        <v/>
      </c>
    </row>
    <row r="928" spans="5:5">
      <c r="E928" s="171" t="str">
        <f t="shared" si="14"/>
        <v/>
      </c>
    </row>
    <row r="929" spans="5:5">
      <c r="E929" s="171" t="str">
        <f t="shared" si="14"/>
        <v/>
      </c>
    </row>
    <row r="930" spans="5:5">
      <c r="E930" s="171" t="str">
        <f t="shared" si="14"/>
        <v/>
      </c>
    </row>
    <row r="931" spans="5:5">
      <c r="E931" s="171" t="str">
        <f t="shared" si="14"/>
        <v/>
      </c>
    </row>
    <row r="932" spans="5:5">
      <c r="E932" s="171" t="str">
        <f t="shared" si="14"/>
        <v/>
      </c>
    </row>
    <row r="933" spans="5:5">
      <c r="E933" s="171" t="str">
        <f t="shared" si="14"/>
        <v/>
      </c>
    </row>
    <row r="934" spans="5:5">
      <c r="E934" s="171" t="str">
        <f t="shared" si="14"/>
        <v/>
      </c>
    </row>
    <row r="935" spans="5:5">
      <c r="E935" s="171" t="str">
        <f t="shared" si="14"/>
        <v/>
      </c>
    </row>
    <row r="936" spans="5:5">
      <c r="E936" s="171" t="str">
        <f t="shared" si="14"/>
        <v/>
      </c>
    </row>
    <row r="937" spans="5:5">
      <c r="E937" s="171" t="str">
        <f t="shared" si="14"/>
        <v/>
      </c>
    </row>
    <row r="938" spans="5:5">
      <c r="E938" s="171" t="str">
        <f t="shared" si="14"/>
        <v/>
      </c>
    </row>
    <row r="939" spans="5:5">
      <c r="E939" s="171" t="str">
        <f t="shared" si="14"/>
        <v/>
      </c>
    </row>
    <row r="940" spans="5:5">
      <c r="E940" s="171" t="str">
        <f t="shared" si="14"/>
        <v/>
      </c>
    </row>
    <row r="941" spans="5:5">
      <c r="E941" s="171" t="str">
        <f t="shared" si="14"/>
        <v/>
      </c>
    </row>
    <row r="942" spans="5:5">
      <c r="E942" s="171" t="str">
        <f t="shared" si="14"/>
        <v/>
      </c>
    </row>
    <row r="943" spans="5:5">
      <c r="E943" s="171" t="str">
        <f t="shared" si="14"/>
        <v/>
      </c>
    </row>
    <row r="944" spans="5:5">
      <c r="E944" s="171" t="str">
        <f t="shared" si="14"/>
        <v/>
      </c>
    </row>
    <row r="945" spans="5:5">
      <c r="E945" s="171" t="str">
        <f t="shared" si="14"/>
        <v/>
      </c>
    </row>
    <row r="946" spans="5:5">
      <c r="E946" s="171" t="str">
        <f t="shared" si="14"/>
        <v/>
      </c>
    </row>
    <row r="947" spans="5:5">
      <c r="E947" s="171" t="str">
        <f t="shared" si="14"/>
        <v/>
      </c>
    </row>
    <row r="948" spans="5:5">
      <c r="E948" s="171" t="str">
        <f t="shared" si="14"/>
        <v/>
      </c>
    </row>
    <row r="949" spans="5:5">
      <c r="E949" s="171" t="str">
        <f t="shared" si="14"/>
        <v/>
      </c>
    </row>
    <row r="950" spans="5:5">
      <c r="E950" s="171" t="str">
        <f t="shared" si="14"/>
        <v/>
      </c>
    </row>
    <row r="951" spans="5:5">
      <c r="E951" s="171" t="str">
        <f t="shared" si="14"/>
        <v/>
      </c>
    </row>
    <row r="952" spans="5:5">
      <c r="E952" s="171" t="str">
        <f t="shared" si="14"/>
        <v/>
      </c>
    </row>
    <row r="953" spans="5:5">
      <c r="E953" s="171" t="str">
        <f t="shared" si="14"/>
        <v/>
      </c>
    </row>
    <row r="954" spans="5:5">
      <c r="E954" s="171" t="str">
        <f t="shared" si="14"/>
        <v/>
      </c>
    </row>
    <row r="955" spans="5:5">
      <c r="E955" s="171" t="str">
        <f t="shared" si="14"/>
        <v/>
      </c>
    </row>
    <row r="956" spans="5:5">
      <c r="E956" s="171" t="str">
        <f t="shared" si="14"/>
        <v/>
      </c>
    </row>
    <row r="957" spans="5:5">
      <c r="E957" s="171" t="str">
        <f t="shared" si="14"/>
        <v/>
      </c>
    </row>
    <row r="958" spans="5:5">
      <c r="E958" s="171" t="str">
        <f t="shared" si="14"/>
        <v/>
      </c>
    </row>
    <row r="959" spans="5:5">
      <c r="E959" s="171" t="str">
        <f t="shared" si="14"/>
        <v/>
      </c>
    </row>
    <row r="960" spans="5:5">
      <c r="E960" s="171" t="str">
        <f t="shared" si="14"/>
        <v/>
      </c>
    </row>
    <row r="961" spans="5:5">
      <c r="E961" s="171" t="str">
        <f t="shared" si="14"/>
        <v/>
      </c>
    </row>
    <row r="962" spans="5:5">
      <c r="E962" s="171" t="str">
        <f t="shared" si="14"/>
        <v/>
      </c>
    </row>
    <row r="963" spans="5:5">
      <c r="E963" s="171" t="str">
        <f t="shared" si="14"/>
        <v/>
      </c>
    </row>
    <row r="964" spans="5:5">
      <c r="E964" s="171" t="str">
        <f t="shared" si="14"/>
        <v/>
      </c>
    </row>
    <row r="965" spans="5:5">
      <c r="E965" s="171" t="str">
        <f t="shared" si="14"/>
        <v/>
      </c>
    </row>
    <row r="966" spans="5:5">
      <c r="E966" s="171" t="str">
        <f t="shared" ref="E966:E1005" si="15">IF(ISNUMBER(B966),B966,IF(B966="nd",0,IF(B966="&lt;",$U$23,"")))</f>
        <v/>
      </c>
    </row>
    <row r="967" spans="5:5">
      <c r="E967" s="171" t="str">
        <f t="shared" si="15"/>
        <v/>
      </c>
    </row>
    <row r="968" spans="5:5">
      <c r="E968" s="171" t="str">
        <f t="shared" si="15"/>
        <v/>
      </c>
    </row>
    <row r="969" spans="5:5">
      <c r="E969" s="171" t="str">
        <f t="shared" si="15"/>
        <v/>
      </c>
    </row>
    <row r="970" spans="5:5">
      <c r="E970" s="171" t="str">
        <f t="shared" si="15"/>
        <v/>
      </c>
    </row>
    <row r="971" spans="5:5">
      <c r="E971" s="171" t="str">
        <f t="shared" si="15"/>
        <v/>
      </c>
    </row>
    <row r="972" spans="5:5">
      <c r="E972" s="171" t="str">
        <f t="shared" si="15"/>
        <v/>
      </c>
    </row>
    <row r="973" spans="5:5">
      <c r="E973" s="171" t="str">
        <f t="shared" si="15"/>
        <v/>
      </c>
    </row>
    <row r="974" spans="5:5">
      <c r="E974" s="171" t="str">
        <f t="shared" si="15"/>
        <v/>
      </c>
    </row>
    <row r="975" spans="5:5">
      <c r="E975" s="171" t="str">
        <f t="shared" si="15"/>
        <v/>
      </c>
    </row>
    <row r="976" spans="5:5">
      <c r="E976" s="171" t="str">
        <f t="shared" si="15"/>
        <v/>
      </c>
    </row>
    <row r="977" spans="5:5">
      <c r="E977" s="171" t="str">
        <f t="shared" si="15"/>
        <v/>
      </c>
    </row>
    <row r="978" spans="5:5">
      <c r="E978" s="171" t="str">
        <f t="shared" si="15"/>
        <v/>
      </c>
    </row>
    <row r="979" spans="5:5">
      <c r="E979" s="171" t="str">
        <f t="shared" si="15"/>
        <v/>
      </c>
    </row>
    <row r="980" spans="5:5">
      <c r="E980" s="171" t="str">
        <f t="shared" si="15"/>
        <v/>
      </c>
    </row>
    <row r="981" spans="5:5">
      <c r="E981" s="171" t="str">
        <f t="shared" si="15"/>
        <v/>
      </c>
    </row>
    <row r="982" spans="5:5">
      <c r="E982" s="171" t="str">
        <f t="shared" si="15"/>
        <v/>
      </c>
    </row>
    <row r="983" spans="5:5">
      <c r="E983" s="171" t="str">
        <f t="shared" si="15"/>
        <v/>
      </c>
    </row>
    <row r="984" spans="5:5">
      <c r="E984" s="171" t="str">
        <f t="shared" si="15"/>
        <v/>
      </c>
    </row>
    <row r="985" spans="5:5">
      <c r="E985" s="171" t="str">
        <f t="shared" si="15"/>
        <v/>
      </c>
    </row>
    <row r="986" spans="5:5">
      <c r="E986" s="171" t="str">
        <f t="shared" si="15"/>
        <v/>
      </c>
    </row>
    <row r="987" spans="5:5">
      <c r="E987" s="171" t="str">
        <f t="shared" si="15"/>
        <v/>
      </c>
    </row>
    <row r="988" spans="5:5">
      <c r="E988" s="171" t="str">
        <f t="shared" si="15"/>
        <v/>
      </c>
    </row>
    <row r="989" spans="5:5">
      <c r="E989" s="171" t="str">
        <f t="shared" si="15"/>
        <v/>
      </c>
    </row>
    <row r="990" spans="5:5">
      <c r="E990" s="171" t="str">
        <f t="shared" si="15"/>
        <v/>
      </c>
    </row>
    <row r="991" spans="5:5">
      <c r="E991" s="171" t="str">
        <f t="shared" si="15"/>
        <v/>
      </c>
    </row>
    <row r="992" spans="5:5">
      <c r="E992" s="171" t="str">
        <f t="shared" si="15"/>
        <v/>
      </c>
    </row>
    <row r="993" spans="2:17">
      <c r="E993" s="171" t="str">
        <f t="shared" si="15"/>
        <v/>
      </c>
    </row>
    <row r="994" spans="2:17">
      <c r="E994" s="171" t="str">
        <f t="shared" si="15"/>
        <v/>
      </c>
    </row>
    <row r="995" spans="2:17">
      <c r="E995" s="171" t="str">
        <f t="shared" si="15"/>
        <v/>
      </c>
    </row>
    <row r="996" spans="2:17">
      <c r="E996" s="171" t="str">
        <f t="shared" si="15"/>
        <v/>
      </c>
    </row>
    <row r="997" spans="2:17">
      <c r="E997" s="171" t="str">
        <f t="shared" si="15"/>
        <v/>
      </c>
    </row>
    <row r="998" spans="2:17">
      <c r="E998" s="171" t="str">
        <f t="shared" si="15"/>
        <v/>
      </c>
    </row>
    <row r="999" spans="2:17">
      <c r="E999" s="171" t="str">
        <f t="shared" si="15"/>
        <v/>
      </c>
    </row>
    <row r="1000" spans="2:17">
      <c r="E1000" s="171" t="str">
        <f t="shared" si="15"/>
        <v/>
      </c>
    </row>
    <row r="1001" spans="2:17">
      <c r="E1001" s="171" t="str">
        <f t="shared" si="15"/>
        <v/>
      </c>
    </row>
    <row r="1002" spans="2:17">
      <c r="E1002" s="171" t="str">
        <f t="shared" si="15"/>
        <v/>
      </c>
    </row>
    <row r="1003" spans="2:17">
      <c r="E1003" s="171" t="str">
        <f t="shared" si="15"/>
        <v/>
      </c>
    </row>
    <row r="1004" spans="2:17">
      <c r="E1004" s="171" t="str">
        <f t="shared" si="15"/>
        <v/>
      </c>
    </row>
    <row r="1005" spans="2:17">
      <c r="E1005" s="171" t="str">
        <f t="shared" si="15"/>
        <v/>
      </c>
    </row>
    <row r="1006" spans="2:17">
      <c r="B1006" s="166"/>
      <c r="C1006" s="166"/>
      <c r="D1006" s="166"/>
      <c r="E1006" s="172"/>
      <c r="G1006" s="166"/>
      <c r="H1006" s="166"/>
      <c r="I1006" s="166"/>
      <c r="K1006" s="166"/>
      <c r="L1006" s="166"/>
      <c r="M1006" s="166"/>
      <c r="O1006" s="166"/>
      <c r="P1006" s="166"/>
      <c r="Q1006" s="166"/>
    </row>
    <row r="1007" spans="2:17">
      <c r="B1007" s="166"/>
      <c r="C1007" s="166"/>
      <c r="D1007" s="166"/>
      <c r="E1007" s="172"/>
      <c r="G1007" s="166"/>
      <c r="H1007" s="166"/>
      <c r="I1007" s="166"/>
      <c r="K1007" s="166"/>
      <c r="L1007" s="166"/>
      <c r="M1007" s="166"/>
      <c r="O1007" s="166"/>
      <c r="P1007" s="166"/>
      <c r="Q1007" s="166"/>
    </row>
    <row r="1008" spans="2:17">
      <c r="B1008" s="166"/>
      <c r="C1008" s="166"/>
      <c r="D1008" s="166"/>
      <c r="E1008" s="172"/>
      <c r="G1008" s="166"/>
      <c r="H1008" s="166"/>
      <c r="I1008" s="166"/>
      <c r="K1008" s="166"/>
      <c r="L1008" s="166"/>
      <c r="M1008" s="166"/>
      <c r="O1008" s="166"/>
      <c r="P1008" s="166"/>
      <c r="Q1008" s="166"/>
    </row>
    <row r="1009" spans="2:17">
      <c r="B1009" s="166"/>
      <c r="C1009" s="166"/>
      <c r="D1009" s="166"/>
      <c r="E1009" s="172"/>
      <c r="G1009" s="166"/>
      <c r="H1009" s="166"/>
      <c r="I1009" s="166"/>
      <c r="K1009" s="166"/>
      <c r="L1009" s="166"/>
      <c r="M1009" s="166"/>
      <c r="O1009" s="166"/>
      <c r="P1009" s="166"/>
      <c r="Q1009" s="166"/>
    </row>
    <row r="1010" spans="2:17">
      <c r="B1010" s="166"/>
      <c r="C1010" s="166"/>
      <c r="D1010" s="166"/>
      <c r="E1010" s="172"/>
      <c r="G1010" s="166"/>
      <c r="H1010" s="166"/>
      <c r="I1010" s="166"/>
      <c r="K1010" s="166"/>
      <c r="L1010" s="166"/>
      <c r="M1010" s="166"/>
      <c r="O1010" s="166"/>
      <c r="P1010" s="166"/>
      <c r="Q1010" s="166"/>
    </row>
    <row r="1011" spans="2:17">
      <c r="B1011" s="166"/>
      <c r="C1011" s="166"/>
      <c r="D1011" s="166"/>
      <c r="E1011" s="172"/>
      <c r="G1011" s="166"/>
      <c r="H1011" s="166"/>
      <c r="I1011" s="166"/>
      <c r="K1011" s="166"/>
      <c r="L1011" s="166"/>
      <c r="M1011" s="166"/>
      <c r="O1011" s="166"/>
      <c r="P1011" s="166"/>
      <c r="Q1011" s="166"/>
    </row>
    <row r="1012" spans="2:17">
      <c r="B1012" s="166"/>
      <c r="C1012" s="166"/>
      <c r="D1012" s="166"/>
      <c r="E1012" s="172"/>
      <c r="G1012" s="166"/>
      <c r="H1012" s="166"/>
      <c r="I1012" s="166"/>
      <c r="K1012" s="166"/>
      <c r="L1012" s="166"/>
      <c r="M1012" s="166"/>
      <c r="O1012" s="166"/>
      <c r="P1012" s="166"/>
      <c r="Q1012" s="166"/>
    </row>
    <row r="1013" spans="2:17">
      <c r="B1013" s="166"/>
      <c r="C1013" s="166"/>
      <c r="D1013" s="166"/>
      <c r="E1013" s="172"/>
      <c r="G1013" s="166"/>
      <c r="H1013" s="166"/>
      <c r="I1013" s="166"/>
      <c r="K1013" s="166"/>
      <c r="L1013" s="166"/>
      <c r="M1013" s="166"/>
      <c r="O1013" s="166"/>
      <c r="P1013" s="166"/>
      <c r="Q1013" s="166"/>
    </row>
    <row r="1014" spans="2:17">
      <c r="B1014" s="166"/>
      <c r="C1014" s="166"/>
      <c r="D1014" s="166"/>
      <c r="E1014" s="172"/>
      <c r="G1014" s="166"/>
      <c r="H1014" s="166"/>
      <c r="I1014" s="166"/>
      <c r="K1014" s="166"/>
      <c r="L1014" s="166"/>
      <c r="M1014" s="166"/>
      <c r="O1014" s="166"/>
      <c r="P1014" s="166"/>
      <c r="Q1014" s="166"/>
    </row>
    <row r="1015" spans="2:17">
      <c r="B1015" s="166"/>
      <c r="C1015" s="166"/>
      <c r="D1015" s="166"/>
      <c r="E1015" s="172"/>
      <c r="G1015" s="166"/>
      <c r="H1015" s="166"/>
      <c r="I1015" s="166"/>
      <c r="K1015" s="166"/>
      <c r="L1015" s="166"/>
      <c r="M1015" s="166"/>
      <c r="O1015" s="166"/>
      <c r="P1015" s="166"/>
      <c r="Q1015" s="166"/>
    </row>
    <row r="1016" spans="2:17">
      <c r="B1016" s="166"/>
      <c r="C1016" s="166"/>
      <c r="D1016" s="166"/>
      <c r="E1016" s="172"/>
      <c r="G1016" s="166"/>
      <c r="H1016" s="166"/>
      <c r="I1016" s="166"/>
      <c r="K1016" s="166"/>
      <c r="L1016" s="166"/>
      <c r="M1016" s="166"/>
      <c r="O1016" s="166"/>
      <c r="P1016" s="166"/>
      <c r="Q1016" s="166"/>
    </row>
    <row r="1017" spans="2:17">
      <c r="B1017" s="166"/>
      <c r="C1017" s="166"/>
      <c r="D1017" s="166"/>
      <c r="E1017" s="172"/>
      <c r="G1017" s="166"/>
      <c r="H1017" s="166"/>
      <c r="I1017" s="166"/>
      <c r="K1017" s="166"/>
      <c r="L1017" s="166"/>
      <c r="M1017" s="166"/>
      <c r="O1017" s="166"/>
      <c r="P1017" s="166"/>
      <c r="Q1017" s="166"/>
    </row>
    <row r="1018" spans="2:17">
      <c r="B1018" s="166"/>
      <c r="C1018" s="166"/>
      <c r="D1018" s="166"/>
      <c r="E1018" s="172"/>
      <c r="G1018" s="166"/>
      <c r="H1018" s="166"/>
      <c r="I1018" s="166"/>
      <c r="K1018" s="166"/>
      <c r="L1018" s="166"/>
      <c r="M1018" s="166"/>
      <c r="O1018" s="166"/>
      <c r="P1018" s="166"/>
      <c r="Q1018" s="166"/>
    </row>
    <row r="1019" spans="2:17">
      <c r="B1019" s="166"/>
      <c r="C1019" s="166"/>
      <c r="D1019" s="166"/>
      <c r="E1019" s="172"/>
      <c r="G1019" s="166"/>
      <c r="H1019" s="166"/>
      <c r="I1019" s="166"/>
      <c r="K1019" s="166"/>
      <c r="L1019" s="166"/>
      <c r="M1019" s="166"/>
      <c r="O1019" s="166"/>
      <c r="P1019" s="166"/>
      <c r="Q1019" s="166"/>
    </row>
    <row r="1020" spans="2:17">
      <c r="B1020" s="166"/>
      <c r="C1020" s="166"/>
      <c r="D1020" s="166"/>
      <c r="E1020" s="172"/>
      <c r="G1020" s="166"/>
      <c r="H1020" s="166"/>
      <c r="I1020" s="166"/>
      <c r="K1020" s="166"/>
      <c r="L1020" s="166"/>
      <c r="M1020" s="166"/>
      <c r="O1020" s="166"/>
      <c r="P1020" s="166"/>
      <c r="Q1020" s="166"/>
    </row>
    <row r="1021" spans="2:17">
      <c r="B1021" s="166"/>
      <c r="C1021" s="166"/>
      <c r="D1021" s="166"/>
      <c r="E1021" s="172"/>
      <c r="G1021" s="166"/>
      <c r="H1021" s="166"/>
      <c r="I1021" s="166"/>
      <c r="K1021" s="166"/>
      <c r="L1021" s="166"/>
      <c r="M1021" s="166"/>
      <c r="O1021" s="166"/>
      <c r="P1021" s="166"/>
      <c r="Q1021" s="166"/>
    </row>
    <row r="1022" spans="2:17">
      <c r="B1022" s="166"/>
      <c r="C1022" s="166"/>
      <c r="D1022" s="166"/>
      <c r="E1022" s="172"/>
      <c r="G1022" s="166"/>
      <c r="H1022" s="166"/>
      <c r="I1022" s="166"/>
      <c r="K1022" s="166"/>
      <c r="L1022" s="166"/>
      <c r="M1022" s="166"/>
      <c r="O1022" s="166"/>
      <c r="P1022" s="166"/>
      <c r="Q1022" s="166"/>
    </row>
    <row r="1023" spans="2:17">
      <c r="B1023" s="166"/>
      <c r="C1023" s="166"/>
      <c r="D1023" s="166"/>
      <c r="E1023" s="172"/>
      <c r="G1023" s="166"/>
      <c r="H1023" s="166"/>
      <c r="I1023" s="166"/>
      <c r="K1023" s="166"/>
      <c r="L1023" s="166"/>
      <c r="M1023" s="166"/>
      <c r="O1023" s="166"/>
      <c r="P1023" s="166"/>
      <c r="Q1023" s="166"/>
    </row>
    <row r="1024" spans="2:17">
      <c r="B1024" s="166"/>
      <c r="C1024" s="166"/>
      <c r="D1024" s="166"/>
      <c r="E1024" s="172"/>
      <c r="G1024" s="166"/>
      <c r="H1024" s="166"/>
      <c r="I1024" s="166"/>
      <c r="K1024" s="166"/>
      <c r="L1024" s="166"/>
      <c r="M1024" s="166"/>
      <c r="O1024" s="166"/>
      <c r="P1024" s="166"/>
      <c r="Q1024" s="166"/>
    </row>
    <row r="1025" spans="2:17">
      <c r="B1025" s="166"/>
      <c r="C1025" s="166"/>
      <c r="D1025" s="166"/>
      <c r="E1025" s="172"/>
      <c r="G1025" s="166"/>
      <c r="H1025" s="166"/>
      <c r="I1025" s="166"/>
      <c r="K1025" s="166"/>
      <c r="L1025" s="166"/>
      <c r="M1025" s="166"/>
      <c r="O1025" s="166"/>
      <c r="P1025" s="166"/>
      <c r="Q1025" s="166"/>
    </row>
    <row r="1026" spans="2:17">
      <c r="B1026" s="166"/>
      <c r="C1026" s="166"/>
      <c r="D1026" s="166"/>
      <c r="E1026" s="172"/>
      <c r="G1026" s="166"/>
      <c r="H1026" s="166"/>
      <c r="I1026" s="166"/>
      <c r="K1026" s="166"/>
      <c r="L1026" s="166"/>
      <c r="M1026" s="166"/>
      <c r="O1026" s="166"/>
      <c r="P1026" s="166"/>
      <c r="Q1026" s="166"/>
    </row>
    <row r="1027" spans="2:17">
      <c r="B1027" s="166"/>
      <c r="C1027" s="166"/>
      <c r="D1027" s="166"/>
      <c r="E1027" s="172"/>
      <c r="G1027" s="166"/>
      <c r="H1027" s="166"/>
      <c r="I1027" s="166"/>
      <c r="K1027" s="166"/>
      <c r="L1027" s="166"/>
      <c r="M1027" s="166"/>
      <c r="O1027" s="166"/>
      <c r="P1027" s="166"/>
      <c r="Q1027" s="166"/>
    </row>
    <row r="1028" spans="2:17">
      <c r="B1028" s="166"/>
      <c r="C1028" s="166"/>
      <c r="D1028" s="166"/>
      <c r="E1028" s="172"/>
      <c r="G1028" s="166"/>
      <c r="H1028" s="166"/>
      <c r="I1028" s="166"/>
      <c r="K1028" s="166"/>
      <c r="L1028" s="166"/>
      <c r="M1028" s="166"/>
      <c r="O1028" s="166"/>
      <c r="P1028" s="166"/>
      <c r="Q1028" s="166"/>
    </row>
    <row r="1029" spans="2:17">
      <c r="B1029" s="166"/>
      <c r="C1029" s="166"/>
      <c r="D1029" s="166"/>
      <c r="E1029" s="172"/>
      <c r="G1029" s="166"/>
      <c r="H1029" s="166"/>
      <c r="I1029" s="166"/>
      <c r="K1029" s="166"/>
      <c r="L1029" s="166"/>
      <c r="M1029" s="166"/>
      <c r="O1029" s="166"/>
      <c r="P1029" s="166"/>
      <c r="Q1029" s="166"/>
    </row>
    <row r="1030" spans="2:17">
      <c r="B1030" s="166"/>
      <c r="C1030" s="166"/>
      <c r="D1030" s="166"/>
      <c r="E1030" s="172"/>
      <c r="G1030" s="166"/>
      <c r="H1030" s="166"/>
      <c r="I1030" s="166"/>
      <c r="K1030" s="166"/>
      <c r="L1030" s="166"/>
      <c r="M1030" s="166"/>
      <c r="O1030" s="166"/>
      <c r="P1030" s="166"/>
      <c r="Q1030" s="166"/>
    </row>
    <row r="1031" spans="2:17">
      <c r="B1031" s="166"/>
      <c r="C1031" s="166"/>
      <c r="D1031" s="166"/>
      <c r="E1031" s="172" t="str">
        <f t="shared" ref="E1031:E1093" si="16">IF(ISNUMBER(B1031),B1031,IF(B1031="nd",0,IF(B1031="&lt;",$U$23,"")))</f>
        <v/>
      </c>
      <c r="G1031" s="166"/>
      <c r="H1031" s="166"/>
      <c r="I1031" s="166"/>
      <c r="K1031" s="166"/>
      <c r="L1031" s="166"/>
      <c r="M1031" s="166"/>
      <c r="O1031" s="166"/>
      <c r="P1031" s="166"/>
      <c r="Q1031" s="166"/>
    </row>
    <row r="1032" spans="2:17">
      <c r="B1032" s="166"/>
      <c r="C1032" s="166"/>
      <c r="D1032" s="166"/>
      <c r="E1032" s="172" t="str">
        <f t="shared" si="16"/>
        <v/>
      </c>
      <c r="G1032" s="166"/>
      <c r="H1032" s="166"/>
      <c r="I1032" s="166"/>
      <c r="K1032" s="166"/>
      <c r="L1032" s="166"/>
      <c r="M1032" s="166"/>
      <c r="O1032" s="166"/>
      <c r="P1032" s="166"/>
      <c r="Q1032" s="166"/>
    </row>
    <row r="1033" spans="2:17">
      <c r="B1033" s="166"/>
      <c r="C1033" s="166"/>
      <c r="D1033" s="166"/>
      <c r="E1033" s="172" t="str">
        <f t="shared" si="16"/>
        <v/>
      </c>
      <c r="G1033" s="166"/>
      <c r="H1033" s="166"/>
      <c r="I1033" s="166"/>
      <c r="K1033" s="166"/>
      <c r="L1033" s="166"/>
      <c r="M1033" s="166"/>
      <c r="O1033" s="166"/>
      <c r="P1033" s="166"/>
      <c r="Q1033" s="166"/>
    </row>
    <row r="1034" spans="2:17">
      <c r="B1034" s="166"/>
      <c r="C1034" s="166"/>
      <c r="D1034" s="166"/>
      <c r="E1034" s="172" t="str">
        <f t="shared" si="16"/>
        <v/>
      </c>
      <c r="G1034" s="166"/>
      <c r="H1034" s="166"/>
      <c r="I1034" s="166"/>
      <c r="K1034" s="166"/>
      <c r="L1034" s="166"/>
      <c r="M1034" s="166"/>
      <c r="O1034" s="166"/>
      <c r="P1034" s="166"/>
      <c r="Q1034" s="166"/>
    </row>
    <row r="1035" spans="2:17">
      <c r="B1035" s="166"/>
      <c r="C1035" s="166"/>
      <c r="D1035" s="166"/>
      <c r="E1035" s="172" t="str">
        <f t="shared" si="16"/>
        <v/>
      </c>
      <c r="G1035" s="166"/>
      <c r="H1035" s="166"/>
      <c r="I1035" s="166"/>
      <c r="K1035" s="166"/>
      <c r="L1035" s="166"/>
      <c r="M1035" s="166"/>
      <c r="O1035" s="166"/>
      <c r="P1035" s="166"/>
      <c r="Q1035" s="166"/>
    </row>
    <row r="1036" spans="2:17">
      <c r="B1036" s="166"/>
      <c r="C1036" s="166"/>
      <c r="D1036" s="166"/>
      <c r="E1036" s="172" t="str">
        <f t="shared" si="16"/>
        <v/>
      </c>
      <c r="G1036" s="166"/>
      <c r="H1036" s="166"/>
      <c r="I1036" s="166"/>
      <c r="K1036" s="166"/>
      <c r="L1036" s="166"/>
      <c r="M1036" s="166"/>
      <c r="O1036" s="166"/>
      <c r="P1036" s="166"/>
      <c r="Q1036" s="166"/>
    </row>
    <row r="1037" spans="2:17">
      <c r="B1037" s="166"/>
      <c r="C1037" s="166"/>
      <c r="D1037" s="166"/>
      <c r="E1037" s="172" t="str">
        <f t="shared" si="16"/>
        <v/>
      </c>
      <c r="G1037" s="166"/>
      <c r="H1037" s="166"/>
      <c r="I1037" s="166"/>
      <c r="K1037" s="166"/>
      <c r="L1037" s="166"/>
      <c r="M1037" s="166"/>
      <c r="O1037" s="166"/>
      <c r="P1037" s="166"/>
      <c r="Q1037" s="166"/>
    </row>
    <row r="1038" spans="2:17">
      <c r="B1038" s="166"/>
      <c r="C1038" s="166"/>
      <c r="D1038" s="166"/>
      <c r="E1038" s="172" t="str">
        <f t="shared" si="16"/>
        <v/>
      </c>
      <c r="G1038" s="166"/>
      <c r="H1038" s="166"/>
      <c r="I1038" s="166"/>
      <c r="K1038" s="166"/>
      <c r="L1038" s="166"/>
      <c r="M1038" s="166"/>
      <c r="O1038" s="166"/>
      <c r="P1038" s="166"/>
      <c r="Q1038" s="166"/>
    </row>
    <row r="1039" spans="2:17">
      <c r="B1039" s="166"/>
      <c r="C1039" s="166"/>
      <c r="D1039" s="166"/>
      <c r="E1039" s="172" t="str">
        <f t="shared" si="16"/>
        <v/>
      </c>
      <c r="G1039" s="166"/>
      <c r="H1039" s="166"/>
      <c r="I1039" s="166"/>
      <c r="K1039" s="166"/>
      <c r="L1039" s="166"/>
      <c r="M1039" s="166"/>
      <c r="O1039" s="166"/>
      <c r="P1039" s="166"/>
      <c r="Q1039" s="166"/>
    </row>
    <row r="1040" spans="2:17">
      <c r="B1040" s="166"/>
      <c r="C1040" s="166"/>
      <c r="D1040" s="166"/>
      <c r="E1040" s="172" t="str">
        <f t="shared" si="16"/>
        <v/>
      </c>
      <c r="G1040" s="166"/>
      <c r="H1040" s="166"/>
      <c r="I1040" s="166"/>
      <c r="K1040" s="166"/>
      <c r="L1040" s="166"/>
      <c r="M1040" s="166"/>
      <c r="O1040" s="166"/>
      <c r="P1040" s="166"/>
      <c r="Q1040" s="166"/>
    </row>
    <row r="1041" spans="2:17">
      <c r="B1041" s="166"/>
      <c r="C1041" s="166"/>
      <c r="D1041" s="166"/>
      <c r="E1041" s="172" t="str">
        <f t="shared" si="16"/>
        <v/>
      </c>
      <c r="G1041" s="166"/>
      <c r="H1041" s="166"/>
      <c r="I1041" s="166"/>
      <c r="K1041" s="166"/>
      <c r="L1041" s="166"/>
      <c r="M1041" s="166"/>
      <c r="O1041" s="166"/>
      <c r="P1041" s="166"/>
      <c r="Q1041" s="166"/>
    </row>
    <row r="1042" spans="2:17">
      <c r="B1042" s="166"/>
      <c r="C1042" s="166"/>
      <c r="D1042" s="166"/>
      <c r="E1042" s="172" t="str">
        <f t="shared" si="16"/>
        <v/>
      </c>
      <c r="G1042" s="166"/>
      <c r="H1042" s="166"/>
      <c r="I1042" s="166"/>
      <c r="K1042" s="166"/>
      <c r="L1042" s="166"/>
      <c r="M1042" s="166"/>
      <c r="O1042" s="166"/>
      <c r="P1042" s="166"/>
      <c r="Q1042" s="166"/>
    </row>
    <row r="1043" spans="2:17">
      <c r="B1043" s="166"/>
      <c r="C1043" s="166"/>
      <c r="D1043" s="166"/>
      <c r="E1043" s="172" t="str">
        <f t="shared" si="16"/>
        <v/>
      </c>
      <c r="G1043" s="166"/>
      <c r="H1043" s="166"/>
      <c r="I1043" s="166"/>
      <c r="K1043" s="166"/>
      <c r="L1043" s="166"/>
      <c r="M1043" s="166"/>
      <c r="O1043" s="166"/>
      <c r="P1043" s="166"/>
      <c r="Q1043" s="166"/>
    </row>
    <row r="1044" spans="2:17">
      <c r="B1044" s="166"/>
      <c r="C1044" s="166"/>
      <c r="D1044" s="166"/>
      <c r="E1044" s="172" t="str">
        <f t="shared" si="16"/>
        <v/>
      </c>
      <c r="G1044" s="166"/>
      <c r="H1044" s="166"/>
      <c r="I1044" s="166"/>
      <c r="K1044" s="166"/>
      <c r="L1044" s="166"/>
      <c r="M1044" s="166"/>
      <c r="O1044" s="166"/>
      <c r="P1044" s="166"/>
      <c r="Q1044" s="166"/>
    </row>
    <row r="1045" spans="2:17">
      <c r="B1045" s="166"/>
      <c r="C1045" s="166"/>
      <c r="D1045" s="166"/>
      <c r="E1045" s="172" t="str">
        <f t="shared" si="16"/>
        <v/>
      </c>
      <c r="G1045" s="166"/>
      <c r="H1045" s="166"/>
      <c r="I1045" s="166"/>
      <c r="K1045" s="166"/>
      <c r="L1045" s="166"/>
      <c r="M1045" s="166"/>
      <c r="O1045" s="166"/>
      <c r="P1045" s="166"/>
      <c r="Q1045" s="166"/>
    </row>
    <row r="1046" spans="2:17">
      <c r="B1046" s="166"/>
      <c r="C1046" s="166"/>
      <c r="D1046" s="166"/>
      <c r="E1046" s="172" t="str">
        <f t="shared" si="16"/>
        <v/>
      </c>
      <c r="G1046" s="166"/>
      <c r="H1046" s="166"/>
      <c r="I1046" s="166"/>
      <c r="K1046" s="166"/>
      <c r="L1046" s="166"/>
      <c r="M1046" s="166"/>
      <c r="O1046" s="166"/>
      <c r="P1046" s="166"/>
      <c r="Q1046" s="166"/>
    </row>
    <row r="1047" spans="2:17">
      <c r="B1047" s="166"/>
      <c r="C1047" s="166"/>
      <c r="D1047" s="166"/>
      <c r="E1047" s="172" t="str">
        <f t="shared" si="16"/>
        <v/>
      </c>
      <c r="G1047" s="166"/>
      <c r="H1047" s="166"/>
      <c r="I1047" s="166"/>
      <c r="K1047" s="166"/>
      <c r="L1047" s="166"/>
      <c r="M1047" s="166"/>
      <c r="O1047" s="166"/>
      <c r="P1047" s="166"/>
      <c r="Q1047" s="166"/>
    </row>
    <row r="1048" spans="2:17">
      <c r="B1048" s="166"/>
      <c r="C1048" s="166"/>
      <c r="D1048" s="166"/>
      <c r="E1048" s="172" t="str">
        <f t="shared" si="16"/>
        <v/>
      </c>
      <c r="G1048" s="166"/>
      <c r="H1048" s="166"/>
      <c r="I1048" s="166"/>
      <c r="K1048" s="166"/>
      <c r="L1048" s="166"/>
      <c r="M1048" s="166"/>
      <c r="O1048" s="166"/>
      <c r="P1048" s="166"/>
      <c r="Q1048" s="166"/>
    </row>
    <row r="1049" spans="2:17">
      <c r="B1049" s="166"/>
      <c r="C1049" s="166"/>
      <c r="D1049" s="166"/>
      <c r="E1049" s="172" t="str">
        <f t="shared" si="16"/>
        <v/>
      </c>
      <c r="G1049" s="166"/>
      <c r="H1049" s="166"/>
      <c r="I1049" s="166"/>
      <c r="K1049" s="166"/>
      <c r="L1049" s="166"/>
      <c r="M1049" s="166"/>
      <c r="O1049" s="166"/>
      <c r="P1049" s="166"/>
      <c r="Q1049" s="166"/>
    </row>
    <row r="1050" spans="2:17">
      <c r="B1050" s="166"/>
      <c r="C1050" s="166"/>
      <c r="D1050" s="166"/>
      <c r="E1050" s="172" t="str">
        <f t="shared" si="16"/>
        <v/>
      </c>
      <c r="G1050" s="166"/>
      <c r="H1050" s="166"/>
      <c r="I1050" s="166"/>
      <c r="K1050" s="166"/>
      <c r="L1050" s="166"/>
      <c r="M1050" s="166"/>
      <c r="O1050" s="166"/>
      <c r="P1050" s="166"/>
      <c r="Q1050" s="166"/>
    </row>
    <row r="1051" spans="2:17">
      <c r="B1051" s="166"/>
      <c r="C1051" s="166"/>
      <c r="D1051" s="166"/>
      <c r="E1051" s="172" t="str">
        <f t="shared" si="16"/>
        <v/>
      </c>
      <c r="G1051" s="166"/>
      <c r="H1051" s="166"/>
      <c r="I1051" s="166"/>
      <c r="K1051" s="166"/>
      <c r="L1051" s="166"/>
      <c r="M1051" s="166"/>
      <c r="O1051" s="166"/>
      <c r="P1051" s="166"/>
      <c r="Q1051" s="166"/>
    </row>
    <row r="1052" spans="2:17">
      <c r="B1052" s="166"/>
      <c r="C1052" s="166"/>
      <c r="D1052" s="166"/>
      <c r="E1052" s="172" t="str">
        <f t="shared" si="16"/>
        <v/>
      </c>
      <c r="G1052" s="166"/>
      <c r="H1052" s="166"/>
      <c r="I1052" s="166"/>
      <c r="K1052" s="166"/>
      <c r="L1052" s="166"/>
      <c r="M1052" s="166"/>
      <c r="O1052" s="166"/>
      <c r="P1052" s="166"/>
      <c r="Q1052" s="166"/>
    </row>
    <row r="1053" spans="2:17">
      <c r="B1053" s="166"/>
      <c r="C1053" s="166"/>
      <c r="D1053" s="166"/>
      <c r="E1053" s="172" t="str">
        <f t="shared" si="16"/>
        <v/>
      </c>
      <c r="G1053" s="166"/>
      <c r="H1053" s="166"/>
      <c r="I1053" s="166"/>
      <c r="K1053" s="166"/>
      <c r="L1053" s="166"/>
      <c r="M1053" s="166"/>
      <c r="O1053" s="166"/>
      <c r="P1053" s="166"/>
      <c r="Q1053" s="166"/>
    </row>
    <row r="1054" spans="2:17">
      <c r="B1054" s="166"/>
      <c r="C1054" s="166"/>
      <c r="D1054" s="166"/>
      <c r="E1054" s="172" t="str">
        <f t="shared" si="16"/>
        <v/>
      </c>
      <c r="G1054" s="166"/>
      <c r="H1054" s="166"/>
      <c r="I1054" s="166"/>
      <c r="K1054" s="166"/>
      <c r="L1054" s="166"/>
      <c r="M1054" s="166"/>
      <c r="O1054" s="166"/>
      <c r="P1054" s="166"/>
      <c r="Q1054" s="166"/>
    </row>
    <row r="1055" spans="2:17">
      <c r="B1055" s="166"/>
      <c r="C1055" s="166"/>
      <c r="D1055" s="166"/>
      <c r="E1055" s="172" t="str">
        <f t="shared" si="16"/>
        <v/>
      </c>
      <c r="G1055" s="166"/>
      <c r="H1055" s="166"/>
      <c r="I1055" s="166"/>
      <c r="K1055" s="166"/>
      <c r="L1055" s="166"/>
      <c r="M1055" s="166"/>
      <c r="O1055" s="166"/>
      <c r="P1055" s="166"/>
      <c r="Q1055" s="166"/>
    </row>
    <row r="1056" spans="2:17">
      <c r="B1056" s="166"/>
      <c r="C1056" s="166"/>
      <c r="D1056" s="166"/>
      <c r="E1056" s="172" t="str">
        <f t="shared" si="16"/>
        <v/>
      </c>
      <c r="G1056" s="166"/>
      <c r="H1056" s="166"/>
      <c r="I1056" s="166"/>
      <c r="K1056" s="166"/>
      <c r="L1056" s="166"/>
      <c r="M1056" s="166"/>
      <c r="O1056" s="166"/>
      <c r="P1056" s="166"/>
      <c r="Q1056" s="166"/>
    </row>
    <row r="1057" spans="2:17">
      <c r="B1057" s="166"/>
      <c r="C1057" s="166"/>
      <c r="D1057" s="166"/>
      <c r="E1057" s="172" t="str">
        <f t="shared" si="16"/>
        <v/>
      </c>
      <c r="G1057" s="166"/>
      <c r="H1057" s="166"/>
      <c r="I1057" s="166"/>
      <c r="K1057" s="166"/>
      <c r="L1057" s="166"/>
      <c r="M1057" s="166"/>
      <c r="O1057" s="166"/>
      <c r="P1057" s="166"/>
      <c r="Q1057" s="166"/>
    </row>
    <row r="1058" spans="2:17">
      <c r="B1058" s="166"/>
      <c r="C1058" s="166"/>
      <c r="D1058" s="166"/>
      <c r="E1058" s="172" t="str">
        <f t="shared" si="16"/>
        <v/>
      </c>
      <c r="G1058" s="166"/>
      <c r="H1058" s="166"/>
      <c r="I1058" s="166"/>
      <c r="K1058" s="166"/>
      <c r="L1058" s="166"/>
      <c r="M1058" s="166"/>
      <c r="O1058" s="166"/>
      <c r="P1058" s="166"/>
      <c r="Q1058" s="166"/>
    </row>
    <row r="1059" spans="2:17">
      <c r="B1059" s="166"/>
      <c r="C1059" s="166"/>
      <c r="D1059" s="166"/>
      <c r="E1059" s="172" t="str">
        <f t="shared" si="16"/>
        <v/>
      </c>
      <c r="G1059" s="166"/>
      <c r="H1059" s="166"/>
      <c r="I1059" s="166"/>
      <c r="K1059" s="166"/>
      <c r="L1059" s="166"/>
      <c r="M1059" s="166"/>
      <c r="O1059" s="166"/>
      <c r="P1059" s="166"/>
      <c r="Q1059" s="166"/>
    </row>
    <row r="1060" spans="2:17">
      <c r="B1060" s="166"/>
      <c r="C1060" s="166"/>
      <c r="D1060" s="166"/>
      <c r="E1060" s="172" t="str">
        <f t="shared" si="16"/>
        <v/>
      </c>
      <c r="G1060" s="166"/>
      <c r="H1060" s="166"/>
      <c r="I1060" s="166"/>
      <c r="K1060" s="166"/>
      <c r="L1060" s="166"/>
      <c r="M1060" s="166"/>
      <c r="O1060" s="166"/>
      <c r="P1060" s="166"/>
      <c r="Q1060" s="166"/>
    </row>
    <row r="1061" spans="2:17">
      <c r="B1061" s="166"/>
      <c r="C1061" s="166"/>
      <c r="D1061" s="166"/>
      <c r="E1061" s="172" t="str">
        <f t="shared" si="16"/>
        <v/>
      </c>
      <c r="G1061" s="166"/>
      <c r="H1061" s="166"/>
      <c r="I1061" s="166"/>
      <c r="K1061" s="166"/>
      <c r="L1061" s="166"/>
      <c r="M1061" s="166"/>
      <c r="O1061" s="166"/>
      <c r="P1061" s="166"/>
      <c r="Q1061" s="166"/>
    </row>
    <row r="1062" spans="2:17">
      <c r="B1062" s="166"/>
      <c r="C1062" s="166"/>
      <c r="D1062" s="166"/>
      <c r="E1062" s="172" t="str">
        <f t="shared" si="16"/>
        <v/>
      </c>
      <c r="G1062" s="166"/>
      <c r="H1062" s="166"/>
      <c r="I1062" s="166"/>
      <c r="K1062" s="166"/>
      <c r="L1062" s="166"/>
      <c r="M1062" s="166"/>
      <c r="O1062" s="166"/>
      <c r="P1062" s="166"/>
      <c r="Q1062" s="166"/>
    </row>
    <row r="1063" spans="2:17">
      <c r="B1063" s="166"/>
      <c r="C1063" s="166"/>
      <c r="D1063" s="166"/>
      <c r="E1063" s="172" t="str">
        <f t="shared" si="16"/>
        <v/>
      </c>
      <c r="G1063" s="166"/>
      <c r="H1063" s="166"/>
      <c r="I1063" s="166"/>
      <c r="K1063" s="166"/>
      <c r="L1063" s="166"/>
      <c r="M1063" s="166"/>
      <c r="O1063" s="166"/>
      <c r="P1063" s="166"/>
      <c r="Q1063" s="166"/>
    </row>
    <row r="1064" spans="2:17">
      <c r="B1064" s="166"/>
      <c r="C1064" s="166"/>
      <c r="D1064" s="166"/>
      <c r="E1064" s="172" t="str">
        <f t="shared" si="16"/>
        <v/>
      </c>
      <c r="G1064" s="166"/>
      <c r="H1064" s="166"/>
      <c r="I1064" s="166"/>
      <c r="K1064" s="166"/>
      <c r="L1064" s="166"/>
      <c r="M1064" s="166"/>
      <c r="O1064" s="166"/>
      <c r="P1064" s="166"/>
      <c r="Q1064" s="166"/>
    </row>
    <row r="1065" spans="2:17">
      <c r="B1065" s="166"/>
      <c r="C1065" s="166"/>
      <c r="D1065" s="166"/>
      <c r="E1065" s="172" t="str">
        <f t="shared" si="16"/>
        <v/>
      </c>
      <c r="G1065" s="166"/>
      <c r="H1065" s="166"/>
      <c r="I1065" s="166"/>
      <c r="K1065" s="166"/>
      <c r="L1065" s="166"/>
      <c r="M1065" s="166"/>
      <c r="O1065" s="166"/>
      <c r="P1065" s="166"/>
      <c r="Q1065" s="166"/>
    </row>
    <row r="1066" spans="2:17">
      <c r="B1066" s="166"/>
      <c r="C1066" s="166"/>
      <c r="D1066" s="166"/>
      <c r="E1066" s="172" t="str">
        <f t="shared" si="16"/>
        <v/>
      </c>
      <c r="G1066" s="166"/>
      <c r="H1066" s="166"/>
      <c r="I1066" s="166"/>
      <c r="K1066" s="166"/>
      <c r="L1066" s="166"/>
      <c r="M1066" s="166"/>
      <c r="O1066" s="166"/>
      <c r="P1066" s="166"/>
      <c r="Q1066" s="166"/>
    </row>
    <row r="1067" spans="2:17">
      <c r="B1067" s="166"/>
      <c r="C1067" s="166"/>
      <c r="D1067" s="166"/>
      <c r="E1067" s="172" t="str">
        <f t="shared" si="16"/>
        <v/>
      </c>
      <c r="G1067" s="166"/>
      <c r="H1067" s="166"/>
      <c r="I1067" s="166"/>
      <c r="K1067" s="166"/>
      <c r="L1067" s="166"/>
      <c r="M1067" s="166"/>
      <c r="O1067" s="166"/>
      <c r="P1067" s="166"/>
      <c r="Q1067" s="166"/>
    </row>
    <row r="1068" spans="2:17">
      <c r="B1068" s="166"/>
      <c r="C1068" s="166"/>
      <c r="D1068" s="166"/>
      <c r="E1068" s="172" t="str">
        <f t="shared" si="16"/>
        <v/>
      </c>
      <c r="G1068" s="166"/>
      <c r="H1068" s="166"/>
      <c r="I1068" s="166"/>
      <c r="K1068" s="166"/>
      <c r="L1068" s="166"/>
      <c r="M1068" s="166"/>
      <c r="O1068" s="166"/>
      <c r="P1068" s="166"/>
      <c r="Q1068" s="166"/>
    </row>
    <row r="1069" spans="2:17">
      <c r="B1069" s="166"/>
      <c r="C1069" s="166"/>
      <c r="D1069" s="166"/>
      <c r="E1069" s="172" t="str">
        <f t="shared" si="16"/>
        <v/>
      </c>
      <c r="G1069" s="166"/>
      <c r="H1069" s="166"/>
      <c r="I1069" s="166"/>
      <c r="K1069" s="166"/>
      <c r="L1069" s="166"/>
      <c r="M1069" s="166"/>
      <c r="O1069" s="166"/>
      <c r="P1069" s="166"/>
      <c r="Q1069" s="166"/>
    </row>
    <row r="1070" spans="2:17">
      <c r="B1070" s="166"/>
      <c r="C1070" s="166"/>
      <c r="D1070" s="166"/>
      <c r="E1070" s="172" t="str">
        <f t="shared" si="16"/>
        <v/>
      </c>
      <c r="G1070" s="166"/>
      <c r="H1070" s="166"/>
      <c r="I1070" s="166"/>
      <c r="K1070" s="166"/>
      <c r="L1070" s="166"/>
      <c r="M1070" s="166"/>
      <c r="O1070" s="166"/>
      <c r="P1070" s="166"/>
      <c r="Q1070" s="166"/>
    </row>
    <row r="1071" spans="2:17">
      <c r="B1071" s="166"/>
      <c r="C1071" s="166"/>
      <c r="D1071" s="166"/>
      <c r="E1071" s="172" t="str">
        <f t="shared" si="16"/>
        <v/>
      </c>
      <c r="G1071" s="166"/>
      <c r="H1071" s="166"/>
      <c r="I1071" s="166"/>
      <c r="K1071" s="166"/>
      <c r="L1071" s="166"/>
      <c r="M1071" s="166"/>
      <c r="O1071" s="166"/>
      <c r="P1071" s="166"/>
      <c r="Q1071" s="166"/>
    </row>
    <row r="1072" spans="2:17">
      <c r="B1072" s="166"/>
      <c r="C1072" s="166"/>
      <c r="D1072" s="166"/>
      <c r="E1072" s="172" t="str">
        <f t="shared" si="16"/>
        <v/>
      </c>
      <c r="G1072" s="166"/>
      <c r="H1072" s="166"/>
      <c r="I1072" s="166"/>
      <c r="K1072" s="166"/>
      <c r="L1072" s="166"/>
      <c r="M1072" s="166"/>
      <c r="O1072" s="166"/>
      <c r="P1072" s="166"/>
      <c r="Q1072" s="166"/>
    </row>
    <row r="1073" spans="2:17">
      <c r="B1073" s="166"/>
      <c r="C1073" s="166"/>
      <c r="D1073" s="166"/>
      <c r="E1073" s="172" t="str">
        <f t="shared" si="16"/>
        <v/>
      </c>
      <c r="G1073" s="166"/>
      <c r="H1073" s="166"/>
      <c r="I1073" s="166"/>
      <c r="K1073" s="166"/>
      <c r="L1073" s="166"/>
      <c r="M1073" s="166"/>
      <c r="O1073" s="166"/>
      <c r="P1073" s="166"/>
      <c r="Q1073" s="166"/>
    </row>
    <row r="1074" spans="2:17">
      <c r="B1074" s="166"/>
      <c r="C1074" s="166"/>
      <c r="D1074" s="166"/>
      <c r="E1074" s="172" t="str">
        <f t="shared" si="16"/>
        <v/>
      </c>
      <c r="G1074" s="166"/>
      <c r="H1074" s="166"/>
      <c r="I1074" s="166"/>
      <c r="K1074" s="166"/>
      <c r="L1074" s="166"/>
      <c r="M1074" s="166"/>
      <c r="O1074" s="166"/>
      <c r="P1074" s="166"/>
      <c r="Q1074" s="166"/>
    </row>
    <row r="1075" spans="2:17">
      <c r="B1075" s="166"/>
      <c r="C1075" s="166"/>
      <c r="D1075" s="166"/>
      <c r="E1075" s="172" t="str">
        <f t="shared" si="16"/>
        <v/>
      </c>
      <c r="G1075" s="166"/>
      <c r="H1075" s="166"/>
      <c r="I1075" s="166"/>
      <c r="K1075" s="166"/>
      <c r="L1075" s="166"/>
      <c r="M1075" s="166"/>
      <c r="O1075" s="166"/>
      <c r="P1075" s="166"/>
      <c r="Q1075" s="166"/>
    </row>
    <row r="1076" spans="2:17">
      <c r="B1076" s="166"/>
      <c r="C1076" s="166"/>
      <c r="D1076" s="166"/>
      <c r="E1076" s="172" t="str">
        <f t="shared" si="16"/>
        <v/>
      </c>
      <c r="G1076" s="166"/>
      <c r="H1076" s="166"/>
      <c r="I1076" s="166"/>
      <c r="K1076" s="166"/>
      <c r="L1076" s="166"/>
      <c r="M1076" s="166"/>
      <c r="O1076" s="166"/>
      <c r="P1076" s="166"/>
      <c r="Q1076" s="166"/>
    </row>
    <row r="1077" spans="2:17">
      <c r="B1077" s="166"/>
      <c r="C1077" s="166"/>
      <c r="D1077" s="166"/>
      <c r="E1077" s="172" t="str">
        <f t="shared" si="16"/>
        <v/>
      </c>
      <c r="G1077" s="166"/>
      <c r="H1077" s="166"/>
      <c r="I1077" s="166"/>
      <c r="K1077" s="166"/>
      <c r="L1077" s="166"/>
      <c r="M1077" s="166"/>
      <c r="O1077" s="166"/>
      <c r="P1077" s="166"/>
      <c r="Q1077" s="166"/>
    </row>
    <row r="1078" spans="2:17">
      <c r="B1078" s="166"/>
      <c r="C1078" s="166"/>
      <c r="D1078" s="166"/>
      <c r="E1078" s="172" t="str">
        <f t="shared" si="16"/>
        <v/>
      </c>
      <c r="G1078" s="166"/>
      <c r="H1078" s="166"/>
      <c r="I1078" s="166"/>
      <c r="K1078" s="166"/>
      <c r="L1078" s="166"/>
      <c r="M1078" s="166"/>
      <c r="O1078" s="166"/>
      <c r="P1078" s="166"/>
      <c r="Q1078" s="166"/>
    </row>
    <row r="1079" spans="2:17">
      <c r="B1079" s="166"/>
      <c r="C1079" s="166"/>
      <c r="D1079" s="166"/>
      <c r="E1079" s="172" t="str">
        <f t="shared" si="16"/>
        <v/>
      </c>
      <c r="G1079" s="166"/>
      <c r="H1079" s="166"/>
      <c r="I1079" s="166"/>
      <c r="K1079" s="166"/>
      <c r="L1079" s="166"/>
      <c r="M1079" s="166"/>
      <c r="O1079" s="166"/>
      <c r="P1079" s="166"/>
      <c r="Q1079" s="166"/>
    </row>
    <row r="1080" spans="2:17">
      <c r="B1080" s="166"/>
      <c r="C1080" s="166"/>
      <c r="D1080" s="166"/>
      <c r="E1080" s="172" t="str">
        <f t="shared" si="16"/>
        <v/>
      </c>
      <c r="G1080" s="166"/>
      <c r="H1080" s="166"/>
      <c r="I1080" s="166"/>
      <c r="K1080" s="166"/>
      <c r="L1080" s="166"/>
      <c r="M1080" s="166"/>
      <c r="O1080" s="166"/>
      <c r="P1080" s="166"/>
      <c r="Q1080" s="166"/>
    </row>
    <row r="1081" spans="2:17">
      <c r="B1081" s="166"/>
      <c r="C1081" s="166"/>
      <c r="D1081" s="166"/>
      <c r="E1081" s="172" t="str">
        <f t="shared" si="16"/>
        <v/>
      </c>
      <c r="G1081" s="166"/>
      <c r="H1081" s="166"/>
      <c r="I1081" s="166"/>
      <c r="K1081" s="166"/>
      <c r="L1081" s="166"/>
      <c r="M1081" s="166"/>
      <c r="O1081" s="166"/>
      <c r="P1081" s="166"/>
      <c r="Q1081" s="166"/>
    </row>
    <row r="1082" spans="2:17">
      <c r="B1082" s="166"/>
      <c r="C1082" s="166"/>
      <c r="D1082" s="166"/>
      <c r="E1082" s="172" t="str">
        <f t="shared" si="16"/>
        <v/>
      </c>
      <c r="G1082" s="166"/>
      <c r="H1082" s="166"/>
      <c r="I1082" s="166"/>
      <c r="K1082" s="166"/>
      <c r="L1082" s="166"/>
      <c r="M1082" s="166"/>
      <c r="O1082" s="166"/>
      <c r="P1082" s="166"/>
      <c r="Q1082" s="166"/>
    </row>
    <row r="1083" spans="2:17">
      <c r="B1083" s="166"/>
      <c r="C1083" s="166"/>
      <c r="D1083" s="166"/>
      <c r="E1083" s="172" t="str">
        <f t="shared" si="16"/>
        <v/>
      </c>
      <c r="G1083" s="166"/>
      <c r="H1083" s="166"/>
      <c r="I1083" s="166"/>
      <c r="K1083" s="166"/>
      <c r="L1083" s="166"/>
      <c r="M1083" s="166"/>
      <c r="O1083" s="166"/>
      <c r="P1083" s="166"/>
      <c r="Q1083" s="166"/>
    </row>
    <row r="1084" spans="2:17">
      <c r="B1084" s="166"/>
      <c r="C1084" s="166"/>
      <c r="D1084" s="166"/>
      <c r="E1084" s="172" t="str">
        <f t="shared" si="16"/>
        <v/>
      </c>
      <c r="G1084" s="166"/>
      <c r="H1084" s="166"/>
      <c r="I1084" s="166"/>
      <c r="K1084" s="166"/>
      <c r="L1084" s="166"/>
      <c r="M1084" s="166"/>
      <c r="O1084" s="166"/>
      <c r="P1084" s="166"/>
      <c r="Q1084" s="166"/>
    </row>
    <row r="1085" spans="2:17">
      <c r="B1085" s="166"/>
      <c r="C1085" s="166"/>
      <c r="D1085" s="166"/>
      <c r="E1085" s="172" t="str">
        <f t="shared" si="16"/>
        <v/>
      </c>
      <c r="G1085" s="166"/>
      <c r="H1085" s="166"/>
      <c r="I1085" s="166"/>
      <c r="K1085" s="166"/>
      <c r="L1085" s="166"/>
      <c r="M1085" s="166"/>
      <c r="O1085" s="166"/>
      <c r="P1085" s="166"/>
      <c r="Q1085" s="166"/>
    </row>
    <row r="1086" spans="2:17">
      <c r="B1086" s="166"/>
      <c r="C1086" s="166"/>
      <c r="D1086" s="166"/>
      <c r="E1086" s="172" t="str">
        <f t="shared" si="16"/>
        <v/>
      </c>
      <c r="G1086" s="166"/>
      <c r="H1086" s="166"/>
      <c r="I1086" s="166"/>
      <c r="K1086" s="166"/>
      <c r="L1086" s="166"/>
      <c r="M1086" s="166"/>
      <c r="O1086" s="166"/>
      <c r="P1086" s="166"/>
      <c r="Q1086" s="166"/>
    </row>
    <row r="1087" spans="2:17">
      <c r="B1087" s="166"/>
      <c r="C1087" s="166"/>
      <c r="D1087" s="166"/>
      <c r="E1087" s="172" t="str">
        <f t="shared" si="16"/>
        <v/>
      </c>
      <c r="G1087" s="166"/>
      <c r="H1087" s="166"/>
      <c r="I1087" s="166"/>
      <c r="K1087" s="166"/>
      <c r="L1087" s="166"/>
      <c r="M1087" s="166"/>
      <c r="O1087" s="166"/>
      <c r="P1087" s="166"/>
      <c r="Q1087" s="166"/>
    </row>
    <row r="1088" spans="2:17">
      <c r="B1088" s="166"/>
      <c r="C1088" s="166"/>
      <c r="D1088" s="166"/>
      <c r="E1088" s="172" t="str">
        <f t="shared" si="16"/>
        <v/>
      </c>
      <c r="G1088" s="166"/>
      <c r="H1088" s="166"/>
      <c r="I1088" s="166"/>
      <c r="K1088" s="166"/>
      <c r="L1088" s="166"/>
      <c r="M1088" s="166"/>
      <c r="O1088" s="166"/>
      <c r="P1088" s="166"/>
      <c r="Q1088" s="166"/>
    </row>
    <row r="1089" spans="2:17">
      <c r="B1089" s="166"/>
      <c r="C1089" s="166"/>
      <c r="D1089" s="166"/>
      <c r="E1089" s="172" t="str">
        <f t="shared" si="16"/>
        <v/>
      </c>
      <c r="G1089" s="166"/>
      <c r="H1089" s="166"/>
      <c r="I1089" s="166"/>
      <c r="K1089" s="166"/>
      <c r="L1089" s="166"/>
      <c r="M1089" s="166"/>
      <c r="O1089" s="166"/>
      <c r="P1089" s="166"/>
      <c r="Q1089" s="166"/>
    </row>
    <row r="1090" spans="2:17">
      <c r="B1090" s="166"/>
      <c r="C1090" s="166"/>
      <c r="D1090" s="166"/>
      <c r="E1090" s="172" t="str">
        <f t="shared" si="16"/>
        <v/>
      </c>
      <c r="G1090" s="166"/>
      <c r="H1090" s="166"/>
      <c r="I1090" s="166"/>
      <c r="K1090" s="166"/>
      <c r="L1090" s="166"/>
      <c r="M1090" s="166"/>
      <c r="O1090" s="166"/>
      <c r="P1090" s="166"/>
      <c r="Q1090" s="166"/>
    </row>
    <row r="1091" spans="2:17">
      <c r="B1091" s="166"/>
      <c r="C1091" s="166"/>
      <c r="D1091" s="166"/>
      <c r="E1091" s="172" t="str">
        <f t="shared" si="16"/>
        <v/>
      </c>
      <c r="G1091" s="166"/>
      <c r="H1091" s="166"/>
      <c r="I1091" s="166"/>
      <c r="K1091" s="166"/>
      <c r="L1091" s="166"/>
      <c r="M1091" s="166"/>
      <c r="O1091" s="166"/>
      <c r="P1091" s="166"/>
      <c r="Q1091" s="166"/>
    </row>
    <row r="1092" spans="2:17">
      <c r="B1092" s="166"/>
      <c r="C1092" s="166"/>
      <c r="D1092" s="166"/>
      <c r="E1092" s="172" t="str">
        <f t="shared" si="16"/>
        <v/>
      </c>
      <c r="G1092" s="166"/>
      <c r="H1092" s="166"/>
      <c r="I1092" s="166"/>
      <c r="K1092" s="166"/>
      <c r="L1092" s="166"/>
      <c r="M1092" s="166"/>
      <c r="O1092" s="166"/>
      <c r="P1092" s="166"/>
      <c r="Q1092" s="166"/>
    </row>
    <row r="1093" spans="2:17">
      <c r="B1093" s="166"/>
      <c r="C1093" s="166"/>
      <c r="D1093" s="166"/>
      <c r="E1093" s="172" t="str">
        <f t="shared" si="16"/>
        <v/>
      </c>
      <c r="G1093" s="166"/>
      <c r="H1093" s="166"/>
      <c r="I1093" s="166"/>
      <c r="K1093" s="166"/>
      <c r="L1093" s="166"/>
      <c r="M1093" s="166"/>
      <c r="O1093" s="166"/>
      <c r="P1093" s="166"/>
      <c r="Q1093" s="166"/>
    </row>
    <row r="1094" spans="2:17">
      <c r="B1094" s="166"/>
      <c r="C1094" s="166"/>
      <c r="D1094" s="166"/>
      <c r="E1094" s="172" t="str">
        <f t="shared" ref="E1094:E1107" si="17">IF(ISNUMBER(B1094),B1094,IF(B1094="nd",0,IF(B1094="&lt;",$U$23,"")))</f>
        <v/>
      </c>
      <c r="G1094" s="166"/>
      <c r="H1094" s="166"/>
      <c r="I1094" s="166"/>
      <c r="K1094" s="166"/>
      <c r="L1094" s="166"/>
      <c r="M1094" s="166"/>
      <c r="O1094" s="166"/>
      <c r="P1094" s="166"/>
      <c r="Q1094" s="166"/>
    </row>
    <row r="1095" spans="2:17">
      <c r="B1095" s="166"/>
      <c r="C1095" s="166"/>
      <c r="D1095" s="166"/>
      <c r="E1095" s="172" t="str">
        <f t="shared" si="17"/>
        <v/>
      </c>
      <c r="G1095" s="166"/>
      <c r="H1095" s="166"/>
      <c r="I1095" s="166"/>
      <c r="K1095" s="166"/>
      <c r="L1095" s="166"/>
      <c r="M1095" s="166"/>
      <c r="O1095" s="166"/>
      <c r="P1095" s="166"/>
      <c r="Q1095" s="166"/>
    </row>
    <row r="1096" spans="2:17">
      <c r="B1096" s="166"/>
      <c r="C1096" s="166"/>
      <c r="D1096" s="166"/>
      <c r="E1096" s="172" t="str">
        <f t="shared" si="17"/>
        <v/>
      </c>
      <c r="G1096" s="166"/>
      <c r="H1096" s="166"/>
      <c r="I1096" s="166"/>
      <c r="K1096" s="166"/>
      <c r="L1096" s="166"/>
      <c r="M1096" s="166"/>
      <c r="O1096" s="166"/>
      <c r="P1096" s="166"/>
      <c r="Q1096" s="166"/>
    </row>
    <row r="1097" spans="2:17">
      <c r="B1097" s="166"/>
      <c r="C1097" s="166"/>
      <c r="D1097" s="166"/>
      <c r="E1097" s="172" t="str">
        <f t="shared" si="17"/>
        <v/>
      </c>
      <c r="G1097" s="166"/>
      <c r="H1097" s="166"/>
      <c r="I1097" s="166"/>
      <c r="K1097" s="166"/>
      <c r="L1097" s="166"/>
      <c r="M1097" s="166"/>
      <c r="O1097" s="166"/>
      <c r="P1097" s="166"/>
      <c r="Q1097" s="166"/>
    </row>
    <row r="1098" spans="2:17">
      <c r="B1098" s="166"/>
      <c r="C1098" s="166"/>
      <c r="D1098" s="166"/>
      <c r="E1098" s="172" t="str">
        <f t="shared" si="17"/>
        <v/>
      </c>
      <c r="G1098" s="166"/>
      <c r="H1098" s="166"/>
      <c r="I1098" s="166"/>
      <c r="K1098" s="166"/>
      <c r="L1098" s="166"/>
      <c r="M1098" s="166"/>
      <c r="O1098" s="166"/>
      <c r="P1098" s="166"/>
      <c r="Q1098" s="166"/>
    </row>
    <row r="1099" spans="2:17">
      <c r="B1099" s="166"/>
      <c r="C1099" s="166"/>
      <c r="D1099" s="166"/>
      <c r="E1099" s="172" t="str">
        <f t="shared" si="17"/>
        <v/>
      </c>
      <c r="G1099" s="166"/>
      <c r="H1099" s="166"/>
      <c r="I1099" s="166"/>
      <c r="K1099" s="166"/>
      <c r="L1099" s="166"/>
      <c r="M1099" s="166"/>
      <c r="O1099" s="166"/>
      <c r="P1099" s="166"/>
      <c r="Q1099" s="166"/>
    </row>
    <row r="1100" spans="2:17">
      <c r="B1100" s="166"/>
      <c r="C1100" s="166"/>
      <c r="D1100" s="166"/>
      <c r="E1100" s="172" t="str">
        <f t="shared" si="17"/>
        <v/>
      </c>
      <c r="G1100" s="166"/>
      <c r="H1100" s="166"/>
      <c r="I1100" s="166"/>
      <c r="K1100" s="166"/>
      <c r="L1100" s="166"/>
      <c r="M1100" s="166"/>
      <c r="O1100" s="166"/>
      <c r="P1100" s="166"/>
      <c r="Q1100" s="166"/>
    </row>
    <row r="1101" spans="2:17">
      <c r="B1101" s="166"/>
      <c r="C1101" s="166"/>
      <c r="D1101" s="166"/>
      <c r="E1101" s="172" t="str">
        <f t="shared" si="17"/>
        <v/>
      </c>
      <c r="G1101" s="166"/>
      <c r="H1101" s="166"/>
      <c r="I1101" s="166"/>
      <c r="K1101" s="166"/>
      <c r="L1101" s="166"/>
      <c r="M1101" s="166"/>
      <c r="O1101" s="166"/>
      <c r="P1101" s="166"/>
      <c r="Q1101" s="166"/>
    </row>
    <row r="1102" spans="2:17">
      <c r="B1102" s="166"/>
      <c r="C1102" s="166"/>
      <c r="D1102" s="166"/>
      <c r="E1102" s="172" t="str">
        <f t="shared" si="17"/>
        <v/>
      </c>
      <c r="G1102" s="166"/>
      <c r="H1102" s="166"/>
      <c r="I1102" s="166"/>
      <c r="K1102" s="166"/>
      <c r="L1102" s="166"/>
      <c r="M1102" s="166"/>
      <c r="O1102" s="166"/>
      <c r="P1102" s="166"/>
      <c r="Q1102" s="166"/>
    </row>
    <row r="1103" spans="2:17">
      <c r="B1103" s="166"/>
      <c r="C1103" s="166"/>
      <c r="D1103" s="166"/>
      <c r="E1103" s="172" t="str">
        <f t="shared" si="17"/>
        <v/>
      </c>
      <c r="G1103" s="166"/>
      <c r="H1103" s="166"/>
      <c r="I1103" s="166"/>
      <c r="K1103" s="166"/>
      <c r="L1103" s="166"/>
      <c r="M1103" s="166"/>
      <c r="O1103" s="166"/>
      <c r="P1103" s="166"/>
      <c r="Q1103" s="166"/>
    </row>
    <row r="1104" spans="2:17">
      <c r="B1104" s="166"/>
      <c r="C1104" s="166"/>
      <c r="D1104" s="166"/>
      <c r="E1104" s="172" t="str">
        <f t="shared" si="17"/>
        <v/>
      </c>
      <c r="G1104" s="166"/>
      <c r="H1104" s="166"/>
      <c r="I1104" s="166"/>
      <c r="K1104" s="166"/>
      <c r="L1104" s="166"/>
      <c r="M1104" s="166"/>
      <c r="O1104" s="166"/>
      <c r="P1104" s="166"/>
      <c r="Q1104" s="166"/>
    </row>
    <row r="1105" spans="2:17">
      <c r="B1105" s="166"/>
      <c r="C1105" s="166"/>
      <c r="D1105" s="166"/>
      <c r="E1105" s="172" t="str">
        <f t="shared" si="17"/>
        <v/>
      </c>
      <c r="G1105" s="166"/>
      <c r="H1105" s="166"/>
      <c r="I1105" s="166"/>
      <c r="K1105" s="166"/>
      <c r="L1105" s="166"/>
      <c r="M1105" s="166"/>
      <c r="O1105" s="166"/>
      <c r="P1105" s="166"/>
      <c r="Q1105" s="166"/>
    </row>
    <row r="1106" spans="2:17">
      <c r="B1106" s="166"/>
      <c r="C1106" s="166"/>
      <c r="D1106" s="166"/>
      <c r="E1106" s="172" t="str">
        <f t="shared" si="17"/>
        <v/>
      </c>
      <c r="G1106" s="166"/>
      <c r="H1106" s="166"/>
      <c r="I1106" s="166"/>
      <c r="K1106" s="166"/>
      <c r="L1106" s="166"/>
      <c r="M1106" s="166"/>
      <c r="O1106" s="166"/>
      <c r="P1106" s="166"/>
      <c r="Q1106" s="166"/>
    </row>
    <row r="1107" spans="2:17">
      <c r="B1107" s="166"/>
      <c r="C1107" s="166"/>
      <c r="D1107" s="166"/>
      <c r="E1107" s="172" t="str">
        <f t="shared" si="17"/>
        <v/>
      </c>
      <c r="G1107" s="166"/>
      <c r="H1107" s="166"/>
      <c r="I1107" s="166"/>
      <c r="K1107" s="166"/>
      <c r="L1107" s="166"/>
      <c r="M1107" s="166"/>
      <c r="O1107" s="166"/>
      <c r="P1107" s="166"/>
      <c r="Q1107" s="166"/>
    </row>
    <row r="1108" spans="2:17">
      <c r="B1108" s="166"/>
      <c r="C1108" s="166"/>
      <c r="D1108" s="166"/>
      <c r="E1108" s="166"/>
      <c r="G1108" s="166"/>
      <c r="H1108" s="166"/>
      <c r="I1108" s="166"/>
      <c r="K1108" s="166"/>
      <c r="L1108" s="166"/>
      <c r="M1108" s="166"/>
      <c r="O1108" s="166"/>
      <c r="P1108" s="166"/>
      <c r="Q1108" s="166"/>
    </row>
  </sheetData>
  <mergeCells count="14">
    <mergeCell ref="B1:Q1"/>
    <mergeCell ref="S30:W32"/>
    <mergeCell ref="S34:W36"/>
    <mergeCell ref="S38:W40"/>
    <mergeCell ref="G3:I3"/>
    <mergeCell ref="K3:M3"/>
    <mergeCell ref="O3:Q3"/>
    <mergeCell ref="S16:X19"/>
    <mergeCell ref="S9:X9"/>
    <mergeCell ref="S42:W44"/>
    <mergeCell ref="S29:W29"/>
    <mergeCell ref="S25:X27"/>
    <mergeCell ref="S3:X8"/>
    <mergeCell ref="B3:D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1108"/>
  <sheetViews>
    <sheetView workbookViewId="0">
      <selection activeCell="X14" sqref="X14"/>
    </sheetView>
  </sheetViews>
  <sheetFormatPr defaultRowHeight="12.75"/>
  <cols>
    <col min="1" max="1" width="9" style="216"/>
    <col min="2" max="4" width="9" style="224"/>
    <col min="5" max="5" width="9" style="167" hidden="1" customWidth="1"/>
    <col min="6" max="6" width="3.75" style="216" customWidth="1"/>
    <col min="7" max="9" width="9" style="224"/>
    <col min="10" max="10" width="4.75" style="216" customWidth="1"/>
    <col min="11" max="13" width="9" style="224"/>
    <col min="14" max="14" width="3.75" style="216" customWidth="1"/>
    <col min="15" max="17" width="9" style="224"/>
    <col min="18" max="18" width="9" style="216"/>
    <col min="19" max="19" width="16.75" style="216" bestFit="1" customWidth="1"/>
    <col min="20" max="30" width="9" style="216"/>
    <col min="31" max="16384" width="9" style="224"/>
  </cols>
  <sheetData>
    <row r="1" spans="2:24" s="216" customFormat="1" ht="61.5">
      <c r="B1" s="297" t="s">
        <v>214</v>
      </c>
      <c r="C1" s="297"/>
      <c r="D1" s="297"/>
      <c r="E1" s="297"/>
      <c r="F1" s="297"/>
      <c r="G1" s="297"/>
      <c r="H1" s="297"/>
      <c r="I1" s="297"/>
      <c r="J1" s="297"/>
      <c r="K1" s="297"/>
      <c r="L1" s="297"/>
      <c r="M1" s="297"/>
      <c r="N1" s="297"/>
      <c r="O1" s="297"/>
      <c r="P1" s="297"/>
      <c r="Q1" s="297"/>
    </row>
    <row r="2" spans="2:24" s="216" customFormat="1">
      <c r="E2" s="166"/>
    </row>
    <row r="3" spans="2:24" s="216" customFormat="1" ht="15.75" customHeight="1">
      <c r="B3" s="296" t="s">
        <v>191</v>
      </c>
      <c r="C3" s="296"/>
      <c r="D3" s="296"/>
      <c r="E3" s="241"/>
      <c r="F3" s="244"/>
      <c r="G3" s="296" t="s">
        <v>50</v>
      </c>
      <c r="H3" s="296"/>
      <c r="I3" s="296"/>
      <c r="J3" s="245"/>
      <c r="K3" s="295" t="s">
        <v>192</v>
      </c>
      <c r="L3" s="295"/>
      <c r="M3" s="295"/>
      <c r="N3" s="245"/>
      <c r="O3" s="295" t="s">
        <v>54</v>
      </c>
      <c r="P3" s="295"/>
      <c r="Q3" s="295"/>
      <c r="S3" s="277" t="s">
        <v>222</v>
      </c>
      <c r="T3" s="277"/>
      <c r="U3" s="277"/>
      <c r="V3" s="277"/>
      <c r="W3" s="277"/>
      <c r="X3" s="277"/>
    </row>
    <row r="4" spans="2:24" s="216" customFormat="1" ht="12.75" customHeight="1">
      <c r="B4" s="219" t="s">
        <v>193</v>
      </c>
      <c r="C4" s="220" t="s">
        <v>112</v>
      </c>
      <c r="D4" s="220" t="s">
        <v>194</v>
      </c>
      <c r="E4" s="175" t="s">
        <v>220</v>
      </c>
      <c r="F4" s="217"/>
      <c r="G4" s="219" t="s">
        <v>51</v>
      </c>
      <c r="H4" s="217" t="s">
        <v>112</v>
      </c>
      <c r="I4" s="220" t="s">
        <v>194</v>
      </c>
      <c r="J4" s="218"/>
      <c r="K4" s="221" t="s">
        <v>215</v>
      </c>
      <c r="L4" s="221" t="s">
        <v>112</v>
      </c>
      <c r="M4" s="220" t="s">
        <v>194</v>
      </c>
      <c r="N4" s="218"/>
      <c r="O4" s="221" t="s">
        <v>207</v>
      </c>
      <c r="P4" s="221" t="s">
        <v>112</v>
      </c>
      <c r="Q4" s="220" t="s">
        <v>194</v>
      </c>
      <c r="S4" s="277"/>
      <c r="T4" s="277"/>
      <c r="U4" s="277"/>
      <c r="V4" s="277"/>
      <c r="W4" s="277"/>
      <c r="X4" s="277"/>
    </row>
    <row r="5" spans="2:24" ht="12.75" customHeight="1">
      <c r="B5" s="222"/>
      <c r="C5" s="222"/>
      <c r="D5" s="222"/>
      <c r="E5" s="171" t="str">
        <f>IF(ISNUMBER(B5),B5,IF(B5="nd",0,IF(B5="&lt;",$U$16,"")))</f>
        <v/>
      </c>
      <c r="F5" s="223"/>
      <c r="G5" s="222"/>
      <c r="H5" s="222"/>
      <c r="I5" s="222"/>
      <c r="K5" s="222"/>
      <c r="O5" s="222"/>
      <c r="S5" s="277"/>
      <c r="T5" s="277"/>
      <c r="U5" s="277"/>
      <c r="V5" s="277"/>
      <c r="W5" s="277"/>
      <c r="X5" s="277"/>
    </row>
    <row r="6" spans="2:24" ht="12.75" customHeight="1">
      <c r="E6" s="171" t="str">
        <f t="shared" ref="E6:E69" si="0">IF(ISNUMBER(B6),B6,IF(B6="nd",0,IF(B6="&lt;",$U$16,"")))</f>
        <v/>
      </c>
      <c r="S6" s="277"/>
      <c r="T6" s="277"/>
      <c r="U6" s="277"/>
      <c r="V6" s="277"/>
      <c r="W6" s="277"/>
      <c r="X6" s="277"/>
    </row>
    <row r="7" spans="2:24" ht="12.75" customHeight="1">
      <c r="E7" s="171" t="str">
        <f t="shared" si="0"/>
        <v/>
      </c>
      <c r="S7" s="277"/>
      <c r="T7" s="277"/>
      <c r="U7" s="277"/>
      <c r="V7" s="277"/>
      <c r="W7" s="277"/>
      <c r="X7" s="277"/>
    </row>
    <row r="8" spans="2:24" ht="13.5" customHeight="1" thickBot="1">
      <c r="E8" s="171" t="str">
        <f t="shared" si="0"/>
        <v/>
      </c>
      <c r="S8" s="278"/>
      <c r="T8" s="278"/>
      <c r="U8" s="278"/>
      <c r="V8" s="278"/>
      <c r="W8" s="278"/>
      <c r="X8" s="278"/>
    </row>
    <row r="9" spans="2:24">
      <c r="E9" s="171" t="str">
        <f t="shared" si="0"/>
        <v/>
      </c>
      <c r="S9" s="282" t="s">
        <v>195</v>
      </c>
      <c r="T9" s="283"/>
      <c r="U9" s="283"/>
      <c r="V9" s="283"/>
      <c r="W9" s="283"/>
      <c r="X9" s="284"/>
    </row>
    <row r="10" spans="2:24">
      <c r="E10" s="171" t="str">
        <f t="shared" si="0"/>
        <v/>
      </c>
      <c r="S10" s="225"/>
      <c r="T10" s="226" t="s">
        <v>196</v>
      </c>
      <c r="U10" s="226" t="s">
        <v>197</v>
      </c>
      <c r="V10" s="234">
        <v>0.1</v>
      </c>
      <c r="W10" s="234">
        <v>0.9</v>
      </c>
      <c r="X10" s="227" t="s">
        <v>208</v>
      </c>
    </row>
    <row r="11" spans="2:24">
      <c r="E11" s="171" t="str">
        <f t="shared" si="0"/>
        <v/>
      </c>
      <c r="S11" s="228" t="s">
        <v>191</v>
      </c>
      <c r="T11" s="264" t="str">
        <f>IF(ISBLANK($B$5),"--",AVERAGE(E5:E1005))</f>
        <v>--</v>
      </c>
      <c r="U11" s="264" t="str">
        <f>IF(ISBLANK($B$5),"--",MAX(E5:E1005))</f>
        <v>--</v>
      </c>
      <c r="V11" s="264" t="str">
        <f>IF(ISBLANK($B$5),"--",PERCENTILE(B5:B1005,0.1))</f>
        <v>--</v>
      </c>
      <c r="W11" s="264" t="str">
        <f>IF(ISBLANK($B$5),"--",PERCENTILE(B5:B1005,0.9))</f>
        <v>--</v>
      </c>
      <c r="X11" s="238" t="str">
        <f>IF(ISBLANK($B$5),"--",COUNTA($B$5:$B$1005))</f>
        <v>--</v>
      </c>
    </row>
    <row r="12" spans="2:24">
      <c r="E12" s="171" t="str">
        <f t="shared" si="0"/>
        <v/>
      </c>
      <c r="S12" s="228" t="s">
        <v>50</v>
      </c>
      <c r="T12" s="236" t="str">
        <f>IF(ISBLANK($G$5),"--",AVERAGE(G5:G1005))</f>
        <v>--</v>
      </c>
      <c r="U12" s="236" t="str">
        <f>IF(ISBLANK($G$5),"--",MAX(G5:G1005))</f>
        <v>--</v>
      </c>
      <c r="V12" s="236" t="str">
        <f>IF(ISBLANK($G$5),"--",PERCENTILE(G5:G1005,0.1))</f>
        <v>--</v>
      </c>
      <c r="W12" s="236" t="str">
        <f>IF(ISBLANK($G$5),"--",PERCENTILE(G5:G1005,0.9))</f>
        <v>--</v>
      </c>
      <c r="X12" s="238" t="str">
        <f>IF(ISBLANK($G$5),"--",COUNTA($G$5:$G$1005))</f>
        <v>--</v>
      </c>
    </row>
    <row r="13" spans="2:24">
      <c r="E13" s="171" t="str">
        <f t="shared" si="0"/>
        <v/>
      </c>
      <c r="S13" s="228" t="s">
        <v>53</v>
      </c>
      <c r="T13" s="236" t="str">
        <f>IF(ISBLANK($K$5),"--",AVERAGE(K5:K1005))</f>
        <v>--</v>
      </c>
      <c r="U13" s="236" t="str">
        <f>IF(ISBLANK($K$5),"--",MAX(K5:K1005))</f>
        <v>--</v>
      </c>
      <c r="V13" s="236" t="str">
        <f>IF(ISBLANK($K$5),"--",PERCENTILE(K5:K1005,0.1))</f>
        <v>--</v>
      </c>
      <c r="W13" s="236" t="str">
        <f>IF(ISBLANK($K$5),"--",PERCENTILE(K5:K1005,0.9))</f>
        <v>--</v>
      </c>
      <c r="X13" s="238" t="str">
        <f>IF(ISBLANK($K$5),"--",COUNTA($K$5:$K$1005))</f>
        <v>--</v>
      </c>
    </row>
    <row r="14" spans="2:24" ht="12.75" customHeight="1" thickBot="1">
      <c r="E14" s="171" t="str">
        <f t="shared" si="0"/>
        <v/>
      </c>
      <c r="S14" s="229" t="s">
        <v>54</v>
      </c>
      <c r="T14" s="237" t="str">
        <f>IF(ISBLANK($O$5),"--",AVERAGE(O5:O1005))</f>
        <v>--</v>
      </c>
      <c r="U14" s="237" t="str">
        <f>IF(ISBLANK($O$5),"--",MAX(O5:O1005))</f>
        <v>--</v>
      </c>
      <c r="V14" s="237" t="str">
        <f>IF(ISBLANK($O$5),"--",PERCENTILE(O5:O1005,0.1))</f>
        <v>--</v>
      </c>
      <c r="W14" s="237" t="str">
        <f>IF(ISBLANK($O$5),"--",PERCENTILE(O5:O1005,0.9))</f>
        <v>--</v>
      </c>
      <c r="X14" s="239" t="str">
        <f>IF(ISBLANK($O$5),"--",COUNTA($O$5:$O$1005))</f>
        <v>--</v>
      </c>
    </row>
    <row r="15" spans="2:24" ht="13.5" thickBot="1">
      <c r="E15" s="171" t="str">
        <f t="shared" si="0"/>
        <v/>
      </c>
      <c r="S15" s="217"/>
      <c r="T15" s="235"/>
      <c r="U15" s="235"/>
      <c r="V15" s="235"/>
      <c r="W15" s="235"/>
      <c r="X15" s="240"/>
    </row>
    <row r="16" spans="2:24" ht="12.75" customHeight="1" thickBot="1">
      <c r="E16" s="171" t="str">
        <f t="shared" si="0"/>
        <v/>
      </c>
      <c r="S16" s="169" t="s">
        <v>219</v>
      </c>
      <c r="T16" s="176"/>
      <c r="U16" s="248">
        <v>10</v>
      </c>
      <c r="V16" s="246" t="s">
        <v>92</v>
      </c>
      <c r="W16" s="246" t="s">
        <v>221</v>
      </c>
      <c r="X16" s="166"/>
    </row>
    <row r="17" spans="5:24" ht="12.75" customHeight="1">
      <c r="E17" s="171" t="str">
        <f t="shared" si="0"/>
        <v/>
      </c>
      <c r="S17" s="217"/>
      <c r="T17" s="235"/>
      <c r="U17" s="235"/>
      <c r="V17" s="235"/>
      <c r="W17" s="235"/>
      <c r="X17" s="240"/>
    </row>
    <row r="18" spans="5:24" ht="15.75" customHeight="1">
      <c r="E18" s="171" t="str">
        <f t="shared" si="0"/>
        <v/>
      </c>
      <c r="S18" s="217"/>
      <c r="T18" s="230"/>
      <c r="U18" s="230"/>
      <c r="V18" s="230"/>
      <c r="W18" s="230"/>
      <c r="X18" s="231"/>
    </row>
    <row r="19" spans="5:24">
      <c r="E19" s="171" t="str">
        <f t="shared" si="0"/>
        <v/>
      </c>
      <c r="S19" s="285" t="s">
        <v>218</v>
      </c>
      <c r="T19" s="285"/>
      <c r="U19" s="285"/>
      <c r="V19" s="285"/>
      <c r="W19" s="285"/>
      <c r="X19" s="285"/>
    </row>
    <row r="20" spans="5:24">
      <c r="E20" s="171" t="str">
        <f t="shared" si="0"/>
        <v/>
      </c>
      <c r="S20" s="285"/>
      <c r="T20" s="285"/>
      <c r="U20" s="285"/>
      <c r="V20" s="285"/>
      <c r="W20" s="285"/>
      <c r="X20" s="285"/>
    </row>
    <row r="21" spans="5:24">
      <c r="E21" s="171" t="str">
        <f t="shared" si="0"/>
        <v/>
      </c>
      <c r="S21" s="285"/>
      <c r="T21" s="285"/>
      <c r="U21" s="285"/>
      <c r="V21" s="285"/>
      <c r="W21" s="285"/>
      <c r="X21" s="285"/>
    </row>
    <row r="22" spans="5:24" ht="13.5" thickBot="1">
      <c r="E22" s="171" t="str">
        <f t="shared" si="0"/>
        <v/>
      </c>
    </row>
    <row r="23" spans="5:24">
      <c r="E23" s="171" t="str">
        <f t="shared" si="0"/>
        <v/>
      </c>
      <c r="S23" s="292" t="s">
        <v>198</v>
      </c>
      <c r="T23" s="293"/>
      <c r="U23" s="293"/>
      <c r="V23" s="293"/>
      <c r="W23" s="294"/>
    </row>
    <row r="24" spans="5:24">
      <c r="E24" s="171" t="str">
        <f t="shared" si="0"/>
        <v/>
      </c>
      <c r="S24" s="286" t="s">
        <v>209</v>
      </c>
      <c r="T24" s="287"/>
      <c r="U24" s="287"/>
      <c r="V24" s="287"/>
      <c r="W24" s="288"/>
    </row>
    <row r="25" spans="5:24">
      <c r="E25" s="171" t="str">
        <f t="shared" si="0"/>
        <v/>
      </c>
      <c r="S25" s="286"/>
      <c r="T25" s="287"/>
      <c r="U25" s="287"/>
      <c r="V25" s="287"/>
      <c r="W25" s="288"/>
    </row>
    <row r="26" spans="5:24">
      <c r="E26" s="171" t="str">
        <f t="shared" si="0"/>
        <v/>
      </c>
      <c r="S26" s="286"/>
      <c r="T26" s="287"/>
      <c r="U26" s="287"/>
      <c r="V26" s="287"/>
      <c r="W26" s="288"/>
    </row>
    <row r="27" spans="5:24">
      <c r="E27" s="171" t="str">
        <f t="shared" si="0"/>
        <v/>
      </c>
      <c r="S27" s="232"/>
      <c r="T27" s="223"/>
      <c r="U27" s="223"/>
      <c r="V27" s="223"/>
      <c r="W27" s="233"/>
    </row>
    <row r="28" spans="5:24">
      <c r="E28" s="171" t="str">
        <f t="shared" si="0"/>
        <v/>
      </c>
      <c r="S28" s="286" t="s">
        <v>210</v>
      </c>
      <c r="T28" s="287"/>
      <c r="U28" s="287"/>
      <c r="V28" s="287"/>
      <c r="W28" s="288"/>
    </row>
    <row r="29" spans="5:24">
      <c r="E29" s="171" t="str">
        <f t="shared" si="0"/>
        <v/>
      </c>
      <c r="S29" s="286"/>
      <c r="T29" s="287"/>
      <c r="U29" s="287"/>
      <c r="V29" s="287"/>
      <c r="W29" s="288"/>
    </row>
    <row r="30" spans="5:24">
      <c r="E30" s="171" t="str">
        <f t="shared" si="0"/>
        <v/>
      </c>
      <c r="S30" s="286"/>
      <c r="T30" s="287"/>
      <c r="U30" s="287"/>
      <c r="V30" s="287"/>
      <c r="W30" s="288"/>
    </row>
    <row r="31" spans="5:24">
      <c r="E31" s="171" t="str">
        <f t="shared" si="0"/>
        <v/>
      </c>
      <c r="S31" s="232"/>
      <c r="T31" s="223"/>
      <c r="U31" s="223"/>
      <c r="V31" s="223"/>
      <c r="W31" s="233"/>
    </row>
    <row r="32" spans="5:24">
      <c r="E32" s="171" t="str">
        <f t="shared" si="0"/>
        <v/>
      </c>
      <c r="S32" s="286" t="s">
        <v>211</v>
      </c>
      <c r="T32" s="287"/>
      <c r="U32" s="287"/>
      <c r="V32" s="287"/>
      <c r="W32" s="288"/>
    </row>
    <row r="33" spans="5:23">
      <c r="E33" s="171" t="str">
        <f t="shared" si="0"/>
        <v/>
      </c>
      <c r="S33" s="286"/>
      <c r="T33" s="287"/>
      <c r="U33" s="287"/>
      <c r="V33" s="287"/>
      <c r="W33" s="288"/>
    </row>
    <row r="34" spans="5:23">
      <c r="E34" s="171" t="str">
        <f t="shared" si="0"/>
        <v/>
      </c>
      <c r="S34" s="286"/>
      <c r="T34" s="287"/>
      <c r="U34" s="287"/>
      <c r="V34" s="287"/>
      <c r="W34" s="288"/>
    </row>
    <row r="35" spans="5:23">
      <c r="E35" s="171" t="str">
        <f t="shared" si="0"/>
        <v/>
      </c>
      <c r="S35" s="232"/>
      <c r="T35" s="223"/>
      <c r="U35" s="223"/>
      <c r="V35" s="223"/>
      <c r="W35" s="233"/>
    </row>
    <row r="36" spans="5:23">
      <c r="E36" s="171" t="str">
        <f t="shared" si="0"/>
        <v/>
      </c>
      <c r="S36" s="286" t="s">
        <v>212</v>
      </c>
      <c r="T36" s="287"/>
      <c r="U36" s="287"/>
      <c r="V36" s="287"/>
      <c r="W36" s="288"/>
    </row>
    <row r="37" spans="5:23">
      <c r="E37" s="171" t="str">
        <f t="shared" si="0"/>
        <v/>
      </c>
      <c r="S37" s="286"/>
      <c r="T37" s="287"/>
      <c r="U37" s="287"/>
      <c r="V37" s="287"/>
      <c r="W37" s="288"/>
    </row>
    <row r="38" spans="5:23" ht="13.5" thickBot="1">
      <c r="E38" s="171" t="str">
        <f t="shared" si="0"/>
        <v/>
      </c>
      <c r="S38" s="289"/>
      <c r="T38" s="290"/>
      <c r="U38" s="290"/>
      <c r="V38" s="290"/>
      <c r="W38" s="291"/>
    </row>
    <row r="39" spans="5:23">
      <c r="E39" s="171" t="str">
        <f t="shared" si="0"/>
        <v/>
      </c>
    </row>
    <row r="40" spans="5:23">
      <c r="E40" s="171" t="str">
        <f t="shared" si="0"/>
        <v/>
      </c>
    </row>
    <row r="41" spans="5:23">
      <c r="E41" s="171" t="str">
        <f t="shared" si="0"/>
        <v/>
      </c>
    </row>
    <row r="42" spans="5:23">
      <c r="E42" s="171" t="str">
        <f t="shared" si="0"/>
        <v/>
      </c>
    </row>
    <row r="43" spans="5:23">
      <c r="E43" s="171" t="str">
        <f t="shared" si="0"/>
        <v/>
      </c>
    </row>
    <row r="44" spans="5:23">
      <c r="E44" s="171" t="str">
        <f t="shared" si="0"/>
        <v/>
      </c>
    </row>
    <row r="45" spans="5:23">
      <c r="E45" s="171" t="str">
        <f t="shared" si="0"/>
        <v/>
      </c>
    </row>
    <row r="46" spans="5:23">
      <c r="E46" s="171" t="str">
        <f t="shared" si="0"/>
        <v/>
      </c>
    </row>
    <row r="47" spans="5:23">
      <c r="E47" s="171" t="str">
        <f t="shared" si="0"/>
        <v/>
      </c>
    </row>
    <row r="48" spans="5:23">
      <c r="E48" s="171" t="str">
        <f t="shared" si="0"/>
        <v/>
      </c>
    </row>
    <row r="49" spans="5:5">
      <c r="E49" s="171" t="str">
        <f t="shared" si="0"/>
        <v/>
      </c>
    </row>
    <row r="50" spans="5:5">
      <c r="E50" s="171" t="str">
        <f t="shared" si="0"/>
        <v/>
      </c>
    </row>
    <row r="51" spans="5:5">
      <c r="E51" s="171" t="str">
        <f t="shared" si="0"/>
        <v/>
      </c>
    </row>
    <row r="52" spans="5:5">
      <c r="E52" s="171" t="str">
        <f t="shared" si="0"/>
        <v/>
      </c>
    </row>
    <row r="53" spans="5:5">
      <c r="E53" s="171" t="str">
        <f t="shared" si="0"/>
        <v/>
      </c>
    </row>
    <row r="54" spans="5:5">
      <c r="E54" s="171" t="str">
        <f t="shared" si="0"/>
        <v/>
      </c>
    </row>
    <row r="55" spans="5:5">
      <c r="E55" s="171" t="str">
        <f t="shared" si="0"/>
        <v/>
      </c>
    </row>
    <row r="56" spans="5:5">
      <c r="E56" s="171" t="str">
        <f t="shared" si="0"/>
        <v/>
      </c>
    </row>
    <row r="57" spans="5:5">
      <c r="E57" s="171" t="str">
        <f t="shared" si="0"/>
        <v/>
      </c>
    </row>
    <row r="58" spans="5:5">
      <c r="E58" s="171" t="str">
        <f t="shared" si="0"/>
        <v/>
      </c>
    </row>
    <row r="59" spans="5:5">
      <c r="E59" s="171" t="str">
        <f t="shared" si="0"/>
        <v/>
      </c>
    </row>
    <row r="60" spans="5:5">
      <c r="E60" s="171" t="str">
        <f t="shared" si="0"/>
        <v/>
      </c>
    </row>
    <row r="61" spans="5:5">
      <c r="E61" s="171" t="str">
        <f t="shared" si="0"/>
        <v/>
      </c>
    </row>
    <row r="62" spans="5:5">
      <c r="E62" s="171" t="str">
        <f t="shared" si="0"/>
        <v/>
      </c>
    </row>
    <row r="63" spans="5:5">
      <c r="E63" s="171" t="str">
        <f t="shared" si="0"/>
        <v/>
      </c>
    </row>
    <row r="64" spans="5:5">
      <c r="E64" s="171" t="str">
        <f t="shared" si="0"/>
        <v/>
      </c>
    </row>
    <row r="65" spans="5:5">
      <c r="E65" s="171" t="str">
        <f t="shared" si="0"/>
        <v/>
      </c>
    </row>
    <row r="66" spans="5:5">
      <c r="E66" s="171" t="str">
        <f t="shared" si="0"/>
        <v/>
      </c>
    </row>
    <row r="67" spans="5:5">
      <c r="E67" s="171" t="str">
        <f t="shared" si="0"/>
        <v/>
      </c>
    </row>
    <row r="68" spans="5:5">
      <c r="E68" s="171" t="str">
        <f t="shared" si="0"/>
        <v/>
      </c>
    </row>
    <row r="69" spans="5:5">
      <c r="E69" s="171" t="str">
        <f t="shared" si="0"/>
        <v/>
      </c>
    </row>
    <row r="70" spans="5:5">
      <c r="E70" s="171" t="str">
        <f t="shared" ref="E70:E133" si="1">IF(ISNUMBER(B70),B70,IF(B70="nd",0,IF(B70="&lt;",$U$16,"")))</f>
        <v/>
      </c>
    </row>
    <row r="71" spans="5:5">
      <c r="E71" s="171" t="str">
        <f t="shared" si="1"/>
        <v/>
      </c>
    </row>
    <row r="72" spans="5:5">
      <c r="E72" s="171" t="str">
        <f t="shared" si="1"/>
        <v/>
      </c>
    </row>
    <row r="73" spans="5:5">
      <c r="E73" s="171" t="str">
        <f t="shared" si="1"/>
        <v/>
      </c>
    </row>
    <row r="74" spans="5:5">
      <c r="E74" s="171" t="str">
        <f t="shared" si="1"/>
        <v/>
      </c>
    </row>
    <row r="75" spans="5:5">
      <c r="E75" s="171" t="str">
        <f t="shared" si="1"/>
        <v/>
      </c>
    </row>
    <row r="76" spans="5:5">
      <c r="E76" s="171" t="str">
        <f t="shared" si="1"/>
        <v/>
      </c>
    </row>
    <row r="77" spans="5:5">
      <c r="E77" s="171" t="str">
        <f t="shared" si="1"/>
        <v/>
      </c>
    </row>
    <row r="78" spans="5:5">
      <c r="E78" s="171" t="str">
        <f t="shared" si="1"/>
        <v/>
      </c>
    </row>
    <row r="79" spans="5:5">
      <c r="E79" s="171" t="str">
        <f t="shared" si="1"/>
        <v/>
      </c>
    </row>
    <row r="80" spans="5:5">
      <c r="E80" s="171" t="str">
        <f t="shared" si="1"/>
        <v/>
      </c>
    </row>
    <row r="81" spans="5:5">
      <c r="E81" s="171" t="str">
        <f t="shared" si="1"/>
        <v/>
      </c>
    </row>
    <row r="82" spans="5:5">
      <c r="E82" s="171" t="str">
        <f t="shared" si="1"/>
        <v/>
      </c>
    </row>
    <row r="83" spans="5:5">
      <c r="E83" s="171" t="str">
        <f t="shared" si="1"/>
        <v/>
      </c>
    </row>
    <row r="84" spans="5:5">
      <c r="E84" s="171" t="str">
        <f t="shared" si="1"/>
        <v/>
      </c>
    </row>
    <row r="85" spans="5:5">
      <c r="E85" s="171" t="str">
        <f t="shared" si="1"/>
        <v/>
      </c>
    </row>
    <row r="86" spans="5:5">
      <c r="E86" s="171" t="str">
        <f t="shared" si="1"/>
        <v/>
      </c>
    </row>
    <row r="87" spans="5:5">
      <c r="E87" s="171" t="str">
        <f t="shared" si="1"/>
        <v/>
      </c>
    </row>
    <row r="88" spans="5:5">
      <c r="E88" s="171" t="str">
        <f t="shared" si="1"/>
        <v/>
      </c>
    </row>
    <row r="89" spans="5:5">
      <c r="E89" s="171" t="str">
        <f t="shared" si="1"/>
        <v/>
      </c>
    </row>
    <row r="90" spans="5:5">
      <c r="E90" s="171" t="str">
        <f t="shared" si="1"/>
        <v/>
      </c>
    </row>
    <row r="91" spans="5:5">
      <c r="E91" s="171" t="str">
        <f t="shared" si="1"/>
        <v/>
      </c>
    </row>
    <row r="92" spans="5:5">
      <c r="E92" s="171" t="str">
        <f t="shared" si="1"/>
        <v/>
      </c>
    </row>
    <row r="93" spans="5:5">
      <c r="E93" s="171" t="str">
        <f t="shared" si="1"/>
        <v/>
      </c>
    </row>
    <row r="94" spans="5:5">
      <c r="E94" s="171" t="str">
        <f t="shared" si="1"/>
        <v/>
      </c>
    </row>
    <row r="95" spans="5:5">
      <c r="E95" s="171" t="str">
        <f t="shared" si="1"/>
        <v/>
      </c>
    </row>
    <row r="96" spans="5:5">
      <c r="E96" s="171" t="str">
        <f t="shared" si="1"/>
        <v/>
      </c>
    </row>
    <row r="97" spans="5:5">
      <c r="E97" s="171" t="str">
        <f t="shared" si="1"/>
        <v/>
      </c>
    </row>
    <row r="98" spans="5:5">
      <c r="E98" s="171" t="str">
        <f t="shared" si="1"/>
        <v/>
      </c>
    </row>
    <row r="99" spans="5:5">
      <c r="E99" s="171" t="str">
        <f t="shared" si="1"/>
        <v/>
      </c>
    </row>
    <row r="100" spans="5:5">
      <c r="E100" s="171" t="str">
        <f t="shared" si="1"/>
        <v/>
      </c>
    </row>
    <row r="101" spans="5:5">
      <c r="E101" s="171" t="str">
        <f t="shared" si="1"/>
        <v/>
      </c>
    </row>
    <row r="102" spans="5:5">
      <c r="E102" s="171" t="str">
        <f t="shared" si="1"/>
        <v/>
      </c>
    </row>
    <row r="103" spans="5:5">
      <c r="E103" s="171" t="str">
        <f t="shared" si="1"/>
        <v/>
      </c>
    </row>
    <row r="104" spans="5:5">
      <c r="E104" s="171" t="str">
        <f t="shared" si="1"/>
        <v/>
      </c>
    </row>
    <row r="105" spans="5:5">
      <c r="E105" s="171" t="str">
        <f t="shared" si="1"/>
        <v/>
      </c>
    </row>
    <row r="106" spans="5:5">
      <c r="E106" s="171" t="str">
        <f t="shared" si="1"/>
        <v/>
      </c>
    </row>
    <row r="107" spans="5:5">
      <c r="E107" s="171" t="str">
        <f t="shared" si="1"/>
        <v/>
      </c>
    </row>
    <row r="108" spans="5:5">
      <c r="E108" s="171" t="str">
        <f t="shared" si="1"/>
        <v/>
      </c>
    </row>
    <row r="109" spans="5:5">
      <c r="E109" s="171" t="str">
        <f t="shared" si="1"/>
        <v/>
      </c>
    </row>
    <row r="110" spans="5:5">
      <c r="E110" s="171" t="str">
        <f t="shared" si="1"/>
        <v/>
      </c>
    </row>
    <row r="111" spans="5:5">
      <c r="E111" s="171" t="str">
        <f t="shared" si="1"/>
        <v/>
      </c>
    </row>
    <row r="112" spans="5:5">
      <c r="E112" s="171" t="str">
        <f t="shared" si="1"/>
        <v/>
      </c>
    </row>
    <row r="113" spans="5:5">
      <c r="E113" s="171" t="str">
        <f t="shared" si="1"/>
        <v/>
      </c>
    </row>
    <row r="114" spans="5:5">
      <c r="E114" s="171" t="str">
        <f t="shared" si="1"/>
        <v/>
      </c>
    </row>
    <row r="115" spans="5:5">
      <c r="E115" s="171" t="str">
        <f t="shared" si="1"/>
        <v/>
      </c>
    </row>
    <row r="116" spans="5:5">
      <c r="E116" s="171" t="str">
        <f t="shared" si="1"/>
        <v/>
      </c>
    </row>
    <row r="117" spans="5:5">
      <c r="E117" s="171" t="str">
        <f t="shared" si="1"/>
        <v/>
      </c>
    </row>
    <row r="118" spans="5:5">
      <c r="E118" s="171" t="str">
        <f t="shared" si="1"/>
        <v/>
      </c>
    </row>
    <row r="119" spans="5:5">
      <c r="E119" s="171" t="str">
        <f t="shared" si="1"/>
        <v/>
      </c>
    </row>
    <row r="120" spans="5:5">
      <c r="E120" s="171" t="str">
        <f t="shared" si="1"/>
        <v/>
      </c>
    </row>
    <row r="121" spans="5:5">
      <c r="E121" s="171" t="str">
        <f t="shared" si="1"/>
        <v/>
      </c>
    </row>
    <row r="122" spans="5:5">
      <c r="E122" s="171" t="str">
        <f t="shared" si="1"/>
        <v/>
      </c>
    </row>
    <row r="123" spans="5:5">
      <c r="E123" s="171" t="str">
        <f t="shared" si="1"/>
        <v/>
      </c>
    </row>
    <row r="124" spans="5:5">
      <c r="E124" s="171" t="str">
        <f t="shared" si="1"/>
        <v/>
      </c>
    </row>
    <row r="125" spans="5:5">
      <c r="E125" s="171" t="str">
        <f t="shared" si="1"/>
        <v/>
      </c>
    </row>
    <row r="126" spans="5:5">
      <c r="E126" s="171" t="str">
        <f t="shared" si="1"/>
        <v/>
      </c>
    </row>
    <row r="127" spans="5:5">
      <c r="E127" s="171" t="str">
        <f t="shared" si="1"/>
        <v/>
      </c>
    </row>
    <row r="128" spans="5:5">
      <c r="E128" s="171" t="str">
        <f t="shared" si="1"/>
        <v/>
      </c>
    </row>
    <row r="129" spans="5:5">
      <c r="E129" s="171" t="str">
        <f t="shared" si="1"/>
        <v/>
      </c>
    </row>
    <row r="130" spans="5:5">
      <c r="E130" s="171" t="str">
        <f t="shared" si="1"/>
        <v/>
      </c>
    </row>
    <row r="131" spans="5:5">
      <c r="E131" s="171" t="str">
        <f t="shared" si="1"/>
        <v/>
      </c>
    </row>
    <row r="132" spans="5:5">
      <c r="E132" s="171" t="str">
        <f t="shared" si="1"/>
        <v/>
      </c>
    </row>
    <row r="133" spans="5:5">
      <c r="E133" s="171" t="str">
        <f t="shared" si="1"/>
        <v/>
      </c>
    </row>
    <row r="134" spans="5:5">
      <c r="E134" s="171" t="str">
        <f t="shared" ref="E134:E197" si="2">IF(ISNUMBER(B134),B134,IF(B134="nd",0,IF(B134="&lt;",$U$16,"")))</f>
        <v/>
      </c>
    </row>
    <row r="135" spans="5:5">
      <c r="E135" s="171" t="str">
        <f t="shared" si="2"/>
        <v/>
      </c>
    </row>
    <row r="136" spans="5:5">
      <c r="E136" s="171" t="str">
        <f t="shared" si="2"/>
        <v/>
      </c>
    </row>
    <row r="137" spans="5:5">
      <c r="E137" s="171" t="str">
        <f t="shared" si="2"/>
        <v/>
      </c>
    </row>
    <row r="138" spans="5:5">
      <c r="E138" s="171" t="str">
        <f t="shared" si="2"/>
        <v/>
      </c>
    </row>
    <row r="139" spans="5:5">
      <c r="E139" s="171" t="str">
        <f t="shared" si="2"/>
        <v/>
      </c>
    </row>
    <row r="140" spans="5:5">
      <c r="E140" s="171" t="str">
        <f t="shared" si="2"/>
        <v/>
      </c>
    </row>
    <row r="141" spans="5:5">
      <c r="E141" s="171" t="str">
        <f t="shared" si="2"/>
        <v/>
      </c>
    </row>
    <row r="142" spans="5:5">
      <c r="E142" s="171" t="str">
        <f t="shared" si="2"/>
        <v/>
      </c>
    </row>
    <row r="143" spans="5:5">
      <c r="E143" s="171" t="str">
        <f t="shared" si="2"/>
        <v/>
      </c>
    </row>
    <row r="144" spans="5:5">
      <c r="E144" s="171" t="str">
        <f t="shared" si="2"/>
        <v/>
      </c>
    </row>
    <row r="145" spans="5:5">
      <c r="E145" s="171" t="str">
        <f t="shared" si="2"/>
        <v/>
      </c>
    </row>
    <row r="146" spans="5:5">
      <c r="E146" s="171" t="str">
        <f t="shared" si="2"/>
        <v/>
      </c>
    </row>
    <row r="147" spans="5:5">
      <c r="E147" s="171" t="str">
        <f t="shared" si="2"/>
        <v/>
      </c>
    </row>
    <row r="148" spans="5:5">
      <c r="E148" s="171" t="str">
        <f t="shared" si="2"/>
        <v/>
      </c>
    </row>
    <row r="149" spans="5:5">
      <c r="E149" s="171" t="str">
        <f t="shared" si="2"/>
        <v/>
      </c>
    </row>
    <row r="150" spans="5:5">
      <c r="E150" s="171" t="str">
        <f t="shared" si="2"/>
        <v/>
      </c>
    </row>
    <row r="151" spans="5:5">
      <c r="E151" s="171" t="str">
        <f t="shared" si="2"/>
        <v/>
      </c>
    </row>
    <row r="152" spans="5:5">
      <c r="E152" s="171" t="str">
        <f t="shared" si="2"/>
        <v/>
      </c>
    </row>
    <row r="153" spans="5:5">
      <c r="E153" s="171" t="str">
        <f t="shared" si="2"/>
        <v/>
      </c>
    </row>
    <row r="154" spans="5:5">
      <c r="E154" s="171" t="str">
        <f t="shared" si="2"/>
        <v/>
      </c>
    </row>
    <row r="155" spans="5:5">
      <c r="E155" s="171" t="str">
        <f t="shared" si="2"/>
        <v/>
      </c>
    </row>
    <row r="156" spans="5:5">
      <c r="E156" s="171" t="str">
        <f t="shared" si="2"/>
        <v/>
      </c>
    </row>
    <row r="157" spans="5:5">
      <c r="E157" s="171" t="str">
        <f t="shared" si="2"/>
        <v/>
      </c>
    </row>
    <row r="158" spans="5:5">
      <c r="E158" s="171" t="str">
        <f t="shared" si="2"/>
        <v/>
      </c>
    </row>
    <row r="159" spans="5:5">
      <c r="E159" s="171" t="str">
        <f t="shared" si="2"/>
        <v/>
      </c>
    </row>
    <row r="160" spans="5:5">
      <c r="E160" s="171" t="str">
        <f t="shared" si="2"/>
        <v/>
      </c>
    </row>
    <row r="161" spans="5:5">
      <c r="E161" s="171" t="str">
        <f t="shared" si="2"/>
        <v/>
      </c>
    </row>
    <row r="162" spans="5:5">
      <c r="E162" s="171" t="str">
        <f t="shared" si="2"/>
        <v/>
      </c>
    </row>
    <row r="163" spans="5:5">
      <c r="E163" s="171" t="str">
        <f t="shared" si="2"/>
        <v/>
      </c>
    </row>
    <row r="164" spans="5:5">
      <c r="E164" s="171" t="str">
        <f t="shared" si="2"/>
        <v/>
      </c>
    </row>
    <row r="165" spans="5:5">
      <c r="E165" s="171" t="str">
        <f t="shared" si="2"/>
        <v/>
      </c>
    </row>
    <row r="166" spans="5:5">
      <c r="E166" s="171" t="str">
        <f t="shared" si="2"/>
        <v/>
      </c>
    </row>
    <row r="167" spans="5:5">
      <c r="E167" s="171" t="str">
        <f t="shared" si="2"/>
        <v/>
      </c>
    </row>
    <row r="168" spans="5:5">
      <c r="E168" s="171" t="str">
        <f t="shared" si="2"/>
        <v/>
      </c>
    </row>
    <row r="169" spans="5:5">
      <c r="E169" s="171" t="str">
        <f t="shared" si="2"/>
        <v/>
      </c>
    </row>
    <row r="170" spans="5:5">
      <c r="E170" s="171" t="str">
        <f t="shared" si="2"/>
        <v/>
      </c>
    </row>
    <row r="171" spans="5:5">
      <c r="E171" s="171" t="str">
        <f t="shared" si="2"/>
        <v/>
      </c>
    </row>
    <row r="172" spans="5:5">
      <c r="E172" s="171" t="str">
        <f t="shared" si="2"/>
        <v/>
      </c>
    </row>
    <row r="173" spans="5:5">
      <c r="E173" s="171" t="str">
        <f t="shared" si="2"/>
        <v/>
      </c>
    </row>
    <row r="174" spans="5:5">
      <c r="E174" s="171" t="str">
        <f t="shared" si="2"/>
        <v/>
      </c>
    </row>
    <row r="175" spans="5:5">
      <c r="E175" s="171" t="str">
        <f t="shared" si="2"/>
        <v/>
      </c>
    </row>
    <row r="176" spans="5:5">
      <c r="E176" s="171" t="str">
        <f t="shared" si="2"/>
        <v/>
      </c>
    </row>
    <row r="177" spans="5:5">
      <c r="E177" s="171" t="str">
        <f t="shared" si="2"/>
        <v/>
      </c>
    </row>
    <row r="178" spans="5:5">
      <c r="E178" s="171" t="str">
        <f t="shared" si="2"/>
        <v/>
      </c>
    </row>
    <row r="179" spans="5:5">
      <c r="E179" s="171" t="str">
        <f t="shared" si="2"/>
        <v/>
      </c>
    </row>
    <row r="180" spans="5:5">
      <c r="E180" s="171" t="str">
        <f t="shared" si="2"/>
        <v/>
      </c>
    </row>
    <row r="181" spans="5:5">
      <c r="E181" s="171" t="str">
        <f t="shared" si="2"/>
        <v/>
      </c>
    </row>
    <row r="182" spans="5:5">
      <c r="E182" s="171" t="str">
        <f t="shared" si="2"/>
        <v/>
      </c>
    </row>
    <row r="183" spans="5:5">
      <c r="E183" s="171" t="str">
        <f t="shared" si="2"/>
        <v/>
      </c>
    </row>
    <row r="184" spans="5:5">
      <c r="E184" s="171" t="str">
        <f t="shared" si="2"/>
        <v/>
      </c>
    </row>
    <row r="185" spans="5:5">
      <c r="E185" s="171" t="str">
        <f t="shared" si="2"/>
        <v/>
      </c>
    </row>
    <row r="186" spans="5:5">
      <c r="E186" s="171" t="str">
        <f t="shared" si="2"/>
        <v/>
      </c>
    </row>
    <row r="187" spans="5:5">
      <c r="E187" s="171" t="str">
        <f t="shared" si="2"/>
        <v/>
      </c>
    </row>
    <row r="188" spans="5:5">
      <c r="E188" s="171" t="str">
        <f t="shared" si="2"/>
        <v/>
      </c>
    </row>
    <row r="189" spans="5:5">
      <c r="E189" s="171" t="str">
        <f t="shared" si="2"/>
        <v/>
      </c>
    </row>
    <row r="190" spans="5:5">
      <c r="E190" s="171" t="str">
        <f t="shared" si="2"/>
        <v/>
      </c>
    </row>
    <row r="191" spans="5:5">
      <c r="E191" s="171" t="str">
        <f t="shared" si="2"/>
        <v/>
      </c>
    </row>
    <row r="192" spans="5:5">
      <c r="E192" s="171" t="str">
        <f t="shared" si="2"/>
        <v/>
      </c>
    </row>
    <row r="193" spans="5:5">
      <c r="E193" s="171" t="str">
        <f t="shared" si="2"/>
        <v/>
      </c>
    </row>
    <row r="194" spans="5:5">
      <c r="E194" s="171" t="str">
        <f t="shared" si="2"/>
        <v/>
      </c>
    </row>
    <row r="195" spans="5:5">
      <c r="E195" s="171" t="str">
        <f t="shared" si="2"/>
        <v/>
      </c>
    </row>
    <row r="196" spans="5:5">
      <c r="E196" s="171" t="str">
        <f t="shared" si="2"/>
        <v/>
      </c>
    </row>
    <row r="197" spans="5:5">
      <c r="E197" s="171" t="str">
        <f t="shared" si="2"/>
        <v/>
      </c>
    </row>
    <row r="198" spans="5:5">
      <c r="E198" s="171" t="str">
        <f t="shared" ref="E198:E261" si="3">IF(ISNUMBER(B198),B198,IF(B198="nd",0,IF(B198="&lt;",$U$16,"")))</f>
        <v/>
      </c>
    </row>
    <row r="199" spans="5:5">
      <c r="E199" s="171" t="str">
        <f t="shared" si="3"/>
        <v/>
      </c>
    </row>
    <row r="200" spans="5:5">
      <c r="E200" s="171" t="str">
        <f t="shared" si="3"/>
        <v/>
      </c>
    </row>
    <row r="201" spans="5:5">
      <c r="E201" s="171" t="str">
        <f t="shared" si="3"/>
        <v/>
      </c>
    </row>
    <row r="202" spans="5:5">
      <c r="E202" s="171" t="str">
        <f t="shared" si="3"/>
        <v/>
      </c>
    </row>
    <row r="203" spans="5:5">
      <c r="E203" s="171" t="str">
        <f t="shared" si="3"/>
        <v/>
      </c>
    </row>
    <row r="204" spans="5:5">
      <c r="E204" s="171" t="str">
        <f t="shared" si="3"/>
        <v/>
      </c>
    </row>
    <row r="205" spans="5:5">
      <c r="E205" s="171" t="str">
        <f t="shared" si="3"/>
        <v/>
      </c>
    </row>
    <row r="206" spans="5:5">
      <c r="E206" s="171" t="str">
        <f t="shared" si="3"/>
        <v/>
      </c>
    </row>
    <row r="207" spans="5:5">
      <c r="E207" s="171" t="str">
        <f t="shared" si="3"/>
        <v/>
      </c>
    </row>
    <row r="208" spans="5:5">
      <c r="E208" s="171" t="str">
        <f t="shared" si="3"/>
        <v/>
      </c>
    </row>
    <row r="209" spans="5:5">
      <c r="E209" s="171" t="str">
        <f t="shared" si="3"/>
        <v/>
      </c>
    </row>
    <row r="210" spans="5:5">
      <c r="E210" s="171" t="str">
        <f t="shared" si="3"/>
        <v/>
      </c>
    </row>
    <row r="211" spans="5:5">
      <c r="E211" s="171" t="str">
        <f t="shared" si="3"/>
        <v/>
      </c>
    </row>
    <row r="212" spans="5:5">
      <c r="E212" s="171" t="str">
        <f t="shared" si="3"/>
        <v/>
      </c>
    </row>
    <row r="213" spans="5:5">
      <c r="E213" s="171" t="str">
        <f t="shared" si="3"/>
        <v/>
      </c>
    </row>
    <row r="214" spans="5:5">
      <c r="E214" s="171" t="str">
        <f t="shared" si="3"/>
        <v/>
      </c>
    </row>
    <row r="215" spans="5:5">
      <c r="E215" s="171" t="str">
        <f t="shared" si="3"/>
        <v/>
      </c>
    </row>
    <row r="216" spans="5:5">
      <c r="E216" s="171" t="str">
        <f t="shared" si="3"/>
        <v/>
      </c>
    </row>
    <row r="217" spans="5:5">
      <c r="E217" s="171" t="str">
        <f t="shared" si="3"/>
        <v/>
      </c>
    </row>
    <row r="218" spans="5:5">
      <c r="E218" s="171" t="str">
        <f t="shared" si="3"/>
        <v/>
      </c>
    </row>
    <row r="219" spans="5:5">
      <c r="E219" s="171" t="str">
        <f t="shared" si="3"/>
        <v/>
      </c>
    </row>
    <row r="220" spans="5:5">
      <c r="E220" s="171" t="str">
        <f t="shared" si="3"/>
        <v/>
      </c>
    </row>
    <row r="221" spans="5:5">
      <c r="E221" s="171" t="str">
        <f t="shared" si="3"/>
        <v/>
      </c>
    </row>
    <row r="222" spans="5:5">
      <c r="E222" s="171" t="str">
        <f t="shared" si="3"/>
        <v/>
      </c>
    </row>
    <row r="223" spans="5:5">
      <c r="E223" s="171" t="str">
        <f t="shared" si="3"/>
        <v/>
      </c>
    </row>
    <row r="224" spans="5:5">
      <c r="E224" s="171" t="str">
        <f t="shared" si="3"/>
        <v/>
      </c>
    </row>
    <row r="225" spans="5:5">
      <c r="E225" s="171" t="str">
        <f t="shared" si="3"/>
        <v/>
      </c>
    </row>
    <row r="226" spans="5:5">
      <c r="E226" s="171" t="str">
        <f t="shared" si="3"/>
        <v/>
      </c>
    </row>
    <row r="227" spans="5:5">
      <c r="E227" s="171" t="str">
        <f t="shared" si="3"/>
        <v/>
      </c>
    </row>
    <row r="228" spans="5:5">
      <c r="E228" s="171" t="str">
        <f t="shared" si="3"/>
        <v/>
      </c>
    </row>
    <row r="229" spans="5:5">
      <c r="E229" s="171" t="str">
        <f t="shared" si="3"/>
        <v/>
      </c>
    </row>
    <row r="230" spans="5:5">
      <c r="E230" s="171" t="str">
        <f t="shared" si="3"/>
        <v/>
      </c>
    </row>
    <row r="231" spans="5:5">
      <c r="E231" s="171" t="str">
        <f t="shared" si="3"/>
        <v/>
      </c>
    </row>
    <row r="232" spans="5:5">
      <c r="E232" s="171" t="str">
        <f t="shared" si="3"/>
        <v/>
      </c>
    </row>
    <row r="233" spans="5:5">
      <c r="E233" s="171" t="str">
        <f t="shared" si="3"/>
        <v/>
      </c>
    </row>
    <row r="234" spans="5:5">
      <c r="E234" s="171" t="str">
        <f t="shared" si="3"/>
        <v/>
      </c>
    </row>
    <row r="235" spans="5:5">
      <c r="E235" s="171" t="str">
        <f t="shared" si="3"/>
        <v/>
      </c>
    </row>
    <row r="236" spans="5:5">
      <c r="E236" s="171" t="str">
        <f t="shared" si="3"/>
        <v/>
      </c>
    </row>
    <row r="237" spans="5:5">
      <c r="E237" s="171" t="str">
        <f t="shared" si="3"/>
        <v/>
      </c>
    </row>
    <row r="238" spans="5:5">
      <c r="E238" s="171" t="str">
        <f t="shared" si="3"/>
        <v/>
      </c>
    </row>
    <row r="239" spans="5:5">
      <c r="E239" s="171" t="str">
        <f t="shared" si="3"/>
        <v/>
      </c>
    </row>
    <row r="240" spans="5:5">
      <c r="E240" s="171" t="str">
        <f t="shared" si="3"/>
        <v/>
      </c>
    </row>
    <row r="241" spans="5:5">
      <c r="E241" s="171" t="str">
        <f t="shared" si="3"/>
        <v/>
      </c>
    </row>
    <row r="242" spans="5:5">
      <c r="E242" s="171" t="str">
        <f t="shared" si="3"/>
        <v/>
      </c>
    </row>
    <row r="243" spans="5:5">
      <c r="E243" s="171" t="str">
        <f t="shared" si="3"/>
        <v/>
      </c>
    </row>
    <row r="244" spans="5:5">
      <c r="E244" s="171" t="str">
        <f t="shared" si="3"/>
        <v/>
      </c>
    </row>
    <row r="245" spans="5:5">
      <c r="E245" s="171" t="str">
        <f t="shared" si="3"/>
        <v/>
      </c>
    </row>
    <row r="246" spans="5:5">
      <c r="E246" s="171" t="str">
        <f t="shared" si="3"/>
        <v/>
      </c>
    </row>
    <row r="247" spans="5:5">
      <c r="E247" s="171" t="str">
        <f t="shared" si="3"/>
        <v/>
      </c>
    </row>
    <row r="248" spans="5:5">
      <c r="E248" s="171" t="str">
        <f t="shared" si="3"/>
        <v/>
      </c>
    </row>
    <row r="249" spans="5:5">
      <c r="E249" s="171" t="str">
        <f t="shared" si="3"/>
        <v/>
      </c>
    </row>
    <row r="250" spans="5:5">
      <c r="E250" s="171" t="str">
        <f t="shared" si="3"/>
        <v/>
      </c>
    </row>
    <row r="251" spans="5:5">
      <c r="E251" s="171" t="str">
        <f t="shared" si="3"/>
        <v/>
      </c>
    </row>
    <row r="252" spans="5:5">
      <c r="E252" s="171" t="str">
        <f t="shared" si="3"/>
        <v/>
      </c>
    </row>
    <row r="253" spans="5:5">
      <c r="E253" s="171" t="str">
        <f t="shared" si="3"/>
        <v/>
      </c>
    </row>
    <row r="254" spans="5:5">
      <c r="E254" s="171" t="str">
        <f t="shared" si="3"/>
        <v/>
      </c>
    </row>
    <row r="255" spans="5:5">
      <c r="E255" s="171" t="str">
        <f t="shared" si="3"/>
        <v/>
      </c>
    </row>
    <row r="256" spans="5:5">
      <c r="E256" s="171" t="str">
        <f t="shared" si="3"/>
        <v/>
      </c>
    </row>
    <row r="257" spans="5:5">
      <c r="E257" s="171" t="str">
        <f t="shared" si="3"/>
        <v/>
      </c>
    </row>
    <row r="258" spans="5:5">
      <c r="E258" s="171" t="str">
        <f t="shared" si="3"/>
        <v/>
      </c>
    </row>
    <row r="259" spans="5:5">
      <c r="E259" s="171" t="str">
        <f t="shared" si="3"/>
        <v/>
      </c>
    </row>
    <row r="260" spans="5:5">
      <c r="E260" s="171" t="str">
        <f t="shared" si="3"/>
        <v/>
      </c>
    </row>
    <row r="261" spans="5:5">
      <c r="E261" s="171" t="str">
        <f t="shared" si="3"/>
        <v/>
      </c>
    </row>
    <row r="262" spans="5:5">
      <c r="E262" s="171" t="str">
        <f t="shared" ref="E262:E325" si="4">IF(ISNUMBER(B262),B262,IF(B262="nd",0,IF(B262="&lt;",$U$16,"")))</f>
        <v/>
      </c>
    </row>
    <row r="263" spans="5:5">
      <c r="E263" s="171" t="str">
        <f t="shared" si="4"/>
        <v/>
      </c>
    </row>
    <row r="264" spans="5:5">
      <c r="E264" s="171" t="str">
        <f t="shared" si="4"/>
        <v/>
      </c>
    </row>
    <row r="265" spans="5:5">
      <c r="E265" s="171" t="str">
        <f t="shared" si="4"/>
        <v/>
      </c>
    </row>
    <row r="266" spans="5:5">
      <c r="E266" s="171" t="str">
        <f t="shared" si="4"/>
        <v/>
      </c>
    </row>
    <row r="267" spans="5:5">
      <c r="E267" s="171" t="str">
        <f t="shared" si="4"/>
        <v/>
      </c>
    </row>
    <row r="268" spans="5:5">
      <c r="E268" s="171" t="str">
        <f t="shared" si="4"/>
        <v/>
      </c>
    </row>
    <row r="269" spans="5:5">
      <c r="E269" s="171" t="str">
        <f t="shared" si="4"/>
        <v/>
      </c>
    </row>
    <row r="270" spans="5:5">
      <c r="E270" s="171" t="str">
        <f t="shared" si="4"/>
        <v/>
      </c>
    </row>
    <row r="271" spans="5:5">
      <c r="E271" s="171" t="str">
        <f t="shared" si="4"/>
        <v/>
      </c>
    </row>
    <row r="272" spans="5:5">
      <c r="E272" s="171" t="str">
        <f t="shared" si="4"/>
        <v/>
      </c>
    </row>
    <row r="273" spans="5:5">
      <c r="E273" s="171" t="str">
        <f t="shared" si="4"/>
        <v/>
      </c>
    </row>
    <row r="274" spans="5:5">
      <c r="E274" s="171" t="str">
        <f t="shared" si="4"/>
        <v/>
      </c>
    </row>
    <row r="275" spans="5:5">
      <c r="E275" s="171" t="str">
        <f t="shared" si="4"/>
        <v/>
      </c>
    </row>
    <row r="276" spans="5:5">
      <c r="E276" s="171" t="str">
        <f t="shared" si="4"/>
        <v/>
      </c>
    </row>
    <row r="277" spans="5:5">
      <c r="E277" s="171" t="str">
        <f t="shared" si="4"/>
        <v/>
      </c>
    </row>
    <row r="278" spans="5:5">
      <c r="E278" s="171" t="str">
        <f t="shared" si="4"/>
        <v/>
      </c>
    </row>
    <row r="279" spans="5:5">
      <c r="E279" s="171" t="str">
        <f t="shared" si="4"/>
        <v/>
      </c>
    </row>
    <row r="280" spans="5:5">
      <c r="E280" s="171" t="str">
        <f t="shared" si="4"/>
        <v/>
      </c>
    </row>
    <row r="281" spans="5:5">
      <c r="E281" s="171" t="str">
        <f t="shared" si="4"/>
        <v/>
      </c>
    </row>
    <row r="282" spans="5:5">
      <c r="E282" s="171" t="str">
        <f t="shared" si="4"/>
        <v/>
      </c>
    </row>
    <row r="283" spans="5:5">
      <c r="E283" s="171" t="str">
        <f t="shared" si="4"/>
        <v/>
      </c>
    </row>
    <row r="284" spans="5:5">
      <c r="E284" s="171" t="str">
        <f t="shared" si="4"/>
        <v/>
      </c>
    </row>
    <row r="285" spans="5:5">
      <c r="E285" s="171" t="str">
        <f t="shared" si="4"/>
        <v/>
      </c>
    </row>
    <row r="286" spans="5:5">
      <c r="E286" s="171" t="str">
        <f t="shared" si="4"/>
        <v/>
      </c>
    </row>
    <row r="287" spans="5:5">
      <c r="E287" s="171" t="str">
        <f t="shared" si="4"/>
        <v/>
      </c>
    </row>
    <row r="288" spans="5:5">
      <c r="E288" s="171" t="str">
        <f t="shared" si="4"/>
        <v/>
      </c>
    </row>
    <row r="289" spans="5:5">
      <c r="E289" s="171" t="str">
        <f t="shared" si="4"/>
        <v/>
      </c>
    </row>
    <row r="290" spans="5:5">
      <c r="E290" s="171" t="str">
        <f t="shared" si="4"/>
        <v/>
      </c>
    </row>
    <row r="291" spans="5:5">
      <c r="E291" s="171" t="str">
        <f t="shared" si="4"/>
        <v/>
      </c>
    </row>
    <row r="292" spans="5:5">
      <c r="E292" s="171" t="str">
        <f t="shared" si="4"/>
        <v/>
      </c>
    </row>
    <row r="293" spans="5:5">
      <c r="E293" s="171" t="str">
        <f t="shared" si="4"/>
        <v/>
      </c>
    </row>
    <row r="294" spans="5:5">
      <c r="E294" s="171" t="str">
        <f t="shared" si="4"/>
        <v/>
      </c>
    </row>
    <row r="295" spans="5:5">
      <c r="E295" s="171" t="str">
        <f t="shared" si="4"/>
        <v/>
      </c>
    </row>
    <row r="296" spans="5:5">
      <c r="E296" s="171" t="str">
        <f t="shared" si="4"/>
        <v/>
      </c>
    </row>
    <row r="297" spans="5:5">
      <c r="E297" s="171" t="str">
        <f t="shared" si="4"/>
        <v/>
      </c>
    </row>
    <row r="298" spans="5:5">
      <c r="E298" s="171" t="str">
        <f t="shared" si="4"/>
        <v/>
      </c>
    </row>
    <row r="299" spans="5:5">
      <c r="E299" s="171" t="str">
        <f t="shared" si="4"/>
        <v/>
      </c>
    </row>
    <row r="300" spans="5:5">
      <c r="E300" s="171" t="str">
        <f t="shared" si="4"/>
        <v/>
      </c>
    </row>
    <row r="301" spans="5:5">
      <c r="E301" s="171" t="str">
        <f t="shared" si="4"/>
        <v/>
      </c>
    </row>
    <row r="302" spans="5:5">
      <c r="E302" s="171" t="str">
        <f t="shared" si="4"/>
        <v/>
      </c>
    </row>
    <row r="303" spans="5:5">
      <c r="E303" s="171" t="str">
        <f t="shared" si="4"/>
        <v/>
      </c>
    </row>
    <row r="304" spans="5:5">
      <c r="E304" s="171" t="str">
        <f t="shared" si="4"/>
        <v/>
      </c>
    </row>
    <row r="305" spans="5:5">
      <c r="E305" s="171" t="str">
        <f t="shared" si="4"/>
        <v/>
      </c>
    </row>
    <row r="306" spans="5:5">
      <c r="E306" s="171" t="str">
        <f t="shared" si="4"/>
        <v/>
      </c>
    </row>
    <row r="307" spans="5:5">
      <c r="E307" s="171" t="str">
        <f t="shared" si="4"/>
        <v/>
      </c>
    </row>
    <row r="308" spans="5:5">
      <c r="E308" s="171" t="str">
        <f t="shared" si="4"/>
        <v/>
      </c>
    </row>
    <row r="309" spans="5:5">
      <c r="E309" s="171" t="str">
        <f t="shared" si="4"/>
        <v/>
      </c>
    </row>
    <row r="310" spans="5:5">
      <c r="E310" s="171" t="str">
        <f t="shared" si="4"/>
        <v/>
      </c>
    </row>
    <row r="311" spans="5:5">
      <c r="E311" s="171" t="str">
        <f t="shared" si="4"/>
        <v/>
      </c>
    </row>
    <row r="312" spans="5:5">
      <c r="E312" s="171" t="str">
        <f t="shared" si="4"/>
        <v/>
      </c>
    </row>
    <row r="313" spans="5:5">
      <c r="E313" s="171" t="str">
        <f t="shared" si="4"/>
        <v/>
      </c>
    </row>
    <row r="314" spans="5:5">
      <c r="E314" s="171" t="str">
        <f t="shared" si="4"/>
        <v/>
      </c>
    </row>
    <row r="315" spans="5:5">
      <c r="E315" s="171" t="str">
        <f t="shared" si="4"/>
        <v/>
      </c>
    </row>
    <row r="316" spans="5:5">
      <c r="E316" s="171" t="str">
        <f t="shared" si="4"/>
        <v/>
      </c>
    </row>
    <row r="317" spans="5:5">
      <c r="E317" s="171" t="str">
        <f t="shared" si="4"/>
        <v/>
      </c>
    </row>
    <row r="318" spans="5:5">
      <c r="E318" s="171" t="str">
        <f t="shared" si="4"/>
        <v/>
      </c>
    </row>
    <row r="319" spans="5:5">
      <c r="E319" s="171" t="str">
        <f t="shared" si="4"/>
        <v/>
      </c>
    </row>
    <row r="320" spans="5:5">
      <c r="E320" s="171" t="str">
        <f t="shared" si="4"/>
        <v/>
      </c>
    </row>
    <row r="321" spans="5:5">
      <c r="E321" s="171" t="str">
        <f t="shared" si="4"/>
        <v/>
      </c>
    </row>
    <row r="322" spans="5:5">
      <c r="E322" s="171" t="str">
        <f t="shared" si="4"/>
        <v/>
      </c>
    </row>
    <row r="323" spans="5:5">
      <c r="E323" s="171" t="str">
        <f t="shared" si="4"/>
        <v/>
      </c>
    </row>
    <row r="324" spans="5:5">
      <c r="E324" s="171" t="str">
        <f t="shared" si="4"/>
        <v/>
      </c>
    </row>
    <row r="325" spans="5:5">
      <c r="E325" s="171" t="str">
        <f t="shared" si="4"/>
        <v/>
      </c>
    </row>
    <row r="326" spans="5:5">
      <c r="E326" s="171" t="str">
        <f t="shared" ref="E326:E389" si="5">IF(ISNUMBER(B326),B326,IF(B326="nd",0,IF(B326="&lt;",$U$16,"")))</f>
        <v/>
      </c>
    </row>
    <row r="327" spans="5:5">
      <c r="E327" s="171" t="str">
        <f t="shared" si="5"/>
        <v/>
      </c>
    </row>
    <row r="328" spans="5:5">
      <c r="E328" s="171" t="str">
        <f t="shared" si="5"/>
        <v/>
      </c>
    </row>
    <row r="329" spans="5:5">
      <c r="E329" s="171" t="str">
        <f t="shared" si="5"/>
        <v/>
      </c>
    </row>
    <row r="330" spans="5:5">
      <c r="E330" s="171" t="str">
        <f t="shared" si="5"/>
        <v/>
      </c>
    </row>
    <row r="331" spans="5:5">
      <c r="E331" s="171" t="str">
        <f t="shared" si="5"/>
        <v/>
      </c>
    </row>
    <row r="332" spans="5:5">
      <c r="E332" s="171" t="str">
        <f t="shared" si="5"/>
        <v/>
      </c>
    </row>
    <row r="333" spans="5:5">
      <c r="E333" s="171" t="str">
        <f t="shared" si="5"/>
        <v/>
      </c>
    </row>
    <row r="334" spans="5:5">
      <c r="E334" s="171" t="str">
        <f t="shared" si="5"/>
        <v/>
      </c>
    </row>
    <row r="335" spans="5:5">
      <c r="E335" s="171" t="str">
        <f t="shared" si="5"/>
        <v/>
      </c>
    </row>
    <row r="336" spans="5:5">
      <c r="E336" s="171" t="str">
        <f t="shared" si="5"/>
        <v/>
      </c>
    </row>
    <row r="337" spans="5:5">
      <c r="E337" s="171" t="str">
        <f t="shared" si="5"/>
        <v/>
      </c>
    </row>
    <row r="338" spans="5:5">
      <c r="E338" s="171" t="str">
        <f t="shared" si="5"/>
        <v/>
      </c>
    </row>
    <row r="339" spans="5:5">
      <c r="E339" s="171" t="str">
        <f t="shared" si="5"/>
        <v/>
      </c>
    </row>
    <row r="340" spans="5:5">
      <c r="E340" s="171" t="str">
        <f t="shared" si="5"/>
        <v/>
      </c>
    </row>
    <row r="341" spans="5:5">
      <c r="E341" s="171" t="str">
        <f t="shared" si="5"/>
        <v/>
      </c>
    </row>
    <row r="342" spans="5:5">
      <c r="E342" s="171" t="str">
        <f t="shared" si="5"/>
        <v/>
      </c>
    </row>
    <row r="343" spans="5:5">
      <c r="E343" s="171" t="str">
        <f t="shared" si="5"/>
        <v/>
      </c>
    </row>
    <row r="344" spans="5:5">
      <c r="E344" s="171" t="str">
        <f t="shared" si="5"/>
        <v/>
      </c>
    </row>
    <row r="345" spans="5:5">
      <c r="E345" s="171" t="str">
        <f t="shared" si="5"/>
        <v/>
      </c>
    </row>
    <row r="346" spans="5:5">
      <c r="E346" s="171" t="str">
        <f t="shared" si="5"/>
        <v/>
      </c>
    </row>
    <row r="347" spans="5:5">
      <c r="E347" s="171" t="str">
        <f t="shared" si="5"/>
        <v/>
      </c>
    </row>
    <row r="348" spans="5:5">
      <c r="E348" s="171" t="str">
        <f t="shared" si="5"/>
        <v/>
      </c>
    </row>
    <row r="349" spans="5:5">
      <c r="E349" s="171" t="str">
        <f t="shared" si="5"/>
        <v/>
      </c>
    </row>
    <row r="350" spans="5:5">
      <c r="E350" s="171" t="str">
        <f t="shared" si="5"/>
        <v/>
      </c>
    </row>
    <row r="351" spans="5:5">
      <c r="E351" s="171" t="str">
        <f t="shared" si="5"/>
        <v/>
      </c>
    </row>
    <row r="352" spans="5:5">
      <c r="E352" s="171" t="str">
        <f t="shared" si="5"/>
        <v/>
      </c>
    </row>
    <row r="353" spans="5:5">
      <c r="E353" s="171" t="str">
        <f t="shared" si="5"/>
        <v/>
      </c>
    </row>
    <row r="354" spans="5:5">
      <c r="E354" s="171" t="str">
        <f t="shared" si="5"/>
        <v/>
      </c>
    </row>
    <row r="355" spans="5:5">
      <c r="E355" s="171" t="str">
        <f t="shared" si="5"/>
        <v/>
      </c>
    </row>
    <row r="356" spans="5:5">
      <c r="E356" s="171" t="str">
        <f t="shared" si="5"/>
        <v/>
      </c>
    </row>
    <row r="357" spans="5:5">
      <c r="E357" s="171" t="str">
        <f t="shared" si="5"/>
        <v/>
      </c>
    </row>
    <row r="358" spans="5:5">
      <c r="E358" s="171" t="str">
        <f t="shared" si="5"/>
        <v/>
      </c>
    </row>
    <row r="359" spans="5:5">
      <c r="E359" s="171" t="str">
        <f t="shared" si="5"/>
        <v/>
      </c>
    </row>
    <row r="360" spans="5:5">
      <c r="E360" s="171" t="str">
        <f t="shared" si="5"/>
        <v/>
      </c>
    </row>
    <row r="361" spans="5:5">
      <c r="E361" s="171" t="str">
        <f t="shared" si="5"/>
        <v/>
      </c>
    </row>
    <row r="362" spans="5:5">
      <c r="E362" s="171" t="str">
        <f t="shared" si="5"/>
        <v/>
      </c>
    </row>
    <row r="363" spans="5:5">
      <c r="E363" s="171" t="str">
        <f t="shared" si="5"/>
        <v/>
      </c>
    </row>
    <row r="364" spans="5:5">
      <c r="E364" s="171" t="str">
        <f t="shared" si="5"/>
        <v/>
      </c>
    </row>
    <row r="365" spans="5:5">
      <c r="E365" s="171" t="str">
        <f t="shared" si="5"/>
        <v/>
      </c>
    </row>
    <row r="366" spans="5:5">
      <c r="E366" s="171" t="str">
        <f t="shared" si="5"/>
        <v/>
      </c>
    </row>
    <row r="367" spans="5:5">
      <c r="E367" s="171" t="str">
        <f t="shared" si="5"/>
        <v/>
      </c>
    </row>
    <row r="368" spans="5:5">
      <c r="E368" s="171" t="str">
        <f t="shared" si="5"/>
        <v/>
      </c>
    </row>
    <row r="369" spans="5:5">
      <c r="E369" s="171" t="str">
        <f t="shared" si="5"/>
        <v/>
      </c>
    </row>
    <row r="370" spans="5:5">
      <c r="E370" s="171" t="str">
        <f t="shared" si="5"/>
        <v/>
      </c>
    </row>
    <row r="371" spans="5:5">
      <c r="E371" s="171" t="str">
        <f t="shared" si="5"/>
        <v/>
      </c>
    </row>
    <row r="372" spans="5:5">
      <c r="E372" s="171" t="str">
        <f t="shared" si="5"/>
        <v/>
      </c>
    </row>
    <row r="373" spans="5:5">
      <c r="E373" s="171" t="str">
        <f t="shared" si="5"/>
        <v/>
      </c>
    </row>
    <row r="374" spans="5:5">
      <c r="E374" s="171" t="str">
        <f t="shared" si="5"/>
        <v/>
      </c>
    </row>
    <row r="375" spans="5:5">
      <c r="E375" s="171" t="str">
        <f t="shared" si="5"/>
        <v/>
      </c>
    </row>
    <row r="376" spans="5:5">
      <c r="E376" s="171" t="str">
        <f t="shared" si="5"/>
        <v/>
      </c>
    </row>
    <row r="377" spans="5:5">
      <c r="E377" s="171" t="str">
        <f t="shared" si="5"/>
        <v/>
      </c>
    </row>
    <row r="378" spans="5:5">
      <c r="E378" s="171" t="str">
        <f t="shared" si="5"/>
        <v/>
      </c>
    </row>
    <row r="379" spans="5:5">
      <c r="E379" s="171" t="str">
        <f t="shared" si="5"/>
        <v/>
      </c>
    </row>
    <row r="380" spans="5:5">
      <c r="E380" s="171" t="str">
        <f t="shared" si="5"/>
        <v/>
      </c>
    </row>
    <row r="381" spans="5:5">
      <c r="E381" s="171" t="str">
        <f t="shared" si="5"/>
        <v/>
      </c>
    </row>
    <row r="382" spans="5:5">
      <c r="E382" s="171" t="str">
        <f t="shared" si="5"/>
        <v/>
      </c>
    </row>
    <row r="383" spans="5:5">
      <c r="E383" s="171" t="str">
        <f t="shared" si="5"/>
        <v/>
      </c>
    </row>
    <row r="384" spans="5:5">
      <c r="E384" s="171" t="str">
        <f t="shared" si="5"/>
        <v/>
      </c>
    </row>
    <row r="385" spans="5:5">
      <c r="E385" s="171" t="str">
        <f t="shared" si="5"/>
        <v/>
      </c>
    </row>
    <row r="386" spans="5:5">
      <c r="E386" s="171" t="str">
        <f t="shared" si="5"/>
        <v/>
      </c>
    </row>
    <row r="387" spans="5:5">
      <c r="E387" s="171" t="str">
        <f t="shared" si="5"/>
        <v/>
      </c>
    </row>
    <row r="388" spans="5:5">
      <c r="E388" s="171" t="str">
        <f t="shared" si="5"/>
        <v/>
      </c>
    </row>
    <row r="389" spans="5:5">
      <c r="E389" s="171" t="str">
        <f t="shared" si="5"/>
        <v/>
      </c>
    </row>
    <row r="390" spans="5:5">
      <c r="E390" s="171" t="str">
        <f t="shared" ref="E390:E453" si="6">IF(ISNUMBER(B390),B390,IF(B390="nd",0,IF(B390="&lt;",$U$16,"")))</f>
        <v/>
      </c>
    </row>
    <row r="391" spans="5:5">
      <c r="E391" s="171" t="str">
        <f t="shared" si="6"/>
        <v/>
      </c>
    </row>
    <row r="392" spans="5:5">
      <c r="E392" s="171" t="str">
        <f t="shared" si="6"/>
        <v/>
      </c>
    </row>
    <row r="393" spans="5:5">
      <c r="E393" s="171" t="str">
        <f t="shared" si="6"/>
        <v/>
      </c>
    </row>
    <row r="394" spans="5:5">
      <c r="E394" s="171" t="str">
        <f t="shared" si="6"/>
        <v/>
      </c>
    </row>
    <row r="395" spans="5:5">
      <c r="E395" s="171" t="str">
        <f t="shared" si="6"/>
        <v/>
      </c>
    </row>
    <row r="396" spans="5:5">
      <c r="E396" s="171" t="str">
        <f t="shared" si="6"/>
        <v/>
      </c>
    </row>
    <row r="397" spans="5:5">
      <c r="E397" s="171" t="str">
        <f t="shared" si="6"/>
        <v/>
      </c>
    </row>
    <row r="398" spans="5:5">
      <c r="E398" s="171" t="str">
        <f t="shared" si="6"/>
        <v/>
      </c>
    </row>
    <row r="399" spans="5:5">
      <c r="E399" s="171" t="str">
        <f t="shared" si="6"/>
        <v/>
      </c>
    </row>
    <row r="400" spans="5:5">
      <c r="E400" s="171" t="str">
        <f t="shared" si="6"/>
        <v/>
      </c>
    </row>
    <row r="401" spans="5:5">
      <c r="E401" s="171" t="str">
        <f t="shared" si="6"/>
        <v/>
      </c>
    </row>
    <row r="402" spans="5:5">
      <c r="E402" s="171" t="str">
        <f t="shared" si="6"/>
        <v/>
      </c>
    </row>
    <row r="403" spans="5:5">
      <c r="E403" s="171" t="str">
        <f t="shared" si="6"/>
        <v/>
      </c>
    </row>
    <row r="404" spans="5:5">
      <c r="E404" s="171" t="str">
        <f t="shared" si="6"/>
        <v/>
      </c>
    </row>
    <row r="405" spans="5:5">
      <c r="E405" s="171" t="str">
        <f t="shared" si="6"/>
        <v/>
      </c>
    </row>
    <row r="406" spans="5:5">
      <c r="E406" s="171" t="str">
        <f t="shared" si="6"/>
        <v/>
      </c>
    </row>
    <row r="407" spans="5:5">
      <c r="E407" s="171" t="str">
        <f t="shared" si="6"/>
        <v/>
      </c>
    </row>
    <row r="408" spans="5:5">
      <c r="E408" s="171" t="str">
        <f t="shared" si="6"/>
        <v/>
      </c>
    </row>
    <row r="409" spans="5:5">
      <c r="E409" s="171" t="str">
        <f t="shared" si="6"/>
        <v/>
      </c>
    </row>
    <row r="410" spans="5:5">
      <c r="E410" s="171" t="str">
        <f t="shared" si="6"/>
        <v/>
      </c>
    </row>
    <row r="411" spans="5:5">
      <c r="E411" s="171" t="str">
        <f t="shared" si="6"/>
        <v/>
      </c>
    </row>
    <row r="412" spans="5:5">
      <c r="E412" s="171" t="str">
        <f t="shared" si="6"/>
        <v/>
      </c>
    </row>
    <row r="413" spans="5:5">
      <c r="E413" s="171" t="str">
        <f t="shared" si="6"/>
        <v/>
      </c>
    </row>
    <row r="414" spans="5:5">
      <c r="E414" s="171" t="str">
        <f t="shared" si="6"/>
        <v/>
      </c>
    </row>
    <row r="415" spans="5:5">
      <c r="E415" s="171" t="str">
        <f t="shared" si="6"/>
        <v/>
      </c>
    </row>
    <row r="416" spans="5:5">
      <c r="E416" s="171" t="str">
        <f t="shared" si="6"/>
        <v/>
      </c>
    </row>
    <row r="417" spans="5:5">
      <c r="E417" s="171" t="str">
        <f t="shared" si="6"/>
        <v/>
      </c>
    </row>
    <row r="418" spans="5:5">
      <c r="E418" s="171" t="str">
        <f t="shared" si="6"/>
        <v/>
      </c>
    </row>
    <row r="419" spans="5:5">
      <c r="E419" s="171" t="str">
        <f t="shared" si="6"/>
        <v/>
      </c>
    </row>
    <row r="420" spans="5:5">
      <c r="E420" s="171" t="str">
        <f t="shared" si="6"/>
        <v/>
      </c>
    </row>
    <row r="421" spans="5:5">
      <c r="E421" s="171" t="str">
        <f t="shared" si="6"/>
        <v/>
      </c>
    </row>
    <row r="422" spans="5:5">
      <c r="E422" s="171" t="str">
        <f t="shared" si="6"/>
        <v/>
      </c>
    </row>
    <row r="423" spans="5:5">
      <c r="E423" s="171" t="str">
        <f t="shared" si="6"/>
        <v/>
      </c>
    </row>
    <row r="424" spans="5:5">
      <c r="E424" s="171" t="str">
        <f t="shared" si="6"/>
        <v/>
      </c>
    </row>
    <row r="425" spans="5:5">
      <c r="E425" s="171" t="str">
        <f t="shared" si="6"/>
        <v/>
      </c>
    </row>
    <row r="426" spans="5:5">
      <c r="E426" s="171" t="str">
        <f t="shared" si="6"/>
        <v/>
      </c>
    </row>
    <row r="427" spans="5:5">
      <c r="E427" s="171" t="str">
        <f t="shared" si="6"/>
        <v/>
      </c>
    </row>
    <row r="428" spans="5:5">
      <c r="E428" s="171" t="str">
        <f t="shared" si="6"/>
        <v/>
      </c>
    </row>
    <row r="429" spans="5:5">
      <c r="E429" s="171" t="str">
        <f t="shared" si="6"/>
        <v/>
      </c>
    </row>
    <row r="430" spans="5:5">
      <c r="E430" s="171" t="str">
        <f t="shared" si="6"/>
        <v/>
      </c>
    </row>
    <row r="431" spans="5:5">
      <c r="E431" s="171" t="str">
        <f t="shared" si="6"/>
        <v/>
      </c>
    </row>
    <row r="432" spans="5:5">
      <c r="E432" s="171" t="str">
        <f t="shared" si="6"/>
        <v/>
      </c>
    </row>
    <row r="433" spans="5:5">
      <c r="E433" s="171" t="str">
        <f t="shared" si="6"/>
        <v/>
      </c>
    </row>
    <row r="434" spans="5:5">
      <c r="E434" s="171" t="str">
        <f t="shared" si="6"/>
        <v/>
      </c>
    </row>
    <row r="435" spans="5:5">
      <c r="E435" s="171" t="str">
        <f t="shared" si="6"/>
        <v/>
      </c>
    </row>
    <row r="436" spans="5:5">
      <c r="E436" s="171" t="str">
        <f t="shared" si="6"/>
        <v/>
      </c>
    </row>
    <row r="437" spans="5:5">
      <c r="E437" s="171" t="str">
        <f t="shared" si="6"/>
        <v/>
      </c>
    </row>
    <row r="438" spans="5:5">
      <c r="E438" s="171" t="str">
        <f t="shared" si="6"/>
        <v/>
      </c>
    </row>
    <row r="439" spans="5:5">
      <c r="E439" s="171" t="str">
        <f t="shared" si="6"/>
        <v/>
      </c>
    </row>
    <row r="440" spans="5:5">
      <c r="E440" s="171" t="str">
        <f t="shared" si="6"/>
        <v/>
      </c>
    </row>
    <row r="441" spans="5:5">
      <c r="E441" s="171" t="str">
        <f t="shared" si="6"/>
        <v/>
      </c>
    </row>
    <row r="442" spans="5:5">
      <c r="E442" s="171" t="str">
        <f t="shared" si="6"/>
        <v/>
      </c>
    </row>
    <row r="443" spans="5:5">
      <c r="E443" s="171" t="str">
        <f t="shared" si="6"/>
        <v/>
      </c>
    </row>
    <row r="444" spans="5:5">
      <c r="E444" s="171" t="str">
        <f t="shared" si="6"/>
        <v/>
      </c>
    </row>
    <row r="445" spans="5:5">
      <c r="E445" s="171" t="str">
        <f t="shared" si="6"/>
        <v/>
      </c>
    </row>
    <row r="446" spans="5:5">
      <c r="E446" s="171" t="str">
        <f t="shared" si="6"/>
        <v/>
      </c>
    </row>
    <row r="447" spans="5:5">
      <c r="E447" s="171" t="str">
        <f t="shared" si="6"/>
        <v/>
      </c>
    </row>
    <row r="448" spans="5:5">
      <c r="E448" s="171" t="str">
        <f t="shared" si="6"/>
        <v/>
      </c>
    </row>
    <row r="449" spans="5:5">
      <c r="E449" s="171" t="str">
        <f t="shared" si="6"/>
        <v/>
      </c>
    </row>
    <row r="450" spans="5:5">
      <c r="E450" s="171" t="str">
        <f t="shared" si="6"/>
        <v/>
      </c>
    </row>
    <row r="451" spans="5:5">
      <c r="E451" s="171" t="str">
        <f t="shared" si="6"/>
        <v/>
      </c>
    </row>
    <row r="452" spans="5:5">
      <c r="E452" s="171" t="str">
        <f t="shared" si="6"/>
        <v/>
      </c>
    </row>
    <row r="453" spans="5:5">
      <c r="E453" s="171" t="str">
        <f t="shared" si="6"/>
        <v/>
      </c>
    </row>
    <row r="454" spans="5:5">
      <c r="E454" s="171" t="str">
        <f t="shared" ref="E454:E517" si="7">IF(ISNUMBER(B454),B454,IF(B454="nd",0,IF(B454="&lt;",$U$16,"")))</f>
        <v/>
      </c>
    </row>
    <row r="455" spans="5:5">
      <c r="E455" s="171" t="str">
        <f t="shared" si="7"/>
        <v/>
      </c>
    </row>
    <row r="456" spans="5:5">
      <c r="E456" s="171" t="str">
        <f t="shared" si="7"/>
        <v/>
      </c>
    </row>
    <row r="457" spans="5:5">
      <c r="E457" s="171" t="str">
        <f t="shared" si="7"/>
        <v/>
      </c>
    </row>
    <row r="458" spans="5:5">
      <c r="E458" s="171" t="str">
        <f t="shared" si="7"/>
        <v/>
      </c>
    </row>
    <row r="459" spans="5:5">
      <c r="E459" s="171" t="str">
        <f t="shared" si="7"/>
        <v/>
      </c>
    </row>
    <row r="460" spans="5:5">
      <c r="E460" s="171" t="str">
        <f t="shared" si="7"/>
        <v/>
      </c>
    </row>
    <row r="461" spans="5:5">
      <c r="E461" s="171" t="str">
        <f t="shared" si="7"/>
        <v/>
      </c>
    </row>
    <row r="462" spans="5:5">
      <c r="E462" s="171" t="str">
        <f t="shared" si="7"/>
        <v/>
      </c>
    </row>
    <row r="463" spans="5:5">
      <c r="E463" s="171" t="str">
        <f t="shared" si="7"/>
        <v/>
      </c>
    </row>
    <row r="464" spans="5:5">
      <c r="E464" s="171" t="str">
        <f t="shared" si="7"/>
        <v/>
      </c>
    </row>
    <row r="465" spans="5:5">
      <c r="E465" s="171" t="str">
        <f t="shared" si="7"/>
        <v/>
      </c>
    </row>
    <row r="466" spans="5:5">
      <c r="E466" s="171" t="str">
        <f t="shared" si="7"/>
        <v/>
      </c>
    </row>
    <row r="467" spans="5:5">
      <c r="E467" s="171" t="str">
        <f t="shared" si="7"/>
        <v/>
      </c>
    </row>
    <row r="468" spans="5:5">
      <c r="E468" s="171" t="str">
        <f t="shared" si="7"/>
        <v/>
      </c>
    </row>
    <row r="469" spans="5:5">
      <c r="E469" s="171" t="str">
        <f t="shared" si="7"/>
        <v/>
      </c>
    </row>
    <row r="470" spans="5:5">
      <c r="E470" s="171" t="str">
        <f t="shared" si="7"/>
        <v/>
      </c>
    </row>
    <row r="471" spans="5:5">
      <c r="E471" s="171" t="str">
        <f t="shared" si="7"/>
        <v/>
      </c>
    </row>
    <row r="472" spans="5:5">
      <c r="E472" s="171" t="str">
        <f t="shared" si="7"/>
        <v/>
      </c>
    </row>
    <row r="473" spans="5:5">
      <c r="E473" s="171" t="str">
        <f t="shared" si="7"/>
        <v/>
      </c>
    </row>
    <row r="474" spans="5:5">
      <c r="E474" s="171" t="str">
        <f t="shared" si="7"/>
        <v/>
      </c>
    </row>
    <row r="475" spans="5:5">
      <c r="E475" s="171" t="str">
        <f t="shared" si="7"/>
        <v/>
      </c>
    </row>
    <row r="476" spans="5:5">
      <c r="E476" s="171" t="str">
        <f t="shared" si="7"/>
        <v/>
      </c>
    </row>
    <row r="477" spans="5:5">
      <c r="E477" s="171" t="str">
        <f t="shared" si="7"/>
        <v/>
      </c>
    </row>
    <row r="478" spans="5:5">
      <c r="E478" s="171" t="str">
        <f t="shared" si="7"/>
        <v/>
      </c>
    </row>
    <row r="479" spans="5:5">
      <c r="E479" s="171" t="str">
        <f t="shared" si="7"/>
        <v/>
      </c>
    </row>
    <row r="480" spans="5:5">
      <c r="E480" s="171" t="str">
        <f t="shared" si="7"/>
        <v/>
      </c>
    </row>
    <row r="481" spans="5:5">
      <c r="E481" s="171" t="str">
        <f t="shared" si="7"/>
        <v/>
      </c>
    </row>
    <row r="482" spans="5:5">
      <c r="E482" s="171" t="str">
        <f t="shared" si="7"/>
        <v/>
      </c>
    </row>
    <row r="483" spans="5:5">
      <c r="E483" s="171" t="str">
        <f t="shared" si="7"/>
        <v/>
      </c>
    </row>
    <row r="484" spans="5:5">
      <c r="E484" s="171" t="str">
        <f t="shared" si="7"/>
        <v/>
      </c>
    </row>
    <row r="485" spans="5:5">
      <c r="E485" s="171" t="str">
        <f t="shared" si="7"/>
        <v/>
      </c>
    </row>
    <row r="486" spans="5:5">
      <c r="E486" s="171" t="str">
        <f t="shared" si="7"/>
        <v/>
      </c>
    </row>
    <row r="487" spans="5:5">
      <c r="E487" s="171" t="str">
        <f t="shared" si="7"/>
        <v/>
      </c>
    </row>
    <row r="488" spans="5:5">
      <c r="E488" s="171" t="str">
        <f t="shared" si="7"/>
        <v/>
      </c>
    </row>
    <row r="489" spans="5:5">
      <c r="E489" s="171" t="str">
        <f t="shared" si="7"/>
        <v/>
      </c>
    </row>
    <row r="490" spans="5:5">
      <c r="E490" s="171" t="str">
        <f t="shared" si="7"/>
        <v/>
      </c>
    </row>
    <row r="491" spans="5:5">
      <c r="E491" s="171" t="str">
        <f t="shared" si="7"/>
        <v/>
      </c>
    </row>
    <row r="492" spans="5:5">
      <c r="E492" s="171" t="str">
        <f t="shared" si="7"/>
        <v/>
      </c>
    </row>
    <row r="493" spans="5:5">
      <c r="E493" s="171" t="str">
        <f t="shared" si="7"/>
        <v/>
      </c>
    </row>
    <row r="494" spans="5:5">
      <c r="E494" s="171" t="str">
        <f t="shared" si="7"/>
        <v/>
      </c>
    </row>
    <row r="495" spans="5:5">
      <c r="E495" s="171" t="str">
        <f t="shared" si="7"/>
        <v/>
      </c>
    </row>
    <row r="496" spans="5:5">
      <c r="E496" s="171" t="str">
        <f t="shared" si="7"/>
        <v/>
      </c>
    </row>
    <row r="497" spans="5:5">
      <c r="E497" s="171" t="str">
        <f t="shared" si="7"/>
        <v/>
      </c>
    </row>
    <row r="498" spans="5:5">
      <c r="E498" s="171" t="str">
        <f t="shared" si="7"/>
        <v/>
      </c>
    </row>
    <row r="499" spans="5:5">
      <c r="E499" s="171" t="str">
        <f t="shared" si="7"/>
        <v/>
      </c>
    </row>
    <row r="500" spans="5:5">
      <c r="E500" s="171" t="str">
        <f t="shared" si="7"/>
        <v/>
      </c>
    </row>
    <row r="501" spans="5:5">
      <c r="E501" s="171" t="str">
        <f t="shared" si="7"/>
        <v/>
      </c>
    </row>
    <row r="502" spans="5:5">
      <c r="E502" s="171" t="str">
        <f t="shared" si="7"/>
        <v/>
      </c>
    </row>
    <row r="503" spans="5:5">
      <c r="E503" s="171" t="str">
        <f t="shared" si="7"/>
        <v/>
      </c>
    </row>
    <row r="504" spans="5:5">
      <c r="E504" s="171" t="str">
        <f t="shared" si="7"/>
        <v/>
      </c>
    </row>
    <row r="505" spans="5:5">
      <c r="E505" s="171" t="str">
        <f t="shared" si="7"/>
        <v/>
      </c>
    </row>
    <row r="506" spans="5:5">
      <c r="E506" s="171" t="str">
        <f t="shared" si="7"/>
        <v/>
      </c>
    </row>
    <row r="507" spans="5:5">
      <c r="E507" s="171" t="str">
        <f t="shared" si="7"/>
        <v/>
      </c>
    </row>
    <row r="508" spans="5:5">
      <c r="E508" s="171" t="str">
        <f t="shared" si="7"/>
        <v/>
      </c>
    </row>
    <row r="509" spans="5:5">
      <c r="E509" s="171" t="str">
        <f t="shared" si="7"/>
        <v/>
      </c>
    </row>
    <row r="510" spans="5:5">
      <c r="E510" s="171" t="str">
        <f t="shared" si="7"/>
        <v/>
      </c>
    </row>
    <row r="511" spans="5:5">
      <c r="E511" s="171" t="str">
        <f t="shared" si="7"/>
        <v/>
      </c>
    </row>
    <row r="512" spans="5:5">
      <c r="E512" s="171" t="str">
        <f t="shared" si="7"/>
        <v/>
      </c>
    </row>
    <row r="513" spans="5:5">
      <c r="E513" s="171" t="str">
        <f t="shared" si="7"/>
        <v/>
      </c>
    </row>
    <row r="514" spans="5:5">
      <c r="E514" s="171" t="str">
        <f t="shared" si="7"/>
        <v/>
      </c>
    </row>
    <row r="515" spans="5:5">
      <c r="E515" s="171" t="str">
        <f t="shared" si="7"/>
        <v/>
      </c>
    </row>
    <row r="516" spans="5:5">
      <c r="E516" s="171" t="str">
        <f t="shared" si="7"/>
        <v/>
      </c>
    </row>
    <row r="517" spans="5:5">
      <c r="E517" s="171" t="str">
        <f t="shared" si="7"/>
        <v/>
      </c>
    </row>
    <row r="518" spans="5:5">
      <c r="E518" s="171" t="str">
        <f t="shared" ref="E518:E581" si="8">IF(ISNUMBER(B518),B518,IF(B518="nd",0,IF(B518="&lt;",$U$16,"")))</f>
        <v/>
      </c>
    </row>
    <row r="519" spans="5:5">
      <c r="E519" s="171" t="str">
        <f t="shared" si="8"/>
        <v/>
      </c>
    </row>
    <row r="520" spans="5:5">
      <c r="E520" s="171" t="str">
        <f t="shared" si="8"/>
        <v/>
      </c>
    </row>
    <row r="521" spans="5:5">
      <c r="E521" s="171" t="str">
        <f t="shared" si="8"/>
        <v/>
      </c>
    </row>
    <row r="522" spans="5:5">
      <c r="E522" s="171" t="str">
        <f t="shared" si="8"/>
        <v/>
      </c>
    </row>
    <row r="523" spans="5:5">
      <c r="E523" s="171" t="str">
        <f t="shared" si="8"/>
        <v/>
      </c>
    </row>
    <row r="524" spans="5:5">
      <c r="E524" s="171" t="str">
        <f t="shared" si="8"/>
        <v/>
      </c>
    </row>
    <row r="525" spans="5:5">
      <c r="E525" s="171" t="str">
        <f t="shared" si="8"/>
        <v/>
      </c>
    </row>
    <row r="526" spans="5:5">
      <c r="E526" s="171" t="str">
        <f t="shared" si="8"/>
        <v/>
      </c>
    </row>
    <row r="527" spans="5:5">
      <c r="E527" s="171" t="str">
        <f t="shared" si="8"/>
        <v/>
      </c>
    </row>
    <row r="528" spans="5:5">
      <c r="E528" s="171" t="str">
        <f t="shared" si="8"/>
        <v/>
      </c>
    </row>
    <row r="529" spans="5:5">
      <c r="E529" s="171" t="str">
        <f t="shared" si="8"/>
        <v/>
      </c>
    </row>
    <row r="530" spans="5:5">
      <c r="E530" s="171" t="str">
        <f t="shared" si="8"/>
        <v/>
      </c>
    </row>
    <row r="531" spans="5:5">
      <c r="E531" s="171" t="str">
        <f t="shared" si="8"/>
        <v/>
      </c>
    </row>
    <row r="532" spans="5:5">
      <c r="E532" s="171" t="str">
        <f t="shared" si="8"/>
        <v/>
      </c>
    </row>
    <row r="533" spans="5:5">
      <c r="E533" s="171" t="str">
        <f t="shared" si="8"/>
        <v/>
      </c>
    </row>
    <row r="534" spans="5:5">
      <c r="E534" s="171" t="str">
        <f t="shared" si="8"/>
        <v/>
      </c>
    </row>
    <row r="535" spans="5:5">
      <c r="E535" s="171" t="str">
        <f t="shared" si="8"/>
        <v/>
      </c>
    </row>
    <row r="536" spans="5:5">
      <c r="E536" s="171" t="str">
        <f t="shared" si="8"/>
        <v/>
      </c>
    </row>
    <row r="537" spans="5:5">
      <c r="E537" s="171" t="str">
        <f t="shared" si="8"/>
        <v/>
      </c>
    </row>
    <row r="538" spans="5:5">
      <c r="E538" s="171" t="str">
        <f t="shared" si="8"/>
        <v/>
      </c>
    </row>
    <row r="539" spans="5:5">
      <c r="E539" s="171" t="str">
        <f t="shared" si="8"/>
        <v/>
      </c>
    </row>
    <row r="540" spans="5:5">
      <c r="E540" s="171" t="str">
        <f t="shared" si="8"/>
        <v/>
      </c>
    </row>
    <row r="541" spans="5:5">
      <c r="E541" s="171" t="str">
        <f t="shared" si="8"/>
        <v/>
      </c>
    </row>
    <row r="542" spans="5:5">
      <c r="E542" s="171" t="str">
        <f t="shared" si="8"/>
        <v/>
      </c>
    </row>
    <row r="543" spans="5:5">
      <c r="E543" s="171" t="str">
        <f t="shared" si="8"/>
        <v/>
      </c>
    </row>
    <row r="544" spans="5:5">
      <c r="E544" s="171" t="str">
        <f t="shared" si="8"/>
        <v/>
      </c>
    </row>
    <row r="545" spans="5:5">
      <c r="E545" s="171" t="str">
        <f t="shared" si="8"/>
        <v/>
      </c>
    </row>
    <row r="546" spans="5:5">
      <c r="E546" s="171" t="str">
        <f t="shared" si="8"/>
        <v/>
      </c>
    </row>
    <row r="547" spans="5:5">
      <c r="E547" s="171" t="str">
        <f t="shared" si="8"/>
        <v/>
      </c>
    </row>
    <row r="548" spans="5:5">
      <c r="E548" s="171" t="str">
        <f t="shared" si="8"/>
        <v/>
      </c>
    </row>
    <row r="549" spans="5:5">
      <c r="E549" s="171" t="str">
        <f t="shared" si="8"/>
        <v/>
      </c>
    </row>
    <row r="550" spans="5:5">
      <c r="E550" s="171" t="str">
        <f t="shared" si="8"/>
        <v/>
      </c>
    </row>
    <row r="551" spans="5:5">
      <c r="E551" s="171" t="str">
        <f t="shared" si="8"/>
        <v/>
      </c>
    </row>
    <row r="552" spans="5:5">
      <c r="E552" s="171" t="str">
        <f t="shared" si="8"/>
        <v/>
      </c>
    </row>
    <row r="553" spans="5:5">
      <c r="E553" s="171" t="str">
        <f t="shared" si="8"/>
        <v/>
      </c>
    </row>
    <row r="554" spans="5:5">
      <c r="E554" s="171" t="str">
        <f t="shared" si="8"/>
        <v/>
      </c>
    </row>
    <row r="555" spans="5:5">
      <c r="E555" s="171" t="str">
        <f t="shared" si="8"/>
        <v/>
      </c>
    </row>
    <row r="556" spans="5:5">
      <c r="E556" s="171" t="str">
        <f t="shared" si="8"/>
        <v/>
      </c>
    </row>
    <row r="557" spans="5:5">
      <c r="E557" s="171" t="str">
        <f t="shared" si="8"/>
        <v/>
      </c>
    </row>
    <row r="558" spans="5:5">
      <c r="E558" s="171" t="str">
        <f t="shared" si="8"/>
        <v/>
      </c>
    </row>
    <row r="559" spans="5:5">
      <c r="E559" s="171" t="str">
        <f t="shared" si="8"/>
        <v/>
      </c>
    </row>
    <row r="560" spans="5:5">
      <c r="E560" s="171" t="str">
        <f t="shared" si="8"/>
        <v/>
      </c>
    </row>
    <row r="561" spans="5:5">
      <c r="E561" s="171" t="str">
        <f t="shared" si="8"/>
        <v/>
      </c>
    </row>
    <row r="562" spans="5:5">
      <c r="E562" s="171" t="str">
        <f t="shared" si="8"/>
        <v/>
      </c>
    </row>
    <row r="563" spans="5:5">
      <c r="E563" s="171" t="str">
        <f t="shared" si="8"/>
        <v/>
      </c>
    </row>
    <row r="564" spans="5:5">
      <c r="E564" s="171" t="str">
        <f t="shared" si="8"/>
        <v/>
      </c>
    </row>
    <row r="565" spans="5:5">
      <c r="E565" s="171" t="str">
        <f t="shared" si="8"/>
        <v/>
      </c>
    </row>
    <row r="566" spans="5:5">
      <c r="E566" s="171" t="str">
        <f t="shared" si="8"/>
        <v/>
      </c>
    </row>
    <row r="567" spans="5:5">
      <c r="E567" s="171" t="str">
        <f t="shared" si="8"/>
        <v/>
      </c>
    </row>
    <row r="568" spans="5:5">
      <c r="E568" s="171" t="str">
        <f t="shared" si="8"/>
        <v/>
      </c>
    </row>
    <row r="569" spans="5:5">
      <c r="E569" s="171" t="str">
        <f t="shared" si="8"/>
        <v/>
      </c>
    </row>
    <row r="570" spans="5:5">
      <c r="E570" s="171" t="str">
        <f t="shared" si="8"/>
        <v/>
      </c>
    </row>
    <row r="571" spans="5:5">
      <c r="E571" s="171" t="str">
        <f t="shared" si="8"/>
        <v/>
      </c>
    </row>
    <row r="572" spans="5:5">
      <c r="E572" s="171" t="str">
        <f t="shared" si="8"/>
        <v/>
      </c>
    </row>
    <row r="573" spans="5:5">
      <c r="E573" s="171" t="str">
        <f t="shared" si="8"/>
        <v/>
      </c>
    </row>
    <row r="574" spans="5:5">
      <c r="E574" s="171" t="str">
        <f t="shared" si="8"/>
        <v/>
      </c>
    </row>
    <row r="575" spans="5:5">
      <c r="E575" s="171" t="str">
        <f t="shared" si="8"/>
        <v/>
      </c>
    </row>
    <row r="576" spans="5:5">
      <c r="E576" s="171" t="str">
        <f t="shared" si="8"/>
        <v/>
      </c>
    </row>
    <row r="577" spans="5:5">
      <c r="E577" s="171" t="str">
        <f t="shared" si="8"/>
        <v/>
      </c>
    </row>
    <row r="578" spans="5:5">
      <c r="E578" s="171" t="str">
        <f t="shared" si="8"/>
        <v/>
      </c>
    </row>
    <row r="579" spans="5:5">
      <c r="E579" s="171" t="str">
        <f t="shared" si="8"/>
        <v/>
      </c>
    </row>
    <row r="580" spans="5:5">
      <c r="E580" s="171" t="str">
        <f t="shared" si="8"/>
        <v/>
      </c>
    </row>
    <row r="581" spans="5:5">
      <c r="E581" s="171" t="str">
        <f t="shared" si="8"/>
        <v/>
      </c>
    </row>
    <row r="582" spans="5:5">
      <c r="E582" s="171" t="str">
        <f t="shared" ref="E582:E645" si="9">IF(ISNUMBER(B582),B582,IF(B582="nd",0,IF(B582="&lt;",$U$16,"")))</f>
        <v/>
      </c>
    </row>
    <row r="583" spans="5:5">
      <c r="E583" s="171" t="str">
        <f t="shared" si="9"/>
        <v/>
      </c>
    </row>
    <row r="584" spans="5:5">
      <c r="E584" s="171" t="str">
        <f t="shared" si="9"/>
        <v/>
      </c>
    </row>
    <row r="585" spans="5:5">
      <c r="E585" s="171" t="str">
        <f t="shared" si="9"/>
        <v/>
      </c>
    </row>
    <row r="586" spans="5:5">
      <c r="E586" s="171" t="str">
        <f t="shared" si="9"/>
        <v/>
      </c>
    </row>
    <row r="587" spans="5:5">
      <c r="E587" s="171" t="str">
        <f t="shared" si="9"/>
        <v/>
      </c>
    </row>
    <row r="588" spans="5:5">
      <c r="E588" s="171" t="str">
        <f t="shared" si="9"/>
        <v/>
      </c>
    </row>
    <row r="589" spans="5:5">
      <c r="E589" s="171" t="str">
        <f t="shared" si="9"/>
        <v/>
      </c>
    </row>
    <row r="590" spans="5:5">
      <c r="E590" s="171" t="str">
        <f t="shared" si="9"/>
        <v/>
      </c>
    </row>
    <row r="591" spans="5:5">
      <c r="E591" s="171" t="str">
        <f t="shared" si="9"/>
        <v/>
      </c>
    </row>
    <row r="592" spans="5:5">
      <c r="E592" s="171" t="str">
        <f t="shared" si="9"/>
        <v/>
      </c>
    </row>
    <row r="593" spans="5:5">
      <c r="E593" s="171" t="str">
        <f t="shared" si="9"/>
        <v/>
      </c>
    </row>
    <row r="594" spans="5:5">
      <c r="E594" s="171" t="str">
        <f t="shared" si="9"/>
        <v/>
      </c>
    </row>
    <row r="595" spans="5:5">
      <c r="E595" s="171" t="str">
        <f t="shared" si="9"/>
        <v/>
      </c>
    </row>
    <row r="596" spans="5:5">
      <c r="E596" s="171" t="str">
        <f t="shared" si="9"/>
        <v/>
      </c>
    </row>
    <row r="597" spans="5:5">
      <c r="E597" s="171" t="str">
        <f t="shared" si="9"/>
        <v/>
      </c>
    </row>
    <row r="598" spans="5:5">
      <c r="E598" s="171" t="str">
        <f t="shared" si="9"/>
        <v/>
      </c>
    </row>
    <row r="599" spans="5:5">
      <c r="E599" s="171" t="str">
        <f t="shared" si="9"/>
        <v/>
      </c>
    </row>
    <row r="600" spans="5:5">
      <c r="E600" s="171" t="str">
        <f t="shared" si="9"/>
        <v/>
      </c>
    </row>
    <row r="601" spans="5:5">
      <c r="E601" s="171" t="str">
        <f t="shared" si="9"/>
        <v/>
      </c>
    </row>
    <row r="602" spans="5:5">
      <c r="E602" s="171" t="str">
        <f t="shared" si="9"/>
        <v/>
      </c>
    </row>
    <row r="603" spans="5:5">
      <c r="E603" s="171" t="str">
        <f t="shared" si="9"/>
        <v/>
      </c>
    </row>
    <row r="604" spans="5:5">
      <c r="E604" s="171" t="str">
        <f t="shared" si="9"/>
        <v/>
      </c>
    </row>
    <row r="605" spans="5:5">
      <c r="E605" s="171" t="str">
        <f t="shared" si="9"/>
        <v/>
      </c>
    </row>
    <row r="606" spans="5:5">
      <c r="E606" s="171" t="str">
        <f t="shared" si="9"/>
        <v/>
      </c>
    </row>
    <row r="607" spans="5:5">
      <c r="E607" s="171" t="str">
        <f t="shared" si="9"/>
        <v/>
      </c>
    </row>
    <row r="608" spans="5:5">
      <c r="E608" s="171" t="str">
        <f t="shared" si="9"/>
        <v/>
      </c>
    </row>
    <row r="609" spans="5:5">
      <c r="E609" s="171" t="str">
        <f t="shared" si="9"/>
        <v/>
      </c>
    </row>
    <row r="610" spans="5:5">
      <c r="E610" s="171" t="str">
        <f t="shared" si="9"/>
        <v/>
      </c>
    </row>
    <row r="611" spans="5:5">
      <c r="E611" s="171" t="str">
        <f t="shared" si="9"/>
        <v/>
      </c>
    </row>
    <row r="612" spans="5:5">
      <c r="E612" s="171" t="str">
        <f t="shared" si="9"/>
        <v/>
      </c>
    </row>
    <row r="613" spans="5:5">
      <c r="E613" s="171" t="str">
        <f t="shared" si="9"/>
        <v/>
      </c>
    </row>
    <row r="614" spans="5:5">
      <c r="E614" s="171" t="str">
        <f t="shared" si="9"/>
        <v/>
      </c>
    </row>
    <row r="615" spans="5:5">
      <c r="E615" s="171" t="str">
        <f t="shared" si="9"/>
        <v/>
      </c>
    </row>
    <row r="616" spans="5:5">
      <c r="E616" s="171" t="str">
        <f t="shared" si="9"/>
        <v/>
      </c>
    </row>
    <row r="617" spans="5:5">
      <c r="E617" s="171" t="str">
        <f t="shared" si="9"/>
        <v/>
      </c>
    </row>
    <row r="618" spans="5:5">
      <c r="E618" s="171" t="str">
        <f t="shared" si="9"/>
        <v/>
      </c>
    </row>
    <row r="619" spans="5:5">
      <c r="E619" s="171" t="str">
        <f t="shared" si="9"/>
        <v/>
      </c>
    </row>
    <row r="620" spans="5:5">
      <c r="E620" s="171" t="str">
        <f t="shared" si="9"/>
        <v/>
      </c>
    </row>
    <row r="621" spans="5:5">
      <c r="E621" s="171" t="str">
        <f t="shared" si="9"/>
        <v/>
      </c>
    </row>
    <row r="622" spans="5:5">
      <c r="E622" s="171" t="str">
        <f t="shared" si="9"/>
        <v/>
      </c>
    </row>
    <row r="623" spans="5:5">
      <c r="E623" s="171" t="str">
        <f t="shared" si="9"/>
        <v/>
      </c>
    </row>
    <row r="624" spans="5:5">
      <c r="E624" s="171" t="str">
        <f t="shared" si="9"/>
        <v/>
      </c>
    </row>
    <row r="625" spans="5:5">
      <c r="E625" s="171" t="str">
        <f t="shared" si="9"/>
        <v/>
      </c>
    </row>
    <row r="626" spans="5:5">
      <c r="E626" s="171" t="str">
        <f t="shared" si="9"/>
        <v/>
      </c>
    </row>
    <row r="627" spans="5:5">
      <c r="E627" s="171" t="str">
        <f t="shared" si="9"/>
        <v/>
      </c>
    </row>
    <row r="628" spans="5:5">
      <c r="E628" s="171" t="str">
        <f t="shared" si="9"/>
        <v/>
      </c>
    </row>
    <row r="629" spans="5:5">
      <c r="E629" s="171" t="str">
        <f t="shared" si="9"/>
        <v/>
      </c>
    </row>
    <row r="630" spans="5:5">
      <c r="E630" s="171" t="str">
        <f t="shared" si="9"/>
        <v/>
      </c>
    </row>
    <row r="631" spans="5:5">
      <c r="E631" s="171" t="str">
        <f t="shared" si="9"/>
        <v/>
      </c>
    </row>
    <row r="632" spans="5:5">
      <c r="E632" s="171" t="str">
        <f t="shared" si="9"/>
        <v/>
      </c>
    </row>
    <row r="633" spans="5:5">
      <c r="E633" s="171" t="str">
        <f t="shared" si="9"/>
        <v/>
      </c>
    </row>
    <row r="634" spans="5:5">
      <c r="E634" s="171" t="str">
        <f t="shared" si="9"/>
        <v/>
      </c>
    </row>
    <row r="635" spans="5:5">
      <c r="E635" s="171" t="str">
        <f t="shared" si="9"/>
        <v/>
      </c>
    </row>
    <row r="636" spans="5:5">
      <c r="E636" s="171" t="str">
        <f t="shared" si="9"/>
        <v/>
      </c>
    </row>
    <row r="637" spans="5:5">
      <c r="E637" s="171" t="str">
        <f t="shared" si="9"/>
        <v/>
      </c>
    </row>
    <row r="638" spans="5:5">
      <c r="E638" s="171" t="str">
        <f t="shared" si="9"/>
        <v/>
      </c>
    </row>
    <row r="639" spans="5:5">
      <c r="E639" s="171" t="str">
        <f t="shared" si="9"/>
        <v/>
      </c>
    </row>
    <row r="640" spans="5:5">
      <c r="E640" s="171" t="str">
        <f t="shared" si="9"/>
        <v/>
      </c>
    </row>
    <row r="641" spans="5:5">
      <c r="E641" s="171" t="str">
        <f t="shared" si="9"/>
        <v/>
      </c>
    </row>
    <row r="642" spans="5:5">
      <c r="E642" s="171" t="str">
        <f t="shared" si="9"/>
        <v/>
      </c>
    </row>
    <row r="643" spans="5:5">
      <c r="E643" s="171" t="str">
        <f t="shared" si="9"/>
        <v/>
      </c>
    </row>
    <row r="644" spans="5:5">
      <c r="E644" s="171" t="str">
        <f t="shared" si="9"/>
        <v/>
      </c>
    </row>
    <row r="645" spans="5:5">
      <c r="E645" s="171" t="str">
        <f t="shared" si="9"/>
        <v/>
      </c>
    </row>
    <row r="646" spans="5:5">
      <c r="E646" s="171" t="str">
        <f t="shared" ref="E646:E709" si="10">IF(ISNUMBER(B646),B646,IF(B646="nd",0,IF(B646="&lt;",$U$16,"")))</f>
        <v/>
      </c>
    </row>
    <row r="647" spans="5:5">
      <c r="E647" s="171" t="str">
        <f t="shared" si="10"/>
        <v/>
      </c>
    </row>
    <row r="648" spans="5:5">
      <c r="E648" s="171" t="str">
        <f t="shared" si="10"/>
        <v/>
      </c>
    </row>
    <row r="649" spans="5:5">
      <c r="E649" s="171" t="str">
        <f t="shared" si="10"/>
        <v/>
      </c>
    </row>
    <row r="650" spans="5:5">
      <c r="E650" s="171" t="str">
        <f t="shared" si="10"/>
        <v/>
      </c>
    </row>
    <row r="651" spans="5:5">
      <c r="E651" s="171" t="str">
        <f t="shared" si="10"/>
        <v/>
      </c>
    </row>
    <row r="652" spans="5:5">
      <c r="E652" s="171" t="str">
        <f t="shared" si="10"/>
        <v/>
      </c>
    </row>
    <row r="653" spans="5:5">
      <c r="E653" s="171" t="str">
        <f t="shared" si="10"/>
        <v/>
      </c>
    </row>
    <row r="654" spans="5:5">
      <c r="E654" s="171" t="str">
        <f t="shared" si="10"/>
        <v/>
      </c>
    </row>
    <row r="655" spans="5:5">
      <c r="E655" s="171" t="str">
        <f t="shared" si="10"/>
        <v/>
      </c>
    </row>
    <row r="656" spans="5:5">
      <c r="E656" s="171" t="str">
        <f t="shared" si="10"/>
        <v/>
      </c>
    </row>
    <row r="657" spans="5:5">
      <c r="E657" s="171" t="str">
        <f t="shared" si="10"/>
        <v/>
      </c>
    </row>
    <row r="658" spans="5:5">
      <c r="E658" s="171" t="str">
        <f t="shared" si="10"/>
        <v/>
      </c>
    </row>
    <row r="659" spans="5:5">
      <c r="E659" s="171" t="str">
        <f t="shared" si="10"/>
        <v/>
      </c>
    </row>
    <row r="660" spans="5:5">
      <c r="E660" s="171" t="str">
        <f t="shared" si="10"/>
        <v/>
      </c>
    </row>
    <row r="661" spans="5:5">
      <c r="E661" s="171" t="str">
        <f t="shared" si="10"/>
        <v/>
      </c>
    </row>
    <row r="662" spans="5:5">
      <c r="E662" s="171" t="str">
        <f t="shared" si="10"/>
        <v/>
      </c>
    </row>
    <row r="663" spans="5:5">
      <c r="E663" s="171" t="str">
        <f t="shared" si="10"/>
        <v/>
      </c>
    </row>
    <row r="664" spans="5:5">
      <c r="E664" s="171" t="str">
        <f t="shared" si="10"/>
        <v/>
      </c>
    </row>
    <row r="665" spans="5:5">
      <c r="E665" s="171" t="str">
        <f t="shared" si="10"/>
        <v/>
      </c>
    </row>
    <row r="666" spans="5:5">
      <c r="E666" s="171" t="str">
        <f t="shared" si="10"/>
        <v/>
      </c>
    </row>
    <row r="667" spans="5:5">
      <c r="E667" s="171" t="str">
        <f t="shared" si="10"/>
        <v/>
      </c>
    </row>
    <row r="668" spans="5:5">
      <c r="E668" s="171" t="str">
        <f t="shared" si="10"/>
        <v/>
      </c>
    </row>
    <row r="669" spans="5:5">
      <c r="E669" s="171" t="str">
        <f t="shared" si="10"/>
        <v/>
      </c>
    </row>
    <row r="670" spans="5:5">
      <c r="E670" s="171" t="str">
        <f t="shared" si="10"/>
        <v/>
      </c>
    </row>
    <row r="671" spans="5:5">
      <c r="E671" s="171" t="str">
        <f t="shared" si="10"/>
        <v/>
      </c>
    </row>
    <row r="672" spans="5:5">
      <c r="E672" s="171" t="str">
        <f t="shared" si="10"/>
        <v/>
      </c>
    </row>
    <row r="673" spans="5:5">
      <c r="E673" s="171" t="str">
        <f t="shared" si="10"/>
        <v/>
      </c>
    </row>
    <row r="674" spans="5:5">
      <c r="E674" s="171" t="str">
        <f t="shared" si="10"/>
        <v/>
      </c>
    </row>
    <row r="675" spans="5:5">
      <c r="E675" s="171" t="str">
        <f t="shared" si="10"/>
        <v/>
      </c>
    </row>
    <row r="676" spans="5:5">
      <c r="E676" s="171" t="str">
        <f t="shared" si="10"/>
        <v/>
      </c>
    </row>
    <row r="677" spans="5:5">
      <c r="E677" s="171" t="str">
        <f t="shared" si="10"/>
        <v/>
      </c>
    </row>
    <row r="678" spans="5:5">
      <c r="E678" s="171" t="str">
        <f t="shared" si="10"/>
        <v/>
      </c>
    </row>
    <row r="679" spans="5:5">
      <c r="E679" s="171" t="str">
        <f t="shared" si="10"/>
        <v/>
      </c>
    </row>
    <row r="680" spans="5:5">
      <c r="E680" s="171" t="str">
        <f t="shared" si="10"/>
        <v/>
      </c>
    </row>
    <row r="681" spans="5:5">
      <c r="E681" s="171" t="str">
        <f t="shared" si="10"/>
        <v/>
      </c>
    </row>
    <row r="682" spans="5:5">
      <c r="E682" s="171" t="str">
        <f t="shared" si="10"/>
        <v/>
      </c>
    </row>
    <row r="683" spans="5:5">
      <c r="E683" s="171" t="str">
        <f t="shared" si="10"/>
        <v/>
      </c>
    </row>
    <row r="684" spans="5:5">
      <c r="E684" s="171" t="str">
        <f t="shared" si="10"/>
        <v/>
      </c>
    </row>
    <row r="685" spans="5:5">
      <c r="E685" s="171" t="str">
        <f t="shared" si="10"/>
        <v/>
      </c>
    </row>
    <row r="686" spans="5:5">
      <c r="E686" s="171" t="str">
        <f t="shared" si="10"/>
        <v/>
      </c>
    </row>
    <row r="687" spans="5:5">
      <c r="E687" s="171" t="str">
        <f t="shared" si="10"/>
        <v/>
      </c>
    </row>
    <row r="688" spans="5:5">
      <c r="E688" s="171" t="str">
        <f t="shared" si="10"/>
        <v/>
      </c>
    </row>
    <row r="689" spans="5:5">
      <c r="E689" s="171" t="str">
        <f t="shared" si="10"/>
        <v/>
      </c>
    </row>
    <row r="690" spans="5:5">
      <c r="E690" s="171" t="str">
        <f t="shared" si="10"/>
        <v/>
      </c>
    </row>
    <row r="691" spans="5:5">
      <c r="E691" s="171" t="str">
        <f t="shared" si="10"/>
        <v/>
      </c>
    </row>
    <row r="692" spans="5:5">
      <c r="E692" s="171" t="str">
        <f t="shared" si="10"/>
        <v/>
      </c>
    </row>
    <row r="693" spans="5:5">
      <c r="E693" s="171" t="str">
        <f t="shared" si="10"/>
        <v/>
      </c>
    </row>
    <row r="694" spans="5:5">
      <c r="E694" s="171" t="str">
        <f t="shared" si="10"/>
        <v/>
      </c>
    </row>
    <row r="695" spans="5:5">
      <c r="E695" s="171" t="str">
        <f t="shared" si="10"/>
        <v/>
      </c>
    </row>
    <row r="696" spans="5:5">
      <c r="E696" s="171" t="str">
        <f t="shared" si="10"/>
        <v/>
      </c>
    </row>
    <row r="697" spans="5:5">
      <c r="E697" s="171" t="str">
        <f t="shared" si="10"/>
        <v/>
      </c>
    </row>
    <row r="698" spans="5:5">
      <c r="E698" s="171" t="str">
        <f t="shared" si="10"/>
        <v/>
      </c>
    </row>
    <row r="699" spans="5:5">
      <c r="E699" s="171" t="str">
        <f t="shared" si="10"/>
        <v/>
      </c>
    </row>
    <row r="700" spans="5:5">
      <c r="E700" s="171" t="str">
        <f t="shared" si="10"/>
        <v/>
      </c>
    </row>
    <row r="701" spans="5:5">
      <c r="E701" s="171" t="str">
        <f t="shared" si="10"/>
        <v/>
      </c>
    </row>
    <row r="702" spans="5:5">
      <c r="E702" s="171" t="str">
        <f t="shared" si="10"/>
        <v/>
      </c>
    </row>
    <row r="703" spans="5:5">
      <c r="E703" s="171" t="str">
        <f t="shared" si="10"/>
        <v/>
      </c>
    </row>
    <row r="704" spans="5:5">
      <c r="E704" s="171" t="str">
        <f t="shared" si="10"/>
        <v/>
      </c>
    </row>
    <row r="705" spans="5:5">
      <c r="E705" s="171" t="str">
        <f t="shared" si="10"/>
        <v/>
      </c>
    </row>
    <row r="706" spans="5:5">
      <c r="E706" s="171" t="str">
        <f t="shared" si="10"/>
        <v/>
      </c>
    </row>
    <row r="707" spans="5:5">
      <c r="E707" s="171" t="str">
        <f t="shared" si="10"/>
        <v/>
      </c>
    </row>
    <row r="708" spans="5:5">
      <c r="E708" s="171" t="str">
        <f t="shared" si="10"/>
        <v/>
      </c>
    </row>
    <row r="709" spans="5:5">
      <c r="E709" s="171" t="str">
        <f t="shared" si="10"/>
        <v/>
      </c>
    </row>
    <row r="710" spans="5:5">
      <c r="E710" s="171" t="str">
        <f t="shared" ref="E710:E773" si="11">IF(ISNUMBER(B710),B710,IF(B710="nd",0,IF(B710="&lt;",$U$16,"")))</f>
        <v/>
      </c>
    </row>
    <row r="711" spans="5:5">
      <c r="E711" s="171" t="str">
        <f t="shared" si="11"/>
        <v/>
      </c>
    </row>
    <row r="712" spans="5:5">
      <c r="E712" s="171" t="str">
        <f t="shared" si="11"/>
        <v/>
      </c>
    </row>
    <row r="713" spans="5:5">
      <c r="E713" s="171" t="str">
        <f t="shared" si="11"/>
        <v/>
      </c>
    </row>
    <row r="714" spans="5:5">
      <c r="E714" s="171" t="str">
        <f t="shared" si="11"/>
        <v/>
      </c>
    </row>
    <row r="715" spans="5:5">
      <c r="E715" s="171" t="str">
        <f t="shared" si="11"/>
        <v/>
      </c>
    </row>
    <row r="716" spans="5:5">
      <c r="E716" s="171" t="str">
        <f t="shared" si="11"/>
        <v/>
      </c>
    </row>
    <row r="717" spans="5:5">
      <c r="E717" s="171" t="str">
        <f t="shared" si="11"/>
        <v/>
      </c>
    </row>
    <row r="718" spans="5:5">
      <c r="E718" s="171" t="str">
        <f t="shared" si="11"/>
        <v/>
      </c>
    </row>
    <row r="719" spans="5:5">
      <c r="E719" s="171" t="str">
        <f t="shared" si="11"/>
        <v/>
      </c>
    </row>
    <row r="720" spans="5:5">
      <c r="E720" s="171" t="str">
        <f t="shared" si="11"/>
        <v/>
      </c>
    </row>
    <row r="721" spans="5:5">
      <c r="E721" s="171" t="str">
        <f t="shared" si="11"/>
        <v/>
      </c>
    </row>
    <row r="722" spans="5:5">
      <c r="E722" s="171" t="str">
        <f t="shared" si="11"/>
        <v/>
      </c>
    </row>
    <row r="723" spans="5:5">
      <c r="E723" s="171" t="str">
        <f t="shared" si="11"/>
        <v/>
      </c>
    </row>
    <row r="724" spans="5:5">
      <c r="E724" s="171" t="str">
        <f t="shared" si="11"/>
        <v/>
      </c>
    </row>
    <row r="725" spans="5:5">
      <c r="E725" s="171" t="str">
        <f t="shared" si="11"/>
        <v/>
      </c>
    </row>
    <row r="726" spans="5:5">
      <c r="E726" s="171" t="str">
        <f t="shared" si="11"/>
        <v/>
      </c>
    </row>
    <row r="727" spans="5:5">
      <c r="E727" s="171" t="str">
        <f t="shared" si="11"/>
        <v/>
      </c>
    </row>
    <row r="728" spans="5:5">
      <c r="E728" s="171" t="str">
        <f t="shared" si="11"/>
        <v/>
      </c>
    </row>
    <row r="729" spans="5:5">
      <c r="E729" s="171" t="str">
        <f t="shared" si="11"/>
        <v/>
      </c>
    </row>
    <row r="730" spans="5:5">
      <c r="E730" s="171" t="str">
        <f t="shared" si="11"/>
        <v/>
      </c>
    </row>
    <row r="731" spans="5:5">
      <c r="E731" s="171" t="str">
        <f t="shared" si="11"/>
        <v/>
      </c>
    </row>
    <row r="732" spans="5:5">
      <c r="E732" s="171" t="str">
        <f t="shared" si="11"/>
        <v/>
      </c>
    </row>
    <row r="733" spans="5:5">
      <c r="E733" s="171" t="str">
        <f t="shared" si="11"/>
        <v/>
      </c>
    </row>
    <row r="734" spans="5:5">
      <c r="E734" s="171" t="str">
        <f t="shared" si="11"/>
        <v/>
      </c>
    </row>
    <row r="735" spans="5:5">
      <c r="E735" s="171" t="str">
        <f t="shared" si="11"/>
        <v/>
      </c>
    </row>
    <row r="736" spans="5:5">
      <c r="E736" s="171" t="str">
        <f t="shared" si="11"/>
        <v/>
      </c>
    </row>
    <row r="737" spans="5:5">
      <c r="E737" s="171" t="str">
        <f t="shared" si="11"/>
        <v/>
      </c>
    </row>
    <row r="738" spans="5:5">
      <c r="E738" s="171" t="str">
        <f t="shared" si="11"/>
        <v/>
      </c>
    </row>
    <row r="739" spans="5:5">
      <c r="E739" s="171" t="str">
        <f t="shared" si="11"/>
        <v/>
      </c>
    </row>
    <row r="740" spans="5:5">
      <c r="E740" s="171" t="str">
        <f t="shared" si="11"/>
        <v/>
      </c>
    </row>
    <row r="741" spans="5:5">
      <c r="E741" s="171" t="str">
        <f t="shared" si="11"/>
        <v/>
      </c>
    </row>
    <row r="742" spans="5:5">
      <c r="E742" s="171" t="str">
        <f t="shared" si="11"/>
        <v/>
      </c>
    </row>
    <row r="743" spans="5:5">
      <c r="E743" s="171" t="str">
        <f t="shared" si="11"/>
        <v/>
      </c>
    </row>
    <row r="744" spans="5:5">
      <c r="E744" s="171" t="str">
        <f t="shared" si="11"/>
        <v/>
      </c>
    </row>
    <row r="745" spans="5:5">
      <c r="E745" s="171" t="str">
        <f t="shared" si="11"/>
        <v/>
      </c>
    </row>
    <row r="746" spans="5:5">
      <c r="E746" s="171" t="str">
        <f t="shared" si="11"/>
        <v/>
      </c>
    </row>
    <row r="747" spans="5:5">
      <c r="E747" s="171" t="str">
        <f t="shared" si="11"/>
        <v/>
      </c>
    </row>
    <row r="748" spans="5:5">
      <c r="E748" s="171" t="str">
        <f t="shared" si="11"/>
        <v/>
      </c>
    </row>
    <row r="749" spans="5:5">
      <c r="E749" s="171" t="str">
        <f t="shared" si="11"/>
        <v/>
      </c>
    </row>
    <row r="750" spans="5:5">
      <c r="E750" s="171" t="str">
        <f t="shared" si="11"/>
        <v/>
      </c>
    </row>
    <row r="751" spans="5:5">
      <c r="E751" s="171" t="str">
        <f t="shared" si="11"/>
        <v/>
      </c>
    </row>
    <row r="752" spans="5:5">
      <c r="E752" s="171" t="str">
        <f t="shared" si="11"/>
        <v/>
      </c>
    </row>
    <row r="753" spans="5:5">
      <c r="E753" s="171" t="str">
        <f t="shared" si="11"/>
        <v/>
      </c>
    </row>
    <row r="754" spans="5:5">
      <c r="E754" s="171" t="str">
        <f t="shared" si="11"/>
        <v/>
      </c>
    </row>
    <row r="755" spans="5:5">
      <c r="E755" s="171" t="str">
        <f t="shared" si="11"/>
        <v/>
      </c>
    </row>
    <row r="756" spans="5:5">
      <c r="E756" s="171" t="str">
        <f t="shared" si="11"/>
        <v/>
      </c>
    </row>
    <row r="757" spans="5:5">
      <c r="E757" s="171" t="str">
        <f t="shared" si="11"/>
        <v/>
      </c>
    </row>
    <row r="758" spans="5:5">
      <c r="E758" s="171" t="str">
        <f t="shared" si="11"/>
        <v/>
      </c>
    </row>
    <row r="759" spans="5:5">
      <c r="E759" s="171" t="str">
        <f t="shared" si="11"/>
        <v/>
      </c>
    </row>
    <row r="760" spans="5:5">
      <c r="E760" s="171" t="str">
        <f t="shared" si="11"/>
        <v/>
      </c>
    </row>
    <row r="761" spans="5:5">
      <c r="E761" s="171" t="str">
        <f t="shared" si="11"/>
        <v/>
      </c>
    </row>
    <row r="762" spans="5:5">
      <c r="E762" s="171" t="str">
        <f t="shared" si="11"/>
        <v/>
      </c>
    </row>
    <row r="763" spans="5:5">
      <c r="E763" s="171" t="str">
        <f t="shared" si="11"/>
        <v/>
      </c>
    </row>
    <row r="764" spans="5:5">
      <c r="E764" s="171" t="str">
        <f t="shared" si="11"/>
        <v/>
      </c>
    </row>
    <row r="765" spans="5:5">
      <c r="E765" s="171" t="str">
        <f t="shared" si="11"/>
        <v/>
      </c>
    </row>
    <row r="766" spans="5:5">
      <c r="E766" s="171" t="str">
        <f t="shared" si="11"/>
        <v/>
      </c>
    </row>
    <row r="767" spans="5:5">
      <c r="E767" s="171" t="str">
        <f t="shared" si="11"/>
        <v/>
      </c>
    </row>
    <row r="768" spans="5:5">
      <c r="E768" s="171" t="str">
        <f t="shared" si="11"/>
        <v/>
      </c>
    </row>
    <row r="769" spans="5:5">
      <c r="E769" s="171" t="str">
        <f t="shared" si="11"/>
        <v/>
      </c>
    </row>
    <row r="770" spans="5:5">
      <c r="E770" s="171" t="str">
        <f t="shared" si="11"/>
        <v/>
      </c>
    </row>
    <row r="771" spans="5:5">
      <c r="E771" s="171" t="str">
        <f t="shared" si="11"/>
        <v/>
      </c>
    </row>
    <row r="772" spans="5:5">
      <c r="E772" s="171" t="str">
        <f t="shared" si="11"/>
        <v/>
      </c>
    </row>
    <row r="773" spans="5:5">
      <c r="E773" s="171" t="str">
        <f t="shared" si="11"/>
        <v/>
      </c>
    </row>
    <row r="774" spans="5:5">
      <c r="E774" s="171" t="str">
        <f t="shared" ref="E774:E837" si="12">IF(ISNUMBER(B774),B774,IF(B774="nd",0,IF(B774="&lt;",$U$16,"")))</f>
        <v/>
      </c>
    </row>
    <row r="775" spans="5:5">
      <c r="E775" s="171" t="str">
        <f t="shared" si="12"/>
        <v/>
      </c>
    </row>
    <row r="776" spans="5:5">
      <c r="E776" s="171" t="str">
        <f t="shared" si="12"/>
        <v/>
      </c>
    </row>
    <row r="777" spans="5:5">
      <c r="E777" s="171" t="str">
        <f t="shared" si="12"/>
        <v/>
      </c>
    </row>
    <row r="778" spans="5:5">
      <c r="E778" s="171" t="str">
        <f t="shared" si="12"/>
        <v/>
      </c>
    </row>
    <row r="779" spans="5:5">
      <c r="E779" s="171" t="str">
        <f t="shared" si="12"/>
        <v/>
      </c>
    </row>
    <row r="780" spans="5:5">
      <c r="E780" s="171" t="str">
        <f t="shared" si="12"/>
        <v/>
      </c>
    </row>
    <row r="781" spans="5:5">
      <c r="E781" s="171" t="str">
        <f t="shared" si="12"/>
        <v/>
      </c>
    </row>
    <row r="782" spans="5:5">
      <c r="E782" s="171" t="str">
        <f t="shared" si="12"/>
        <v/>
      </c>
    </row>
    <row r="783" spans="5:5">
      <c r="E783" s="171" t="str">
        <f t="shared" si="12"/>
        <v/>
      </c>
    </row>
    <row r="784" spans="5:5">
      <c r="E784" s="171" t="str">
        <f t="shared" si="12"/>
        <v/>
      </c>
    </row>
    <row r="785" spans="5:5">
      <c r="E785" s="171" t="str">
        <f t="shared" si="12"/>
        <v/>
      </c>
    </row>
    <row r="786" spans="5:5">
      <c r="E786" s="171" t="str">
        <f t="shared" si="12"/>
        <v/>
      </c>
    </row>
    <row r="787" spans="5:5">
      <c r="E787" s="171" t="str">
        <f t="shared" si="12"/>
        <v/>
      </c>
    </row>
    <row r="788" spans="5:5">
      <c r="E788" s="171" t="str">
        <f t="shared" si="12"/>
        <v/>
      </c>
    </row>
    <row r="789" spans="5:5">
      <c r="E789" s="171" t="str">
        <f t="shared" si="12"/>
        <v/>
      </c>
    </row>
    <row r="790" spans="5:5">
      <c r="E790" s="171" t="str">
        <f t="shared" si="12"/>
        <v/>
      </c>
    </row>
    <row r="791" spans="5:5">
      <c r="E791" s="171" t="str">
        <f t="shared" si="12"/>
        <v/>
      </c>
    </row>
    <row r="792" spans="5:5">
      <c r="E792" s="171" t="str">
        <f t="shared" si="12"/>
        <v/>
      </c>
    </row>
    <row r="793" spans="5:5">
      <c r="E793" s="171" t="str">
        <f t="shared" si="12"/>
        <v/>
      </c>
    </row>
    <row r="794" spans="5:5">
      <c r="E794" s="171" t="str">
        <f t="shared" si="12"/>
        <v/>
      </c>
    </row>
    <row r="795" spans="5:5">
      <c r="E795" s="171" t="str">
        <f t="shared" si="12"/>
        <v/>
      </c>
    </row>
    <row r="796" spans="5:5">
      <c r="E796" s="171" t="str">
        <f t="shared" si="12"/>
        <v/>
      </c>
    </row>
    <row r="797" spans="5:5">
      <c r="E797" s="171" t="str">
        <f t="shared" si="12"/>
        <v/>
      </c>
    </row>
    <row r="798" spans="5:5">
      <c r="E798" s="171" t="str">
        <f t="shared" si="12"/>
        <v/>
      </c>
    </row>
    <row r="799" spans="5:5">
      <c r="E799" s="171" t="str">
        <f t="shared" si="12"/>
        <v/>
      </c>
    </row>
    <row r="800" spans="5:5">
      <c r="E800" s="171" t="str">
        <f t="shared" si="12"/>
        <v/>
      </c>
    </row>
    <row r="801" spans="5:5">
      <c r="E801" s="171" t="str">
        <f t="shared" si="12"/>
        <v/>
      </c>
    </row>
    <row r="802" spans="5:5">
      <c r="E802" s="171" t="str">
        <f t="shared" si="12"/>
        <v/>
      </c>
    </row>
    <row r="803" spans="5:5">
      <c r="E803" s="171" t="str">
        <f t="shared" si="12"/>
        <v/>
      </c>
    </row>
    <row r="804" spans="5:5">
      <c r="E804" s="171" t="str">
        <f t="shared" si="12"/>
        <v/>
      </c>
    </row>
    <row r="805" spans="5:5">
      <c r="E805" s="171" t="str">
        <f t="shared" si="12"/>
        <v/>
      </c>
    </row>
    <row r="806" spans="5:5">
      <c r="E806" s="171" t="str">
        <f t="shared" si="12"/>
        <v/>
      </c>
    </row>
    <row r="807" spans="5:5">
      <c r="E807" s="171" t="str">
        <f t="shared" si="12"/>
        <v/>
      </c>
    </row>
    <row r="808" spans="5:5">
      <c r="E808" s="171" t="str">
        <f t="shared" si="12"/>
        <v/>
      </c>
    </row>
    <row r="809" spans="5:5">
      <c r="E809" s="171" t="str">
        <f t="shared" si="12"/>
        <v/>
      </c>
    </row>
    <row r="810" spans="5:5">
      <c r="E810" s="171" t="str">
        <f t="shared" si="12"/>
        <v/>
      </c>
    </row>
    <row r="811" spans="5:5">
      <c r="E811" s="171" t="str">
        <f t="shared" si="12"/>
        <v/>
      </c>
    </row>
    <row r="812" spans="5:5">
      <c r="E812" s="171" t="str">
        <f t="shared" si="12"/>
        <v/>
      </c>
    </row>
    <row r="813" spans="5:5">
      <c r="E813" s="171" t="str">
        <f t="shared" si="12"/>
        <v/>
      </c>
    </row>
    <row r="814" spans="5:5">
      <c r="E814" s="171" t="str">
        <f t="shared" si="12"/>
        <v/>
      </c>
    </row>
    <row r="815" spans="5:5">
      <c r="E815" s="171" t="str">
        <f t="shared" si="12"/>
        <v/>
      </c>
    </row>
    <row r="816" spans="5:5">
      <c r="E816" s="171" t="str">
        <f t="shared" si="12"/>
        <v/>
      </c>
    </row>
    <row r="817" spans="5:5">
      <c r="E817" s="171" t="str">
        <f t="shared" si="12"/>
        <v/>
      </c>
    </row>
    <row r="818" spans="5:5">
      <c r="E818" s="171" t="str">
        <f t="shared" si="12"/>
        <v/>
      </c>
    </row>
    <row r="819" spans="5:5">
      <c r="E819" s="171" t="str">
        <f t="shared" si="12"/>
        <v/>
      </c>
    </row>
    <row r="820" spans="5:5">
      <c r="E820" s="171" t="str">
        <f t="shared" si="12"/>
        <v/>
      </c>
    </row>
    <row r="821" spans="5:5">
      <c r="E821" s="171" t="str">
        <f t="shared" si="12"/>
        <v/>
      </c>
    </row>
    <row r="822" spans="5:5">
      <c r="E822" s="171" t="str">
        <f t="shared" si="12"/>
        <v/>
      </c>
    </row>
    <row r="823" spans="5:5">
      <c r="E823" s="171" t="str">
        <f t="shared" si="12"/>
        <v/>
      </c>
    </row>
    <row r="824" spans="5:5">
      <c r="E824" s="171" t="str">
        <f t="shared" si="12"/>
        <v/>
      </c>
    </row>
    <row r="825" spans="5:5">
      <c r="E825" s="171" t="str">
        <f t="shared" si="12"/>
        <v/>
      </c>
    </row>
    <row r="826" spans="5:5">
      <c r="E826" s="171" t="str">
        <f t="shared" si="12"/>
        <v/>
      </c>
    </row>
    <row r="827" spans="5:5">
      <c r="E827" s="171" t="str">
        <f t="shared" si="12"/>
        <v/>
      </c>
    </row>
    <row r="828" spans="5:5">
      <c r="E828" s="171" t="str">
        <f t="shared" si="12"/>
        <v/>
      </c>
    </row>
    <row r="829" spans="5:5">
      <c r="E829" s="171" t="str">
        <f t="shared" si="12"/>
        <v/>
      </c>
    </row>
    <row r="830" spans="5:5">
      <c r="E830" s="171" t="str">
        <f t="shared" si="12"/>
        <v/>
      </c>
    </row>
    <row r="831" spans="5:5">
      <c r="E831" s="171" t="str">
        <f t="shared" si="12"/>
        <v/>
      </c>
    </row>
    <row r="832" spans="5:5">
      <c r="E832" s="171" t="str">
        <f t="shared" si="12"/>
        <v/>
      </c>
    </row>
    <row r="833" spans="5:5">
      <c r="E833" s="171" t="str">
        <f t="shared" si="12"/>
        <v/>
      </c>
    </row>
    <row r="834" spans="5:5">
      <c r="E834" s="171" t="str">
        <f t="shared" si="12"/>
        <v/>
      </c>
    </row>
    <row r="835" spans="5:5">
      <c r="E835" s="171" t="str">
        <f t="shared" si="12"/>
        <v/>
      </c>
    </row>
    <row r="836" spans="5:5">
      <c r="E836" s="171" t="str">
        <f t="shared" si="12"/>
        <v/>
      </c>
    </row>
    <row r="837" spans="5:5">
      <c r="E837" s="171" t="str">
        <f t="shared" si="12"/>
        <v/>
      </c>
    </row>
    <row r="838" spans="5:5">
      <c r="E838" s="171" t="str">
        <f t="shared" ref="E838:E901" si="13">IF(ISNUMBER(B838),B838,IF(B838="nd",0,IF(B838="&lt;",$U$16,"")))</f>
        <v/>
      </c>
    </row>
    <row r="839" spans="5:5">
      <c r="E839" s="171" t="str">
        <f t="shared" si="13"/>
        <v/>
      </c>
    </row>
    <row r="840" spans="5:5">
      <c r="E840" s="171" t="str">
        <f t="shared" si="13"/>
        <v/>
      </c>
    </row>
    <row r="841" spans="5:5">
      <c r="E841" s="171" t="str">
        <f t="shared" si="13"/>
        <v/>
      </c>
    </row>
    <row r="842" spans="5:5">
      <c r="E842" s="171" t="str">
        <f t="shared" si="13"/>
        <v/>
      </c>
    </row>
    <row r="843" spans="5:5">
      <c r="E843" s="171" t="str">
        <f t="shared" si="13"/>
        <v/>
      </c>
    </row>
    <row r="844" spans="5:5">
      <c r="E844" s="171" t="str">
        <f t="shared" si="13"/>
        <v/>
      </c>
    </row>
    <row r="845" spans="5:5">
      <c r="E845" s="171" t="str">
        <f t="shared" si="13"/>
        <v/>
      </c>
    </row>
    <row r="846" spans="5:5">
      <c r="E846" s="171" t="str">
        <f t="shared" si="13"/>
        <v/>
      </c>
    </row>
    <row r="847" spans="5:5">
      <c r="E847" s="171" t="str">
        <f t="shared" si="13"/>
        <v/>
      </c>
    </row>
    <row r="848" spans="5:5">
      <c r="E848" s="171" t="str">
        <f t="shared" si="13"/>
        <v/>
      </c>
    </row>
    <row r="849" spans="5:5">
      <c r="E849" s="171" t="str">
        <f t="shared" si="13"/>
        <v/>
      </c>
    </row>
    <row r="850" spans="5:5">
      <c r="E850" s="171" t="str">
        <f t="shared" si="13"/>
        <v/>
      </c>
    </row>
    <row r="851" spans="5:5">
      <c r="E851" s="171" t="str">
        <f t="shared" si="13"/>
        <v/>
      </c>
    </row>
    <row r="852" spans="5:5">
      <c r="E852" s="171" t="str">
        <f t="shared" si="13"/>
        <v/>
      </c>
    </row>
    <row r="853" spans="5:5">
      <c r="E853" s="171" t="str">
        <f t="shared" si="13"/>
        <v/>
      </c>
    </row>
    <row r="854" spans="5:5">
      <c r="E854" s="171" t="str">
        <f t="shared" si="13"/>
        <v/>
      </c>
    </row>
    <row r="855" spans="5:5">
      <c r="E855" s="171" t="str">
        <f t="shared" si="13"/>
        <v/>
      </c>
    </row>
    <row r="856" spans="5:5">
      <c r="E856" s="171" t="str">
        <f t="shared" si="13"/>
        <v/>
      </c>
    </row>
    <row r="857" spans="5:5">
      <c r="E857" s="171" t="str">
        <f t="shared" si="13"/>
        <v/>
      </c>
    </row>
    <row r="858" spans="5:5">
      <c r="E858" s="171" t="str">
        <f t="shared" si="13"/>
        <v/>
      </c>
    </row>
    <row r="859" spans="5:5">
      <c r="E859" s="171" t="str">
        <f t="shared" si="13"/>
        <v/>
      </c>
    </row>
    <row r="860" spans="5:5">
      <c r="E860" s="171" t="str">
        <f t="shared" si="13"/>
        <v/>
      </c>
    </row>
    <row r="861" spans="5:5">
      <c r="E861" s="171" t="str">
        <f t="shared" si="13"/>
        <v/>
      </c>
    </row>
    <row r="862" spans="5:5">
      <c r="E862" s="171" t="str">
        <f t="shared" si="13"/>
        <v/>
      </c>
    </row>
    <row r="863" spans="5:5">
      <c r="E863" s="171" t="str">
        <f t="shared" si="13"/>
        <v/>
      </c>
    </row>
    <row r="864" spans="5:5">
      <c r="E864" s="171" t="str">
        <f t="shared" si="13"/>
        <v/>
      </c>
    </row>
    <row r="865" spans="5:5">
      <c r="E865" s="171" t="str">
        <f t="shared" si="13"/>
        <v/>
      </c>
    </row>
    <row r="866" spans="5:5">
      <c r="E866" s="171" t="str">
        <f t="shared" si="13"/>
        <v/>
      </c>
    </row>
    <row r="867" spans="5:5">
      <c r="E867" s="171" t="str">
        <f t="shared" si="13"/>
        <v/>
      </c>
    </row>
    <row r="868" spans="5:5">
      <c r="E868" s="171" t="str">
        <f t="shared" si="13"/>
        <v/>
      </c>
    </row>
    <row r="869" spans="5:5">
      <c r="E869" s="171" t="str">
        <f t="shared" si="13"/>
        <v/>
      </c>
    </row>
    <row r="870" spans="5:5">
      <c r="E870" s="171" t="str">
        <f t="shared" si="13"/>
        <v/>
      </c>
    </row>
    <row r="871" spans="5:5">
      <c r="E871" s="171" t="str">
        <f t="shared" si="13"/>
        <v/>
      </c>
    </row>
    <row r="872" spans="5:5">
      <c r="E872" s="171" t="str">
        <f t="shared" si="13"/>
        <v/>
      </c>
    </row>
    <row r="873" spans="5:5">
      <c r="E873" s="171" t="str">
        <f t="shared" si="13"/>
        <v/>
      </c>
    </row>
    <row r="874" spans="5:5">
      <c r="E874" s="171" t="str">
        <f t="shared" si="13"/>
        <v/>
      </c>
    </row>
    <row r="875" spans="5:5">
      <c r="E875" s="171" t="str">
        <f t="shared" si="13"/>
        <v/>
      </c>
    </row>
    <row r="876" spans="5:5">
      <c r="E876" s="171" t="str">
        <f t="shared" si="13"/>
        <v/>
      </c>
    </row>
    <row r="877" spans="5:5">
      <c r="E877" s="171" t="str">
        <f t="shared" si="13"/>
        <v/>
      </c>
    </row>
    <row r="878" spans="5:5">
      <c r="E878" s="171" t="str">
        <f t="shared" si="13"/>
        <v/>
      </c>
    </row>
    <row r="879" spans="5:5">
      <c r="E879" s="171" t="str">
        <f t="shared" si="13"/>
        <v/>
      </c>
    </row>
    <row r="880" spans="5:5">
      <c r="E880" s="171" t="str">
        <f t="shared" si="13"/>
        <v/>
      </c>
    </row>
    <row r="881" spans="5:5">
      <c r="E881" s="171" t="str">
        <f t="shared" si="13"/>
        <v/>
      </c>
    </row>
    <row r="882" spans="5:5">
      <c r="E882" s="171" t="str">
        <f t="shared" si="13"/>
        <v/>
      </c>
    </row>
    <row r="883" spans="5:5">
      <c r="E883" s="171" t="str">
        <f t="shared" si="13"/>
        <v/>
      </c>
    </row>
    <row r="884" spans="5:5">
      <c r="E884" s="171" t="str">
        <f t="shared" si="13"/>
        <v/>
      </c>
    </row>
    <row r="885" spans="5:5">
      <c r="E885" s="171" t="str">
        <f t="shared" si="13"/>
        <v/>
      </c>
    </row>
    <row r="886" spans="5:5">
      <c r="E886" s="171" t="str">
        <f t="shared" si="13"/>
        <v/>
      </c>
    </row>
    <row r="887" spans="5:5">
      <c r="E887" s="171" t="str">
        <f t="shared" si="13"/>
        <v/>
      </c>
    </row>
    <row r="888" spans="5:5">
      <c r="E888" s="171" t="str">
        <f t="shared" si="13"/>
        <v/>
      </c>
    </row>
    <row r="889" spans="5:5">
      <c r="E889" s="171" t="str">
        <f t="shared" si="13"/>
        <v/>
      </c>
    </row>
    <row r="890" spans="5:5">
      <c r="E890" s="171" t="str">
        <f t="shared" si="13"/>
        <v/>
      </c>
    </row>
    <row r="891" spans="5:5">
      <c r="E891" s="171" t="str">
        <f t="shared" si="13"/>
        <v/>
      </c>
    </row>
    <row r="892" spans="5:5">
      <c r="E892" s="171" t="str">
        <f t="shared" si="13"/>
        <v/>
      </c>
    </row>
    <row r="893" spans="5:5">
      <c r="E893" s="171" t="str">
        <f t="shared" si="13"/>
        <v/>
      </c>
    </row>
    <row r="894" spans="5:5">
      <c r="E894" s="171" t="str">
        <f t="shared" si="13"/>
        <v/>
      </c>
    </row>
    <row r="895" spans="5:5">
      <c r="E895" s="171" t="str">
        <f t="shared" si="13"/>
        <v/>
      </c>
    </row>
    <row r="896" spans="5:5">
      <c r="E896" s="171" t="str">
        <f t="shared" si="13"/>
        <v/>
      </c>
    </row>
    <row r="897" spans="5:5">
      <c r="E897" s="171" t="str">
        <f t="shared" si="13"/>
        <v/>
      </c>
    </row>
    <row r="898" spans="5:5">
      <c r="E898" s="171" t="str">
        <f t="shared" si="13"/>
        <v/>
      </c>
    </row>
    <row r="899" spans="5:5">
      <c r="E899" s="171" t="str">
        <f t="shared" si="13"/>
        <v/>
      </c>
    </row>
    <row r="900" spans="5:5">
      <c r="E900" s="171" t="str">
        <f t="shared" si="13"/>
        <v/>
      </c>
    </row>
    <row r="901" spans="5:5">
      <c r="E901" s="171" t="str">
        <f t="shared" si="13"/>
        <v/>
      </c>
    </row>
    <row r="902" spans="5:5">
      <c r="E902" s="171" t="str">
        <f t="shared" ref="E902:E965" si="14">IF(ISNUMBER(B902),B902,IF(B902="nd",0,IF(B902="&lt;",$U$16,"")))</f>
        <v/>
      </c>
    </row>
    <row r="903" spans="5:5">
      <c r="E903" s="171" t="str">
        <f t="shared" si="14"/>
        <v/>
      </c>
    </row>
    <row r="904" spans="5:5">
      <c r="E904" s="171" t="str">
        <f t="shared" si="14"/>
        <v/>
      </c>
    </row>
    <row r="905" spans="5:5">
      <c r="E905" s="171" t="str">
        <f t="shared" si="14"/>
        <v/>
      </c>
    </row>
    <row r="906" spans="5:5">
      <c r="E906" s="171" t="str">
        <f t="shared" si="14"/>
        <v/>
      </c>
    </row>
    <row r="907" spans="5:5">
      <c r="E907" s="171" t="str">
        <f t="shared" si="14"/>
        <v/>
      </c>
    </row>
    <row r="908" spans="5:5">
      <c r="E908" s="171" t="str">
        <f t="shared" si="14"/>
        <v/>
      </c>
    </row>
    <row r="909" spans="5:5">
      <c r="E909" s="171" t="str">
        <f t="shared" si="14"/>
        <v/>
      </c>
    </row>
    <row r="910" spans="5:5">
      <c r="E910" s="171" t="str">
        <f t="shared" si="14"/>
        <v/>
      </c>
    </row>
    <row r="911" spans="5:5">
      <c r="E911" s="171" t="str">
        <f t="shared" si="14"/>
        <v/>
      </c>
    </row>
    <row r="912" spans="5:5">
      <c r="E912" s="171" t="str">
        <f t="shared" si="14"/>
        <v/>
      </c>
    </row>
    <row r="913" spans="5:5">
      <c r="E913" s="171" t="str">
        <f t="shared" si="14"/>
        <v/>
      </c>
    </row>
    <row r="914" spans="5:5">
      <c r="E914" s="171" t="str">
        <f t="shared" si="14"/>
        <v/>
      </c>
    </row>
    <row r="915" spans="5:5">
      <c r="E915" s="171" t="str">
        <f t="shared" si="14"/>
        <v/>
      </c>
    </row>
    <row r="916" spans="5:5">
      <c r="E916" s="171" t="str">
        <f t="shared" si="14"/>
        <v/>
      </c>
    </row>
    <row r="917" spans="5:5">
      <c r="E917" s="171" t="str">
        <f t="shared" si="14"/>
        <v/>
      </c>
    </row>
    <row r="918" spans="5:5">
      <c r="E918" s="171" t="str">
        <f t="shared" si="14"/>
        <v/>
      </c>
    </row>
    <row r="919" spans="5:5">
      <c r="E919" s="171" t="str">
        <f t="shared" si="14"/>
        <v/>
      </c>
    </row>
    <row r="920" spans="5:5">
      <c r="E920" s="171" t="str">
        <f t="shared" si="14"/>
        <v/>
      </c>
    </row>
    <row r="921" spans="5:5">
      <c r="E921" s="171" t="str">
        <f t="shared" si="14"/>
        <v/>
      </c>
    </row>
    <row r="922" spans="5:5">
      <c r="E922" s="171" t="str">
        <f t="shared" si="14"/>
        <v/>
      </c>
    </row>
    <row r="923" spans="5:5">
      <c r="E923" s="171" t="str">
        <f t="shared" si="14"/>
        <v/>
      </c>
    </row>
    <row r="924" spans="5:5">
      <c r="E924" s="171" t="str">
        <f t="shared" si="14"/>
        <v/>
      </c>
    </row>
    <row r="925" spans="5:5">
      <c r="E925" s="171" t="str">
        <f t="shared" si="14"/>
        <v/>
      </c>
    </row>
    <row r="926" spans="5:5">
      <c r="E926" s="171" t="str">
        <f t="shared" si="14"/>
        <v/>
      </c>
    </row>
    <row r="927" spans="5:5">
      <c r="E927" s="171" t="str">
        <f t="shared" si="14"/>
        <v/>
      </c>
    </row>
    <row r="928" spans="5:5">
      <c r="E928" s="171" t="str">
        <f t="shared" si="14"/>
        <v/>
      </c>
    </row>
    <row r="929" spans="5:5">
      <c r="E929" s="171" t="str">
        <f t="shared" si="14"/>
        <v/>
      </c>
    </row>
    <row r="930" spans="5:5">
      <c r="E930" s="171" t="str">
        <f t="shared" si="14"/>
        <v/>
      </c>
    </row>
    <row r="931" spans="5:5">
      <c r="E931" s="171" t="str">
        <f t="shared" si="14"/>
        <v/>
      </c>
    </row>
    <row r="932" spans="5:5">
      <c r="E932" s="171" t="str">
        <f t="shared" si="14"/>
        <v/>
      </c>
    </row>
    <row r="933" spans="5:5">
      <c r="E933" s="171" t="str">
        <f t="shared" si="14"/>
        <v/>
      </c>
    </row>
    <row r="934" spans="5:5">
      <c r="E934" s="171" t="str">
        <f t="shared" si="14"/>
        <v/>
      </c>
    </row>
    <row r="935" spans="5:5">
      <c r="E935" s="171" t="str">
        <f t="shared" si="14"/>
        <v/>
      </c>
    </row>
    <row r="936" spans="5:5">
      <c r="E936" s="171" t="str">
        <f t="shared" si="14"/>
        <v/>
      </c>
    </row>
    <row r="937" spans="5:5">
      <c r="E937" s="171" t="str">
        <f t="shared" si="14"/>
        <v/>
      </c>
    </row>
    <row r="938" spans="5:5">
      <c r="E938" s="171" t="str">
        <f t="shared" si="14"/>
        <v/>
      </c>
    </row>
    <row r="939" spans="5:5">
      <c r="E939" s="171" t="str">
        <f t="shared" si="14"/>
        <v/>
      </c>
    </row>
    <row r="940" spans="5:5">
      <c r="E940" s="171" t="str">
        <f t="shared" si="14"/>
        <v/>
      </c>
    </row>
    <row r="941" spans="5:5">
      <c r="E941" s="171" t="str">
        <f t="shared" si="14"/>
        <v/>
      </c>
    </row>
    <row r="942" spans="5:5">
      <c r="E942" s="171" t="str">
        <f t="shared" si="14"/>
        <v/>
      </c>
    </row>
    <row r="943" spans="5:5">
      <c r="E943" s="171" t="str">
        <f t="shared" si="14"/>
        <v/>
      </c>
    </row>
    <row r="944" spans="5:5">
      <c r="E944" s="171" t="str">
        <f t="shared" si="14"/>
        <v/>
      </c>
    </row>
    <row r="945" spans="5:5">
      <c r="E945" s="171" t="str">
        <f t="shared" si="14"/>
        <v/>
      </c>
    </row>
    <row r="946" spans="5:5">
      <c r="E946" s="171" t="str">
        <f t="shared" si="14"/>
        <v/>
      </c>
    </row>
    <row r="947" spans="5:5">
      <c r="E947" s="171" t="str">
        <f t="shared" si="14"/>
        <v/>
      </c>
    </row>
    <row r="948" spans="5:5">
      <c r="E948" s="171" t="str">
        <f t="shared" si="14"/>
        <v/>
      </c>
    </row>
    <row r="949" spans="5:5">
      <c r="E949" s="171" t="str">
        <f t="shared" si="14"/>
        <v/>
      </c>
    </row>
    <row r="950" spans="5:5">
      <c r="E950" s="171" t="str">
        <f t="shared" si="14"/>
        <v/>
      </c>
    </row>
    <row r="951" spans="5:5">
      <c r="E951" s="171" t="str">
        <f t="shared" si="14"/>
        <v/>
      </c>
    </row>
    <row r="952" spans="5:5">
      <c r="E952" s="171" t="str">
        <f t="shared" si="14"/>
        <v/>
      </c>
    </row>
    <row r="953" spans="5:5">
      <c r="E953" s="171" t="str">
        <f t="shared" si="14"/>
        <v/>
      </c>
    </row>
    <row r="954" spans="5:5">
      <c r="E954" s="171" t="str">
        <f t="shared" si="14"/>
        <v/>
      </c>
    </row>
    <row r="955" spans="5:5">
      <c r="E955" s="171" t="str">
        <f t="shared" si="14"/>
        <v/>
      </c>
    </row>
    <row r="956" spans="5:5">
      <c r="E956" s="171" t="str">
        <f t="shared" si="14"/>
        <v/>
      </c>
    </row>
    <row r="957" spans="5:5">
      <c r="E957" s="171" t="str">
        <f t="shared" si="14"/>
        <v/>
      </c>
    </row>
    <row r="958" spans="5:5">
      <c r="E958" s="171" t="str">
        <f t="shared" si="14"/>
        <v/>
      </c>
    </row>
    <row r="959" spans="5:5">
      <c r="E959" s="171" t="str">
        <f t="shared" si="14"/>
        <v/>
      </c>
    </row>
    <row r="960" spans="5:5">
      <c r="E960" s="171" t="str">
        <f t="shared" si="14"/>
        <v/>
      </c>
    </row>
    <row r="961" spans="5:5">
      <c r="E961" s="171" t="str">
        <f t="shared" si="14"/>
        <v/>
      </c>
    </row>
    <row r="962" spans="5:5">
      <c r="E962" s="171" t="str">
        <f t="shared" si="14"/>
        <v/>
      </c>
    </row>
    <row r="963" spans="5:5">
      <c r="E963" s="171" t="str">
        <f t="shared" si="14"/>
        <v/>
      </c>
    </row>
    <row r="964" spans="5:5">
      <c r="E964" s="171" t="str">
        <f t="shared" si="14"/>
        <v/>
      </c>
    </row>
    <row r="965" spans="5:5">
      <c r="E965" s="171" t="str">
        <f t="shared" si="14"/>
        <v/>
      </c>
    </row>
    <row r="966" spans="5:5">
      <c r="E966" s="171" t="str">
        <f t="shared" ref="E966:E1005" si="15">IF(ISNUMBER(B966),B966,IF(B966="nd",0,IF(B966="&lt;",$U$16,"")))</f>
        <v/>
      </c>
    </row>
    <row r="967" spans="5:5">
      <c r="E967" s="171" t="str">
        <f t="shared" si="15"/>
        <v/>
      </c>
    </row>
    <row r="968" spans="5:5">
      <c r="E968" s="171" t="str">
        <f t="shared" si="15"/>
        <v/>
      </c>
    </row>
    <row r="969" spans="5:5">
      <c r="E969" s="171" t="str">
        <f t="shared" si="15"/>
        <v/>
      </c>
    </row>
    <row r="970" spans="5:5">
      <c r="E970" s="171" t="str">
        <f t="shared" si="15"/>
        <v/>
      </c>
    </row>
    <row r="971" spans="5:5">
      <c r="E971" s="171" t="str">
        <f t="shared" si="15"/>
        <v/>
      </c>
    </row>
    <row r="972" spans="5:5">
      <c r="E972" s="171" t="str">
        <f t="shared" si="15"/>
        <v/>
      </c>
    </row>
    <row r="973" spans="5:5">
      <c r="E973" s="171" t="str">
        <f t="shared" si="15"/>
        <v/>
      </c>
    </row>
    <row r="974" spans="5:5">
      <c r="E974" s="171" t="str">
        <f t="shared" si="15"/>
        <v/>
      </c>
    </row>
    <row r="975" spans="5:5">
      <c r="E975" s="171" t="str">
        <f t="shared" si="15"/>
        <v/>
      </c>
    </row>
    <row r="976" spans="5:5">
      <c r="E976" s="171" t="str">
        <f t="shared" si="15"/>
        <v/>
      </c>
    </row>
    <row r="977" spans="5:5">
      <c r="E977" s="171" t="str">
        <f t="shared" si="15"/>
        <v/>
      </c>
    </row>
    <row r="978" spans="5:5">
      <c r="E978" s="171" t="str">
        <f t="shared" si="15"/>
        <v/>
      </c>
    </row>
    <row r="979" spans="5:5">
      <c r="E979" s="171" t="str">
        <f t="shared" si="15"/>
        <v/>
      </c>
    </row>
    <row r="980" spans="5:5">
      <c r="E980" s="171" t="str">
        <f t="shared" si="15"/>
        <v/>
      </c>
    </row>
    <row r="981" spans="5:5">
      <c r="E981" s="171" t="str">
        <f t="shared" si="15"/>
        <v/>
      </c>
    </row>
    <row r="982" spans="5:5">
      <c r="E982" s="171" t="str">
        <f t="shared" si="15"/>
        <v/>
      </c>
    </row>
    <row r="983" spans="5:5">
      <c r="E983" s="171" t="str">
        <f t="shared" si="15"/>
        <v/>
      </c>
    </row>
    <row r="984" spans="5:5">
      <c r="E984" s="171" t="str">
        <f t="shared" si="15"/>
        <v/>
      </c>
    </row>
    <row r="985" spans="5:5">
      <c r="E985" s="171" t="str">
        <f t="shared" si="15"/>
        <v/>
      </c>
    </row>
    <row r="986" spans="5:5">
      <c r="E986" s="171" t="str">
        <f t="shared" si="15"/>
        <v/>
      </c>
    </row>
    <row r="987" spans="5:5">
      <c r="E987" s="171" t="str">
        <f t="shared" si="15"/>
        <v/>
      </c>
    </row>
    <row r="988" spans="5:5">
      <c r="E988" s="171" t="str">
        <f t="shared" si="15"/>
        <v/>
      </c>
    </row>
    <row r="989" spans="5:5">
      <c r="E989" s="171" t="str">
        <f t="shared" si="15"/>
        <v/>
      </c>
    </row>
    <row r="990" spans="5:5">
      <c r="E990" s="171" t="str">
        <f t="shared" si="15"/>
        <v/>
      </c>
    </row>
    <row r="991" spans="5:5">
      <c r="E991" s="171" t="str">
        <f t="shared" si="15"/>
        <v/>
      </c>
    </row>
    <row r="992" spans="5:5">
      <c r="E992" s="171" t="str">
        <f t="shared" si="15"/>
        <v/>
      </c>
    </row>
    <row r="993" spans="2:17">
      <c r="E993" s="171" t="str">
        <f t="shared" si="15"/>
        <v/>
      </c>
    </row>
    <row r="994" spans="2:17">
      <c r="E994" s="171" t="str">
        <f t="shared" si="15"/>
        <v/>
      </c>
    </row>
    <row r="995" spans="2:17">
      <c r="E995" s="171" t="str">
        <f t="shared" si="15"/>
        <v/>
      </c>
    </row>
    <row r="996" spans="2:17">
      <c r="E996" s="171" t="str">
        <f t="shared" si="15"/>
        <v/>
      </c>
    </row>
    <row r="997" spans="2:17">
      <c r="E997" s="171" t="str">
        <f t="shared" si="15"/>
        <v/>
      </c>
    </row>
    <row r="998" spans="2:17">
      <c r="E998" s="171" t="str">
        <f t="shared" si="15"/>
        <v/>
      </c>
    </row>
    <row r="999" spans="2:17">
      <c r="E999" s="171" t="str">
        <f t="shared" si="15"/>
        <v/>
      </c>
    </row>
    <row r="1000" spans="2:17">
      <c r="E1000" s="171" t="str">
        <f t="shared" si="15"/>
        <v/>
      </c>
    </row>
    <row r="1001" spans="2:17">
      <c r="E1001" s="171" t="str">
        <f t="shared" si="15"/>
        <v/>
      </c>
    </row>
    <row r="1002" spans="2:17">
      <c r="E1002" s="171" t="str">
        <f t="shared" si="15"/>
        <v/>
      </c>
    </row>
    <row r="1003" spans="2:17">
      <c r="E1003" s="171" t="str">
        <f t="shared" si="15"/>
        <v/>
      </c>
    </row>
    <row r="1004" spans="2:17">
      <c r="E1004" s="171" t="str">
        <f t="shared" si="15"/>
        <v/>
      </c>
    </row>
    <row r="1005" spans="2:17">
      <c r="E1005" s="171" t="str">
        <f t="shared" si="15"/>
        <v/>
      </c>
    </row>
    <row r="1006" spans="2:17">
      <c r="B1006" s="216"/>
      <c r="C1006" s="216"/>
      <c r="D1006" s="216"/>
      <c r="E1006" s="172"/>
      <c r="G1006" s="216"/>
      <c r="H1006" s="216"/>
      <c r="I1006" s="216"/>
      <c r="K1006" s="216"/>
      <c r="L1006" s="216"/>
      <c r="M1006" s="216"/>
      <c r="O1006" s="216"/>
      <c r="P1006" s="216"/>
      <c r="Q1006" s="216"/>
    </row>
    <row r="1007" spans="2:17">
      <c r="B1007" s="216"/>
      <c r="C1007" s="216"/>
      <c r="D1007" s="216"/>
      <c r="E1007" s="172"/>
      <c r="G1007" s="216"/>
      <c r="H1007" s="216"/>
      <c r="I1007" s="216"/>
      <c r="K1007" s="216"/>
      <c r="L1007" s="216"/>
      <c r="M1007" s="216"/>
      <c r="O1007" s="216"/>
      <c r="P1007" s="216"/>
      <c r="Q1007" s="216"/>
    </row>
    <row r="1008" spans="2:17">
      <c r="B1008" s="216"/>
      <c r="C1008" s="216"/>
      <c r="D1008" s="216"/>
      <c r="E1008" s="172"/>
      <c r="G1008" s="216"/>
      <c r="H1008" s="216"/>
      <c r="I1008" s="216"/>
      <c r="K1008" s="216"/>
      <c r="L1008" s="216"/>
      <c r="M1008" s="216"/>
      <c r="O1008" s="216"/>
      <c r="P1008" s="216"/>
      <c r="Q1008" s="216"/>
    </row>
    <row r="1009" spans="2:17">
      <c r="B1009" s="216"/>
      <c r="C1009" s="216"/>
      <c r="D1009" s="216"/>
      <c r="E1009" s="172"/>
      <c r="G1009" s="216"/>
      <c r="H1009" s="216"/>
      <c r="I1009" s="216"/>
      <c r="K1009" s="216"/>
      <c r="L1009" s="216"/>
      <c r="M1009" s="216"/>
      <c r="O1009" s="216"/>
      <c r="P1009" s="216"/>
      <c r="Q1009" s="216"/>
    </row>
    <row r="1010" spans="2:17">
      <c r="B1010" s="216"/>
      <c r="C1010" s="216"/>
      <c r="D1010" s="216"/>
      <c r="E1010" s="172"/>
      <c r="G1010" s="216"/>
      <c r="H1010" s="216"/>
      <c r="I1010" s="216"/>
      <c r="K1010" s="216"/>
      <c r="L1010" s="216"/>
      <c r="M1010" s="216"/>
      <c r="O1010" s="216"/>
      <c r="P1010" s="216"/>
      <c r="Q1010" s="216"/>
    </row>
    <row r="1011" spans="2:17">
      <c r="B1011" s="216"/>
      <c r="C1011" s="216"/>
      <c r="D1011" s="216"/>
      <c r="E1011" s="172"/>
      <c r="G1011" s="216"/>
      <c r="H1011" s="216"/>
      <c r="I1011" s="216"/>
      <c r="K1011" s="216"/>
      <c r="L1011" s="216"/>
      <c r="M1011" s="216"/>
      <c r="O1011" s="216"/>
      <c r="P1011" s="216"/>
      <c r="Q1011" s="216"/>
    </row>
    <row r="1012" spans="2:17">
      <c r="B1012" s="216"/>
      <c r="C1012" s="216"/>
      <c r="D1012" s="216"/>
      <c r="E1012" s="172"/>
      <c r="G1012" s="216"/>
      <c r="H1012" s="216"/>
      <c r="I1012" s="216"/>
      <c r="K1012" s="216"/>
      <c r="L1012" s="216"/>
      <c r="M1012" s="216"/>
      <c r="O1012" s="216"/>
      <c r="P1012" s="216"/>
      <c r="Q1012" s="216"/>
    </row>
    <row r="1013" spans="2:17">
      <c r="B1013" s="216"/>
      <c r="C1013" s="216"/>
      <c r="D1013" s="216"/>
      <c r="E1013" s="172"/>
      <c r="G1013" s="216"/>
      <c r="H1013" s="216"/>
      <c r="I1013" s="216"/>
      <c r="K1013" s="216"/>
      <c r="L1013" s="216"/>
      <c r="M1013" s="216"/>
      <c r="O1013" s="216"/>
      <c r="P1013" s="216"/>
      <c r="Q1013" s="216"/>
    </row>
    <row r="1014" spans="2:17">
      <c r="B1014" s="216"/>
      <c r="C1014" s="216"/>
      <c r="D1014" s="216"/>
      <c r="E1014" s="172"/>
      <c r="G1014" s="216"/>
      <c r="H1014" s="216"/>
      <c r="I1014" s="216"/>
      <c r="K1014" s="216"/>
      <c r="L1014" s="216"/>
      <c r="M1014" s="216"/>
      <c r="O1014" s="216"/>
      <c r="P1014" s="216"/>
      <c r="Q1014" s="216"/>
    </row>
    <row r="1015" spans="2:17">
      <c r="B1015" s="216"/>
      <c r="C1015" s="216"/>
      <c r="D1015" s="216"/>
      <c r="E1015" s="172"/>
      <c r="G1015" s="216"/>
      <c r="H1015" s="216"/>
      <c r="I1015" s="216"/>
      <c r="K1015" s="216"/>
      <c r="L1015" s="216"/>
      <c r="M1015" s="216"/>
      <c r="O1015" s="216"/>
      <c r="P1015" s="216"/>
      <c r="Q1015" s="216"/>
    </row>
    <row r="1016" spans="2:17">
      <c r="B1016" s="216"/>
      <c r="C1016" s="216"/>
      <c r="D1016" s="216"/>
      <c r="E1016" s="172"/>
      <c r="G1016" s="216"/>
      <c r="H1016" s="216"/>
      <c r="I1016" s="216"/>
      <c r="K1016" s="216"/>
      <c r="L1016" s="216"/>
      <c r="M1016" s="216"/>
      <c r="O1016" s="216"/>
      <c r="P1016" s="216"/>
      <c r="Q1016" s="216"/>
    </row>
    <row r="1017" spans="2:17">
      <c r="B1017" s="216"/>
      <c r="C1017" s="216"/>
      <c r="D1017" s="216"/>
      <c r="E1017" s="172"/>
      <c r="G1017" s="216"/>
      <c r="H1017" s="216"/>
      <c r="I1017" s="216"/>
      <c r="K1017" s="216"/>
      <c r="L1017" s="216"/>
      <c r="M1017" s="216"/>
      <c r="O1017" s="216"/>
      <c r="P1017" s="216"/>
      <c r="Q1017" s="216"/>
    </row>
    <row r="1018" spans="2:17">
      <c r="B1018" s="216"/>
      <c r="C1018" s="216"/>
      <c r="D1018" s="216"/>
      <c r="E1018" s="172"/>
      <c r="G1018" s="216"/>
      <c r="H1018" s="216"/>
      <c r="I1018" s="216"/>
      <c r="K1018" s="216"/>
      <c r="L1018" s="216"/>
      <c r="M1018" s="216"/>
      <c r="O1018" s="216"/>
      <c r="P1018" s="216"/>
      <c r="Q1018" s="216"/>
    </row>
    <row r="1019" spans="2:17">
      <c r="B1019" s="216"/>
      <c r="C1019" s="216"/>
      <c r="D1019" s="216"/>
      <c r="E1019" s="172"/>
      <c r="G1019" s="216"/>
      <c r="H1019" s="216"/>
      <c r="I1019" s="216"/>
      <c r="K1019" s="216"/>
      <c r="L1019" s="216"/>
      <c r="M1019" s="216"/>
      <c r="O1019" s="216"/>
      <c r="P1019" s="216"/>
      <c r="Q1019" s="216"/>
    </row>
    <row r="1020" spans="2:17">
      <c r="B1020" s="216"/>
      <c r="C1020" s="216"/>
      <c r="D1020" s="216"/>
      <c r="E1020" s="172"/>
      <c r="G1020" s="216"/>
      <c r="H1020" s="216"/>
      <c r="I1020" s="216"/>
      <c r="K1020" s="216"/>
      <c r="L1020" s="216"/>
      <c r="M1020" s="216"/>
      <c r="O1020" s="216"/>
      <c r="P1020" s="216"/>
      <c r="Q1020" s="216"/>
    </row>
    <row r="1021" spans="2:17">
      <c r="B1021" s="216"/>
      <c r="C1021" s="216"/>
      <c r="D1021" s="216"/>
      <c r="E1021" s="172"/>
      <c r="G1021" s="216"/>
      <c r="H1021" s="216"/>
      <c r="I1021" s="216"/>
      <c r="K1021" s="216"/>
      <c r="L1021" s="216"/>
      <c r="M1021" s="216"/>
      <c r="O1021" s="216"/>
      <c r="P1021" s="216"/>
      <c r="Q1021" s="216"/>
    </row>
    <row r="1022" spans="2:17">
      <c r="B1022" s="216"/>
      <c r="C1022" s="216"/>
      <c r="D1022" s="216"/>
      <c r="E1022" s="172"/>
      <c r="G1022" s="216"/>
      <c r="H1022" s="216"/>
      <c r="I1022" s="216"/>
      <c r="K1022" s="216"/>
      <c r="L1022" s="216"/>
      <c r="M1022" s="216"/>
      <c r="O1022" s="216"/>
      <c r="P1022" s="216"/>
      <c r="Q1022" s="216"/>
    </row>
    <row r="1023" spans="2:17">
      <c r="B1023" s="216"/>
      <c r="C1023" s="216"/>
      <c r="D1023" s="216"/>
      <c r="E1023" s="172"/>
      <c r="G1023" s="216"/>
      <c r="H1023" s="216"/>
      <c r="I1023" s="216"/>
      <c r="K1023" s="216"/>
      <c r="L1023" s="216"/>
      <c r="M1023" s="216"/>
      <c r="O1023" s="216"/>
      <c r="P1023" s="216"/>
      <c r="Q1023" s="216"/>
    </row>
    <row r="1024" spans="2:17">
      <c r="B1024" s="216"/>
      <c r="C1024" s="216"/>
      <c r="D1024" s="216"/>
      <c r="E1024" s="172"/>
      <c r="G1024" s="216"/>
      <c r="H1024" s="216"/>
      <c r="I1024" s="216"/>
      <c r="K1024" s="216"/>
      <c r="L1024" s="216"/>
      <c r="M1024" s="216"/>
      <c r="O1024" s="216"/>
      <c r="P1024" s="216"/>
      <c r="Q1024" s="216"/>
    </row>
    <row r="1025" spans="2:17">
      <c r="B1025" s="216"/>
      <c r="C1025" s="216"/>
      <c r="D1025" s="216"/>
      <c r="E1025" s="172"/>
      <c r="G1025" s="216"/>
      <c r="H1025" s="216"/>
      <c r="I1025" s="216"/>
      <c r="K1025" s="216"/>
      <c r="L1025" s="216"/>
      <c r="M1025" s="216"/>
      <c r="O1025" s="216"/>
      <c r="P1025" s="216"/>
      <c r="Q1025" s="216"/>
    </row>
    <row r="1026" spans="2:17">
      <c r="B1026" s="216"/>
      <c r="C1026" s="216"/>
      <c r="D1026" s="216"/>
      <c r="E1026" s="172"/>
      <c r="G1026" s="216"/>
      <c r="H1026" s="216"/>
      <c r="I1026" s="216"/>
      <c r="K1026" s="216"/>
      <c r="L1026" s="216"/>
      <c r="M1026" s="216"/>
      <c r="O1026" s="216"/>
      <c r="P1026" s="216"/>
      <c r="Q1026" s="216"/>
    </row>
    <row r="1027" spans="2:17">
      <c r="B1027" s="216"/>
      <c r="C1027" s="216"/>
      <c r="D1027" s="216"/>
      <c r="E1027" s="172"/>
      <c r="G1027" s="216"/>
      <c r="H1027" s="216"/>
      <c r="I1027" s="216"/>
      <c r="K1027" s="216"/>
      <c r="L1027" s="216"/>
      <c r="M1027" s="216"/>
      <c r="O1027" s="216"/>
      <c r="P1027" s="216"/>
      <c r="Q1027" s="216"/>
    </row>
    <row r="1028" spans="2:17">
      <c r="B1028" s="216"/>
      <c r="C1028" s="216"/>
      <c r="D1028" s="216"/>
      <c r="E1028" s="172"/>
      <c r="G1028" s="216"/>
      <c r="H1028" s="216"/>
      <c r="I1028" s="216"/>
      <c r="K1028" s="216"/>
      <c r="L1028" s="216"/>
      <c r="M1028" s="216"/>
      <c r="O1028" s="216"/>
      <c r="P1028" s="216"/>
      <c r="Q1028" s="216"/>
    </row>
    <row r="1029" spans="2:17">
      <c r="B1029" s="216"/>
      <c r="C1029" s="216"/>
      <c r="D1029" s="216"/>
      <c r="E1029" s="172"/>
      <c r="G1029" s="216"/>
      <c r="H1029" s="216"/>
      <c r="I1029" s="216"/>
      <c r="K1029" s="216"/>
      <c r="L1029" s="216"/>
      <c r="M1029" s="216"/>
      <c r="O1029" s="216"/>
      <c r="P1029" s="216"/>
      <c r="Q1029" s="216"/>
    </row>
    <row r="1030" spans="2:17">
      <c r="B1030" s="216"/>
      <c r="C1030" s="216"/>
      <c r="D1030" s="216"/>
      <c r="E1030" s="172"/>
      <c r="G1030" s="216"/>
      <c r="H1030" s="216"/>
      <c r="I1030" s="216"/>
      <c r="K1030" s="216"/>
      <c r="L1030" s="216"/>
      <c r="M1030" s="216"/>
      <c r="O1030" s="216"/>
      <c r="P1030" s="216"/>
      <c r="Q1030" s="216"/>
    </row>
    <row r="1031" spans="2:17">
      <c r="B1031" s="216"/>
      <c r="C1031" s="216"/>
      <c r="D1031" s="216"/>
      <c r="E1031" s="172"/>
      <c r="G1031" s="216"/>
      <c r="H1031" s="216"/>
      <c r="I1031" s="216"/>
      <c r="K1031" s="216"/>
      <c r="L1031" s="216"/>
      <c r="M1031" s="216"/>
      <c r="O1031" s="216"/>
      <c r="P1031" s="216"/>
      <c r="Q1031" s="216"/>
    </row>
    <row r="1032" spans="2:17">
      <c r="B1032" s="216"/>
      <c r="C1032" s="216"/>
      <c r="D1032" s="216"/>
      <c r="E1032" s="172"/>
      <c r="G1032" s="216"/>
      <c r="H1032" s="216"/>
      <c r="I1032" s="216"/>
      <c r="K1032" s="216"/>
      <c r="L1032" s="216"/>
      <c r="M1032" s="216"/>
      <c r="O1032" s="216"/>
      <c r="P1032" s="216"/>
      <c r="Q1032" s="216"/>
    </row>
    <row r="1033" spans="2:17">
      <c r="B1033" s="216"/>
      <c r="C1033" s="216"/>
      <c r="D1033" s="216"/>
      <c r="E1033" s="172"/>
      <c r="G1033" s="216"/>
      <c r="H1033" s="216"/>
      <c r="I1033" s="216"/>
      <c r="K1033" s="216"/>
      <c r="L1033" s="216"/>
      <c r="M1033" s="216"/>
      <c r="O1033" s="216"/>
      <c r="P1033" s="216"/>
      <c r="Q1033" s="216"/>
    </row>
    <row r="1034" spans="2:17">
      <c r="B1034" s="216"/>
      <c r="C1034" s="216"/>
      <c r="D1034" s="216"/>
      <c r="E1034" s="172"/>
      <c r="G1034" s="216"/>
      <c r="H1034" s="216"/>
      <c r="I1034" s="216"/>
      <c r="K1034" s="216"/>
      <c r="L1034" s="216"/>
      <c r="M1034" s="216"/>
      <c r="O1034" s="216"/>
      <c r="P1034" s="216"/>
      <c r="Q1034" s="216"/>
    </row>
    <row r="1035" spans="2:17">
      <c r="B1035" s="216"/>
      <c r="C1035" s="216"/>
      <c r="D1035" s="216"/>
      <c r="E1035" s="172"/>
      <c r="G1035" s="216"/>
      <c r="H1035" s="216"/>
      <c r="I1035" s="216"/>
      <c r="K1035" s="216"/>
      <c r="L1035" s="216"/>
      <c r="M1035" s="216"/>
      <c r="O1035" s="216"/>
      <c r="P1035" s="216"/>
      <c r="Q1035" s="216"/>
    </row>
    <row r="1036" spans="2:17">
      <c r="B1036" s="216"/>
      <c r="C1036" s="216"/>
      <c r="D1036" s="216"/>
      <c r="E1036" s="172"/>
      <c r="G1036" s="216"/>
      <c r="H1036" s="216"/>
      <c r="I1036" s="216"/>
      <c r="K1036" s="216"/>
      <c r="L1036" s="216"/>
      <c r="M1036" s="216"/>
      <c r="O1036" s="216"/>
      <c r="P1036" s="216"/>
      <c r="Q1036" s="216"/>
    </row>
    <row r="1037" spans="2:17">
      <c r="B1037" s="216"/>
      <c r="C1037" s="216"/>
      <c r="D1037" s="216"/>
      <c r="E1037" s="172"/>
      <c r="G1037" s="216"/>
      <c r="H1037" s="216"/>
      <c r="I1037" s="216"/>
      <c r="K1037" s="216"/>
      <c r="L1037" s="216"/>
      <c r="M1037" s="216"/>
      <c r="O1037" s="216"/>
      <c r="P1037" s="216"/>
      <c r="Q1037" s="216"/>
    </row>
    <row r="1038" spans="2:17">
      <c r="B1038" s="216"/>
      <c r="C1038" s="216"/>
      <c r="D1038" s="216"/>
      <c r="E1038" s="172"/>
      <c r="G1038" s="216"/>
      <c r="H1038" s="216"/>
      <c r="I1038" s="216"/>
      <c r="K1038" s="216"/>
      <c r="L1038" s="216"/>
      <c r="M1038" s="216"/>
      <c r="O1038" s="216"/>
      <c r="P1038" s="216"/>
      <c r="Q1038" s="216"/>
    </row>
    <row r="1039" spans="2:17">
      <c r="B1039" s="216"/>
      <c r="C1039" s="216"/>
      <c r="D1039" s="216"/>
      <c r="E1039" s="172"/>
      <c r="G1039" s="216"/>
      <c r="H1039" s="216"/>
      <c r="I1039" s="216"/>
      <c r="K1039" s="216"/>
      <c r="L1039" s="216"/>
      <c r="M1039" s="216"/>
      <c r="O1039" s="216"/>
      <c r="P1039" s="216"/>
      <c r="Q1039" s="216"/>
    </row>
    <row r="1040" spans="2:17">
      <c r="B1040" s="216"/>
      <c r="C1040" s="216"/>
      <c r="D1040" s="216"/>
      <c r="E1040" s="172"/>
      <c r="G1040" s="216"/>
      <c r="H1040" s="216"/>
      <c r="I1040" s="216"/>
      <c r="K1040" s="216"/>
      <c r="L1040" s="216"/>
      <c r="M1040" s="216"/>
      <c r="O1040" s="216"/>
      <c r="P1040" s="216"/>
      <c r="Q1040" s="216"/>
    </row>
    <row r="1041" spans="2:17">
      <c r="B1041" s="216"/>
      <c r="C1041" s="216"/>
      <c r="D1041" s="216"/>
      <c r="E1041" s="172"/>
      <c r="G1041" s="216"/>
      <c r="H1041" s="216"/>
      <c r="I1041" s="216"/>
      <c r="K1041" s="216"/>
      <c r="L1041" s="216"/>
      <c r="M1041" s="216"/>
      <c r="O1041" s="216"/>
      <c r="P1041" s="216"/>
      <c r="Q1041" s="216"/>
    </row>
    <row r="1042" spans="2:17">
      <c r="B1042" s="216"/>
      <c r="C1042" s="216"/>
      <c r="D1042" s="216"/>
      <c r="E1042" s="172"/>
      <c r="G1042" s="216"/>
      <c r="H1042" s="216"/>
      <c r="I1042" s="216"/>
      <c r="K1042" s="216"/>
      <c r="L1042" s="216"/>
      <c r="M1042" s="216"/>
      <c r="O1042" s="216"/>
      <c r="P1042" s="216"/>
      <c r="Q1042" s="216"/>
    </row>
    <row r="1043" spans="2:17">
      <c r="B1043" s="216"/>
      <c r="C1043" s="216"/>
      <c r="D1043" s="216"/>
      <c r="E1043" s="172"/>
      <c r="G1043" s="216"/>
      <c r="H1043" s="216"/>
      <c r="I1043" s="216"/>
      <c r="K1043" s="216"/>
      <c r="L1043" s="216"/>
      <c r="M1043" s="216"/>
      <c r="O1043" s="216"/>
      <c r="P1043" s="216"/>
      <c r="Q1043" s="216"/>
    </row>
    <row r="1044" spans="2:17">
      <c r="B1044" s="216"/>
      <c r="C1044" s="216"/>
      <c r="D1044" s="216"/>
      <c r="E1044" s="172"/>
      <c r="G1044" s="216"/>
      <c r="H1044" s="216"/>
      <c r="I1044" s="216"/>
      <c r="K1044" s="216"/>
      <c r="L1044" s="216"/>
      <c r="M1044" s="216"/>
      <c r="O1044" s="216"/>
      <c r="P1044" s="216"/>
      <c r="Q1044" s="216"/>
    </row>
    <row r="1045" spans="2:17">
      <c r="B1045" s="216"/>
      <c r="C1045" s="216"/>
      <c r="D1045" s="216"/>
      <c r="E1045" s="172"/>
      <c r="G1045" s="216"/>
      <c r="H1045" s="216"/>
      <c r="I1045" s="216"/>
      <c r="K1045" s="216"/>
      <c r="L1045" s="216"/>
      <c r="M1045" s="216"/>
      <c r="O1045" s="216"/>
      <c r="P1045" s="216"/>
      <c r="Q1045" s="216"/>
    </row>
    <row r="1046" spans="2:17">
      <c r="B1046" s="216"/>
      <c r="C1046" s="216"/>
      <c r="D1046" s="216"/>
      <c r="E1046" s="172"/>
      <c r="G1046" s="216"/>
      <c r="H1046" s="216"/>
      <c r="I1046" s="216"/>
      <c r="K1046" s="216"/>
      <c r="L1046" s="216"/>
      <c r="M1046" s="216"/>
      <c r="O1046" s="216"/>
      <c r="P1046" s="216"/>
      <c r="Q1046" s="216"/>
    </row>
    <row r="1047" spans="2:17">
      <c r="B1047" s="216"/>
      <c r="C1047" s="216"/>
      <c r="D1047" s="216"/>
      <c r="E1047" s="172"/>
      <c r="G1047" s="216"/>
      <c r="H1047" s="216"/>
      <c r="I1047" s="216"/>
      <c r="K1047" s="216"/>
      <c r="L1047" s="216"/>
      <c r="M1047" s="216"/>
      <c r="O1047" s="216"/>
      <c r="P1047" s="216"/>
      <c r="Q1047" s="216"/>
    </row>
    <row r="1048" spans="2:17">
      <c r="B1048" s="216"/>
      <c r="C1048" s="216"/>
      <c r="D1048" s="216"/>
      <c r="E1048" s="172"/>
      <c r="G1048" s="216"/>
      <c r="H1048" s="216"/>
      <c r="I1048" s="216"/>
      <c r="K1048" s="216"/>
      <c r="L1048" s="216"/>
      <c r="M1048" s="216"/>
      <c r="O1048" s="216"/>
      <c r="P1048" s="216"/>
      <c r="Q1048" s="216"/>
    </row>
    <row r="1049" spans="2:17">
      <c r="B1049" s="216"/>
      <c r="C1049" s="216"/>
      <c r="D1049" s="216"/>
      <c r="E1049" s="172"/>
      <c r="G1049" s="216"/>
      <c r="H1049" s="216"/>
      <c r="I1049" s="216"/>
      <c r="K1049" s="216"/>
      <c r="L1049" s="216"/>
      <c r="M1049" s="216"/>
      <c r="O1049" s="216"/>
      <c r="P1049" s="216"/>
      <c r="Q1049" s="216"/>
    </row>
    <row r="1050" spans="2:17">
      <c r="B1050" s="216"/>
      <c r="C1050" s="216"/>
      <c r="D1050" s="216"/>
      <c r="E1050" s="172"/>
      <c r="G1050" s="216"/>
      <c r="H1050" s="216"/>
      <c r="I1050" s="216"/>
      <c r="K1050" s="216"/>
      <c r="L1050" s="216"/>
      <c r="M1050" s="216"/>
      <c r="O1050" s="216"/>
      <c r="P1050" s="216"/>
      <c r="Q1050" s="216"/>
    </row>
    <row r="1051" spans="2:17">
      <c r="B1051" s="216"/>
      <c r="C1051" s="216"/>
      <c r="D1051" s="216"/>
      <c r="E1051" s="172"/>
      <c r="G1051" s="216"/>
      <c r="H1051" s="216"/>
      <c r="I1051" s="216"/>
      <c r="K1051" s="216"/>
      <c r="L1051" s="216"/>
      <c r="M1051" s="216"/>
      <c r="O1051" s="216"/>
      <c r="P1051" s="216"/>
      <c r="Q1051" s="216"/>
    </row>
    <row r="1052" spans="2:17">
      <c r="B1052" s="216"/>
      <c r="C1052" s="216"/>
      <c r="D1052" s="216"/>
      <c r="E1052" s="172"/>
      <c r="G1052" s="216"/>
      <c r="H1052" s="216"/>
      <c r="I1052" s="216"/>
      <c r="K1052" s="216"/>
      <c r="L1052" s="216"/>
      <c r="M1052" s="216"/>
      <c r="O1052" s="216"/>
      <c r="P1052" s="216"/>
      <c r="Q1052" s="216"/>
    </row>
    <row r="1053" spans="2:17">
      <c r="B1053" s="216"/>
      <c r="C1053" s="216"/>
      <c r="D1053" s="216"/>
      <c r="E1053" s="172"/>
      <c r="G1053" s="216"/>
      <c r="H1053" s="216"/>
      <c r="I1053" s="216"/>
      <c r="K1053" s="216"/>
      <c r="L1053" s="216"/>
      <c r="M1053" s="216"/>
      <c r="O1053" s="216"/>
      <c r="P1053" s="216"/>
      <c r="Q1053" s="216"/>
    </row>
    <row r="1054" spans="2:17">
      <c r="B1054" s="216"/>
      <c r="C1054" s="216"/>
      <c r="D1054" s="216"/>
      <c r="E1054" s="172"/>
      <c r="G1054" s="216"/>
      <c r="H1054" s="216"/>
      <c r="I1054" s="216"/>
      <c r="K1054" s="216"/>
      <c r="L1054" s="216"/>
      <c r="M1054" s="216"/>
      <c r="O1054" s="216"/>
      <c r="P1054" s="216"/>
      <c r="Q1054" s="216"/>
    </row>
    <row r="1055" spans="2:17">
      <c r="B1055" s="216"/>
      <c r="C1055" s="216"/>
      <c r="D1055" s="216"/>
      <c r="E1055" s="172"/>
      <c r="G1055" s="216"/>
      <c r="H1055" s="216"/>
      <c r="I1055" s="216"/>
      <c r="K1055" s="216"/>
      <c r="L1055" s="216"/>
      <c r="M1055" s="216"/>
      <c r="O1055" s="216"/>
      <c r="P1055" s="216"/>
      <c r="Q1055" s="216"/>
    </row>
    <row r="1056" spans="2:17">
      <c r="B1056" s="216"/>
      <c r="C1056" s="216"/>
      <c r="D1056" s="216"/>
      <c r="E1056" s="172"/>
      <c r="G1056" s="216"/>
      <c r="H1056" s="216"/>
      <c r="I1056" s="216"/>
      <c r="K1056" s="216"/>
      <c r="L1056" s="216"/>
      <c r="M1056" s="216"/>
      <c r="O1056" s="216"/>
      <c r="P1056" s="216"/>
      <c r="Q1056" s="216"/>
    </row>
    <row r="1057" spans="2:17">
      <c r="B1057" s="216"/>
      <c r="C1057" s="216"/>
      <c r="D1057" s="216"/>
      <c r="E1057" s="172"/>
      <c r="G1057" s="216"/>
      <c r="H1057" s="216"/>
      <c r="I1057" s="216"/>
      <c r="K1057" s="216"/>
      <c r="L1057" s="216"/>
      <c r="M1057" s="216"/>
      <c r="O1057" s="216"/>
      <c r="P1057" s="216"/>
      <c r="Q1057" s="216"/>
    </row>
    <row r="1058" spans="2:17">
      <c r="B1058" s="216"/>
      <c r="C1058" s="216"/>
      <c r="D1058" s="216"/>
      <c r="E1058" s="172"/>
      <c r="G1058" s="216"/>
      <c r="H1058" s="216"/>
      <c r="I1058" s="216"/>
      <c r="K1058" s="216"/>
      <c r="L1058" s="216"/>
      <c r="M1058" s="216"/>
      <c r="O1058" s="216"/>
      <c r="P1058" s="216"/>
      <c r="Q1058" s="216"/>
    </row>
    <row r="1059" spans="2:17">
      <c r="B1059" s="216"/>
      <c r="C1059" s="216"/>
      <c r="D1059" s="216"/>
      <c r="E1059" s="172"/>
      <c r="G1059" s="216"/>
      <c r="H1059" s="216"/>
      <c r="I1059" s="216"/>
      <c r="K1059" s="216"/>
      <c r="L1059" s="216"/>
      <c r="M1059" s="216"/>
      <c r="O1059" s="216"/>
      <c r="P1059" s="216"/>
      <c r="Q1059" s="216"/>
    </row>
    <row r="1060" spans="2:17">
      <c r="B1060" s="216"/>
      <c r="C1060" s="216"/>
      <c r="D1060" s="216"/>
      <c r="E1060" s="172"/>
      <c r="G1060" s="216"/>
      <c r="H1060" s="216"/>
      <c r="I1060" s="216"/>
      <c r="K1060" s="216"/>
      <c r="L1060" s="216"/>
      <c r="M1060" s="216"/>
      <c r="O1060" s="216"/>
      <c r="P1060" s="216"/>
      <c r="Q1060" s="216"/>
    </row>
    <row r="1061" spans="2:17">
      <c r="B1061" s="216"/>
      <c r="C1061" s="216"/>
      <c r="D1061" s="216"/>
      <c r="E1061" s="172"/>
      <c r="G1061" s="216"/>
      <c r="H1061" s="216"/>
      <c r="I1061" s="216"/>
      <c r="K1061" s="216"/>
      <c r="L1061" s="216"/>
      <c r="M1061" s="216"/>
      <c r="O1061" s="216"/>
      <c r="P1061" s="216"/>
      <c r="Q1061" s="216"/>
    </row>
    <row r="1062" spans="2:17">
      <c r="B1062" s="216"/>
      <c r="C1062" s="216"/>
      <c r="D1062" s="216"/>
      <c r="E1062" s="172"/>
      <c r="G1062" s="216"/>
      <c r="H1062" s="216"/>
      <c r="I1062" s="216"/>
      <c r="K1062" s="216"/>
      <c r="L1062" s="216"/>
      <c r="M1062" s="216"/>
      <c r="O1062" s="216"/>
      <c r="P1062" s="216"/>
      <c r="Q1062" s="216"/>
    </row>
    <row r="1063" spans="2:17">
      <c r="B1063" s="216"/>
      <c r="C1063" s="216"/>
      <c r="D1063" s="216"/>
      <c r="E1063" s="172"/>
      <c r="G1063" s="216"/>
      <c r="H1063" s="216"/>
      <c r="I1063" s="216"/>
      <c r="K1063" s="216"/>
      <c r="L1063" s="216"/>
      <c r="M1063" s="216"/>
      <c r="O1063" s="216"/>
      <c r="P1063" s="216"/>
      <c r="Q1063" s="216"/>
    </row>
    <row r="1064" spans="2:17">
      <c r="B1064" s="216"/>
      <c r="C1064" s="216"/>
      <c r="D1064" s="216"/>
      <c r="E1064" s="172"/>
      <c r="G1064" s="216"/>
      <c r="H1064" s="216"/>
      <c r="I1064" s="216"/>
      <c r="K1064" s="216"/>
      <c r="L1064" s="216"/>
      <c r="M1064" s="216"/>
      <c r="O1064" s="216"/>
      <c r="P1064" s="216"/>
      <c r="Q1064" s="216"/>
    </row>
    <row r="1065" spans="2:17">
      <c r="B1065" s="216"/>
      <c r="C1065" s="216"/>
      <c r="D1065" s="216"/>
      <c r="E1065" s="172"/>
      <c r="G1065" s="216"/>
      <c r="H1065" s="216"/>
      <c r="I1065" s="216"/>
      <c r="K1065" s="216"/>
      <c r="L1065" s="216"/>
      <c r="M1065" s="216"/>
      <c r="O1065" s="216"/>
      <c r="P1065" s="216"/>
      <c r="Q1065" s="216"/>
    </row>
    <row r="1066" spans="2:17">
      <c r="B1066" s="216"/>
      <c r="C1066" s="216"/>
      <c r="D1066" s="216"/>
      <c r="E1066" s="172"/>
      <c r="G1066" s="216"/>
      <c r="H1066" s="216"/>
      <c r="I1066" s="216"/>
      <c r="K1066" s="216"/>
      <c r="L1066" s="216"/>
      <c r="M1066" s="216"/>
      <c r="O1066" s="216"/>
      <c r="P1066" s="216"/>
      <c r="Q1066" s="216"/>
    </row>
    <row r="1067" spans="2:17">
      <c r="B1067" s="216"/>
      <c r="C1067" s="216"/>
      <c r="D1067" s="216"/>
      <c r="E1067" s="172"/>
      <c r="G1067" s="216"/>
      <c r="H1067" s="216"/>
      <c r="I1067" s="216"/>
      <c r="K1067" s="216"/>
      <c r="L1067" s="216"/>
      <c r="M1067" s="216"/>
      <c r="O1067" s="216"/>
      <c r="P1067" s="216"/>
      <c r="Q1067" s="216"/>
    </row>
    <row r="1068" spans="2:17">
      <c r="B1068" s="216"/>
      <c r="C1068" s="216"/>
      <c r="D1068" s="216"/>
      <c r="E1068" s="172"/>
      <c r="G1068" s="216"/>
      <c r="H1068" s="216"/>
      <c r="I1068" s="216"/>
      <c r="K1068" s="216"/>
      <c r="L1068" s="216"/>
      <c r="M1068" s="216"/>
      <c r="O1068" s="216"/>
      <c r="P1068" s="216"/>
      <c r="Q1068" s="216"/>
    </row>
    <row r="1069" spans="2:17">
      <c r="B1069" s="216"/>
      <c r="C1069" s="216"/>
      <c r="D1069" s="216"/>
      <c r="E1069" s="172"/>
      <c r="G1069" s="216"/>
      <c r="H1069" s="216"/>
      <c r="I1069" s="216"/>
      <c r="K1069" s="216"/>
      <c r="L1069" s="216"/>
      <c r="M1069" s="216"/>
      <c r="O1069" s="216"/>
      <c r="P1069" s="216"/>
      <c r="Q1069" s="216"/>
    </row>
    <row r="1070" spans="2:17">
      <c r="B1070" s="216"/>
      <c r="C1070" s="216"/>
      <c r="D1070" s="216"/>
      <c r="E1070" s="172"/>
      <c r="G1070" s="216"/>
      <c r="H1070" s="216"/>
      <c r="I1070" s="216"/>
      <c r="K1070" s="216"/>
      <c r="L1070" s="216"/>
      <c r="M1070" s="216"/>
      <c r="O1070" s="216"/>
      <c r="P1070" s="216"/>
      <c r="Q1070" s="216"/>
    </row>
    <row r="1071" spans="2:17">
      <c r="B1071" s="216"/>
      <c r="C1071" s="216"/>
      <c r="D1071" s="216"/>
      <c r="E1071" s="172"/>
      <c r="G1071" s="216"/>
      <c r="H1071" s="216"/>
      <c r="I1071" s="216"/>
      <c r="K1071" s="216"/>
      <c r="L1071" s="216"/>
      <c r="M1071" s="216"/>
      <c r="O1071" s="216"/>
      <c r="P1071" s="216"/>
      <c r="Q1071" s="216"/>
    </row>
    <row r="1072" spans="2:17">
      <c r="B1072" s="216"/>
      <c r="C1072" s="216"/>
      <c r="D1072" s="216"/>
      <c r="E1072" s="172"/>
      <c r="G1072" s="216"/>
      <c r="H1072" s="216"/>
      <c r="I1072" s="216"/>
      <c r="K1072" s="216"/>
      <c r="L1072" s="216"/>
      <c r="M1072" s="216"/>
      <c r="O1072" s="216"/>
      <c r="P1072" s="216"/>
      <c r="Q1072" s="216"/>
    </row>
    <row r="1073" spans="2:17">
      <c r="B1073" s="216"/>
      <c r="C1073" s="216"/>
      <c r="D1073" s="216"/>
      <c r="E1073" s="172"/>
      <c r="G1073" s="216"/>
      <c r="H1073" s="216"/>
      <c r="I1073" s="216"/>
      <c r="K1073" s="216"/>
      <c r="L1073" s="216"/>
      <c r="M1073" s="216"/>
      <c r="O1073" s="216"/>
      <c r="P1073" s="216"/>
      <c r="Q1073" s="216"/>
    </row>
    <row r="1074" spans="2:17">
      <c r="B1074" s="216"/>
      <c r="C1074" s="216"/>
      <c r="D1074" s="216"/>
      <c r="E1074" s="172"/>
      <c r="G1074" s="216"/>
      <c r="H1074" s="216"/>
      <c r="I1074" s="216"/>
      <c r="K1074" s="216"/>
      <c r="L1074" s="216"/>
      <c r="M1074" s="216"/>
      <c r="O1074" s="216"/>
      <c r="P1074" s="216"/>
      <c r="Q1074" s="216"/>
    </row>
    <row r="1075" spans="2:17">
      <c r="B1075" s="216"/>
      <c r="C1075" s="216"/>
      <c r="D1075" s="216"/>
      <c r="E1075" s="172"/>
      <c r="G1075" s="216"/>
      <c r="H1075" s="216"/>
      <c r="I1075" s="216"/>
      <c r="K1075" s="216"/>
      <c r="L1075" s="216"/>
      <c r="M1075" s="216"/>
      <c r="O1075" s="216"/>
      <c r="P1075" s="216"/>
      <c r="Q1075" s="216"/>
    </row>
    <row r="1076" spans="2:17">
      <c r="B1076" s="216"/>
      <c r="C1076" s="216"/>
      <c r="D1076" s="216"/>
      <c r="E1076" s="172"/>
      <c r="G1076" s="216"/>
      <c r="H1076" s="216"/>
      <c r="I1076" s="216"/>
      <c r="K1076" s="216"/>
      <c r="L1076" s="216"/>
      <c r="M1076" s="216"/>
      <c r="O1076" s="216"/>
      <c r="P1076" s="216"/>
      <c r="Q1076" s="216"/>
    </row>
    <row r="1077" spans="2:17">
      <c r="B1077" s="216"/>
      <c r="C1077" s="216"/>
      <c r="D1077" s="216"/>
      <c r="E1077" s="172"/>
      <c r="G1077" s="216"/>
      <c r="H1077" s="216"/>
      <c r="I1077" s="216"/>
      <c r="K1077" s="216"/>
      <c r="L1077" s="216"/>
      <c r="M1077" s="216"/>
      <c r="O1077" s="216"/>
      <c r="P1077" s="216"/>
      <c r="Q1077" s="216"/>
    </row>
    <row r="1078" spans="2:17">
      <c r="B1078" s="216"/>
      <c r="C1078" s="216"/>
      <c r="D1078" s="216"/>
      <c r="E1078" s="172"/>
      <c r="G1078" s="216"/>
      <c r="H1078" s="216"/>
      <c r="I1078" s="216"/>
      <c r="K1078" s="216"/>
      <c r="L1078" s="216"/>
      <c r="M1078" s="216"/>
      <c r="O1078" s="216"/>
      <c r="P1078" s="216"/>
      <c r="Q1078" s="216"/>
    </row>
    <row r="1079" spans="2:17">
      <c r="B1079" s="216"/>
      <c r="C1079" s="216"/>
      <c r="D1079" s="216"/>
      <c r="E1079" s="172"/>
      <c r="G1079" s="216"/>
      <c r="H1079" s="216"/>
      <c r="I1079" s="216"/>
      <c r="K1079" s="216"/>
      <c r="L1079" s="216"/>
      <c r="M1079" s="216"/>
      <c r="O1079" s="216"/>
      <c r="P1079" s="216"/>
      <c r="Q1079" s="216"/>
    </row>
    <row r="1080" spans="2:17">
      <c r="B1080" s="216"/>
      <c r="C1080" s="216"/>
      <c r="D1080" s="216"/>
      <c r="E1080" s="172"/>
      <c r="G1080" s="216"/>
      <c r="H1080" s="216"/>
      <c r="I1080" s="216"/>
      <c r="K1080" s="216"/>
      <c r="L1080" s="216"/>
      <c r="M1080" s="216"/>
      <c r="O1080" s="216"/>
      <c r="P1080" s="216"/>
      <c r="Q1080" s="216"/>
    </row>
    <row r="1081" spans="2:17">
      <c r="B1081" s="216"/>
      <c r="C1081" s="216"/>
      <c r="D1081" s="216"/>
      <c r="E1081" s="172"/>
      <c r="G1081" s="216"/>
      <c r="H1081" s="216"/>
      <c r="I1081" s="216"/>
      <c r="K1081" s="216"/>
      <c r="L1081" s="216"/>
      <c r="M1081" s="216"/>
      <c r="O1081" s="216"/>
      <c r="P1081" s="216"/>
      <c r="Q1081" s="216"/>
    </row>
    <row r="1082" spans="2:17">
      <c r="B1082" s="216"/>
      <c r="C1082" s="216"/>
      <c r="D1082" s="216"/>
      <c r="E1082" s="172"/>
      <c r="G1082" s="216"/>
      <c r="H1082" s="216"/>
      <c r="I1082" s="216"/>
      <c r="K1082" s="216"/>
      <c r="L1082" s="216"/>
      <c r="M1082" s="216"/>
      <c r="O1082" s="216"/>
      <c r="P1082" s="216"/>
      <c r="Q1082" s="216"/>
    </row>
    <row r="1083" spans="2:17">
      <c r="B1083" s="216"/>
      <c r="C1083" s="216"/>
      <c r="D1083" s="216"/>
      <c r="E1083" s="172"/>
      <c r="G1083" s="216"/>
      <c r="H1083" s="216"/>
      <c r="I1083" s="216"/>
      <c r="K1083" s="216"/>
      <c r="L1083" s="216"/>
      <c r="M1083" s="216"/>
      <c r="O1083" s="216"/>
      <c r="P1083" s="216"/>
      <c r="Q1083" s="216"/>
    </row>
    <row r="1084" spans="2:17">
      <c r="B1084" s="216"/>
      <c r="C1084" s="216"/>
      <c r="D1084" s="216"/>
      <c r="E1084" s="172"/>
      <c r="G1084" s="216"/>
      <c r="H1084" s="216"/>
      <c r="I1084" s="216"/>
      <c r="K1084" s="216"/>
      <c r="L1084" s="216"/>
      <c r="M1084" s="216"/>
      <c r="O1084" s="216"/>
      <c r="P1084" s="216"/>
      <c r="Q1084" s="216"/>
    </row>
    <row r="1085" spans="2:17">
      <c r="B1085" s="216"/>
      <c r="C1085" s="216"/>
      <c r="D1085" s="216"/>
      <c r="E1085" s="172"/>
      <c r="G1085" s="216"/>
      <c r="H1085" s="216"/>
      <c r="I1085" s="216"/>
      <c r="K1085" s="216"/>
      <c r="L1085" s="216"/>
      <c r="M1085" s="216"/>
      <c r="O1085" s="216"/>
      <c r="P1085" s="216"/>
      <c r="Q1085" s="216"/>
    </row>
    <row r="1086" spans="2:17">
      <c r="B1086" s="216"/>
      <c r="C1086" s="216"/>
      <c r="D1086" s="216"/>
      <c r="E1086" s="172"/>
      <c r="G1086" s="216"/>
      <c r="H1086" s="216"/>
      <c r="I1086" s="216"/>
      <c r="K1086" s="216"/>
      <c r="L1086" s="216"/>
      <c r="M1086" s="216"/>
      <c r="O1086" s="216"/>
      <c r="P1086" s="216"/>
      <c r="Q1086" s="216"/>
    </row>
    <row r="1087" spans="2:17">
      <c r="B1087" s="216"/>
      <c r="C1087" s="216"/>
      <c r="D1087" s="216"/>
      <c r="E1087" s="172"/>
      <c r="G1087" s="216"/>
      <c r="H1087" s="216"/>
      <c r="I1087" s="216"/>
      <c r="K1087" s="216"/>
      <c r="L1087" s="216"/>
      <c r="M1087" s="216"/>
      <c r="O1087" s="216"/>
      <c r="P1087" s="216"/>
      <c r="Q1087" s="216"/>
    </row>
    <row r="1088" spans="2:17">
      <c r="B1088" s="216"/>
      <c r="C1088" s="216"/>
      <c r="D1088" s="216"/>
      <c r="E1088" s="172"/>
      <c r="G1088" s="216"/>
      <c r="H1088" s="216"/>
      <c r="I1088" s="216"/>
      <c r="K1088" s="216"/>
      <c r="L1088" s="216"/>
      <c r="M1088" s="216"/>
      <c r="O1088" s="216"/>
      <c r="P1088" s="216"/>
      <c r="Q1088" s="216"/>
    </row>
    <row r="1089" spans="2:17">
      <c r="B1089" s="216"/>
      <c r="C1089" s="216"/>
      <c r="D1089" s="216"/>
      <c r="E1089" s="172"/>
      <c r="G1089" s="216"/>
      <c r="H1089" s="216"/>
      <c r="I1089" s="216"/>
      <c r="K1089" s="216"/>
      <c r="L1089" s="216"/>
      <c r="M1089" s="216"/>
      <c r="O1089" s="216"/>
      <c r="P1089" s="216"/>
      <c r="Q1089" s="216"/>
    </row>
    <row r="1090" spans="2:17">
      <c r="B1090" s="216"/>
      <c r="C1090" s="216"/>
      <c r="D1090" s="216"/>
      <c r="E1090" s="172"/>
      <c r="G1090" s="216"/>
      <c r="H1090" s="216"/>
      <c r="I1090" s="216"/>
      <c r="K1090" s="216"/>
      <c r="L1090" s="216"/>
      <c r="M1090" s="216"/>
      <c r="O1090" s="216"/>
      <c r="P1090" s="216"/>
      <c r="Q1090" s="216"/>
    </row>
    <row r="1091" spans="2:17">
      <c r="B1091" s="216"/>
      <c r="C1091" s="216"/>
      <c r="D1091" s="216"/>
      <c r="E1091" s="172"/>
      <c r="G1091" s="216"/>
      <c r="H1091" s="216"/>
      <c r="I1091" s="216"/>
      <c r="K1091" s="216"/>
      <c r="L1091" s="216"/>
      <c r="M1091" s="216"/>
      <c r="O1091" s="216"/>
      <c r="P1091" s="216"/>
      <c r="Q1091" s="216"/>
    </row>
    <row r="1092" spans="2:17">
      <c r="B1092" s="216"/>
      <c r="C1092" s="216"/>
      <c r="D1092" s="216"/>
      <c r="E1092" s="172"/>
      <c r="G1092" s="216"/>
      <c r="H1092" s="216"/>
      <c r="I1092" s="216"/>
      <c r="K1092" s="216"/>
      <c r="L1092" s="216"/>
      <c r="M1092" s="216"/>
      <c r="O1092" s="216"/>
      <c r="P1092" s="216"/>
      <c r="Q1092" s="216"/>
    </row>
    <row r="1093" spans="2:17">
      <c r="B1093" s="216"/>
      <c r="C1093" s="216"/>
      <c r="D1093" s="216"/>
      <c r="E1093" s="172"/>
      <c r="G1093" s="216"/>
      <c r="H1093" s="216"/>
      <c r="I1093" s="216"/>
      <c r="K1093" s="216"/>
      <c r="L1093" s="216"/>
      <c r="M1093" s="216"/>
      <c r="O1093" s="216"/>
      <c r="P1093" s="216"/>
      <c r="Q1093" s="216"/>
    </row>
    <row r="1094" spans="2:17">
      <c r="B1094" s="216"/>
      <c r="C1094" s="216"/>
      <c r="D1094" s="216"/>
      <c r="E1094" s="172"/>
      <c r="G1094" s="216"/>
      <c r="H1094" s="216"/>
      <c r="I1094" s="216"/>
      <c r="K1094" s="216"/>
      <c r="L1094" s="216"/>
      <c r="M1094" s="216"/>
      <c r="O1094" s="216"/>
      <c r="P1094" s="216"/>
      <c r="Q1094" s="216"/>
    </row>
    <row r="1095" spans="2:17">
      <c r="B1095" s="216"/>
      <c r="C1095" s="216"/>
      <c r="D1095" s="216"/>
      <c r="E1095" s="172"/>
      <c r="G1095" s="216"/>
      <c r="H1095" s="216"/>
      <c r="I1095" s="216"/>
      <c r="K1095" s="216"/>
      <c r="L1095" s="216"/>
      <c r="M1095" s="216"/>
      <c r="O1095" s="216"/>
      <c r="P1095" s="216"/>
      <c r="Q1095" s="216"/>
    </row>
    <row r="1096" spans="2:17">
      <c r="B1096" s="216"/>
      <c r="C1096" s="216"/>
      <c r="D1096" s="216"/>
      <c r="E1096" s="172"/>
      <c r="G1096" s="216"/>
      <c r="H1096" s="216"/>
      <c r="I1096" s="216"/>
      <c r="K1096" s="216"/>
      <c r="L1096" s="216"/>
      <c r="M1096" s="216"/>
      <c r="O1096" s="216"/>
      <c r="P1096" s="216"/>
      <c r="Q1096" s="216"/>
    </row>
    <row r="1097" spans="2:17">
      <c r="B1097" s="216"/>
      <c r="C1097" s="216"/>
      <c r="D1097" s="216"/>
      <c r="E1097" s="172"/>
      <c r="G1097" s="216"/>
      <c r="H1097" s="216"/>
      <c r="I1097" s="216"/>
      <c r="K1097" s="216"/>
      <c r="L1097" s="216"/>
      <c r="M1097" s="216"/>
      <c r="O1097" s="216"/>
      <c r="P1097" s="216"/>
      <c r="Q1097" s="216"/>
    </row>
    <row r="1098" spans="2:17">
      <c r="B1098" s="216"/>
      <c r="C1098" s="216"/>
      <c r="D1098" s="216"/>
      <c r="E1098" s="172"/>
      <c r="G1098" s="216"/>
      <c r="H1098" s="216"/>
      <c r="I1098" s="216"/>
      <c r="K1098" s="216"/>
      <c r="L1098" s="216"/>
      <c r="M1098" s="216"/>
      <c r="O1098" s="216"/>
      <c r="P1098" s="216"/>
      <c r="Q1098" s="216"/>
    </row>
    <row r="1099" spans="2:17">
      <c r="B1099" s="216"/>
      <c r="C1099" s="216"/>
      <c r="D1099" s="216"/>
      <c r="E1099" s="172"/>
      <c r="G1099" s="216"/>
      <c r="H1099" s="216"/>
      <c r="I1099" s="216"/>
      <c r="K1099" s="216"/>
      <c r="L1099" s="216"/>
      <c r="M1099" s="216"/>
      <c r="O1099" s="216"/>
      <c r="P1099" s="216"/>
      <c r="Q1099" s="216"/>
    </row>
    <row r="1100" spans="2:17">
      <c r="B1100" s="216"/>
      <c r="C1100" s="216"/>
      <c r="D1100" s="216"/>
      <c r="E1100" s="172"/>
      <c r="G1100" s="216"/>
      <c r="H1100" s="216"/>
      <c r="I1100" s="216"/>
      <c r="K1100" s="216"/>
      <c r="L1100" s="216"/>
      <c r="M1100" s="216"/>
      <c r="O1100" s="216"/>
      <c r="P1100" s="216"/>
      <c r="Q1100" s="216"/>
    </row>
    <row r="1101" spans="2:17">
      <c r="B1101" s="216"/>
      <c r="C1101" s="216"/>
      <c r="D1101" s="216"/>
      <c r="E1101" s="172"/>
      <c r="G1101" s="216"/>
      <c r="H1101" s="216"/>
      <c r="I1101" s="216"/>
      <c r="K1101" s="216"/>
      <c r="L1101" s="216"/>
      <c r="M1101" s="216"/>
      <c r="O1101" s="216"/>
      <c r="P1101" s="216"/>
      <c r="Q1101" s="216"/>
    </row>
    <row r="1102" spans="2:17">
      <c r="B1102" s="216"/>
      <c r="C1102" s="216"/>
      <c r="D1102" s="216"/>
      <c r="E1102" s="172"/>
      <c r="G1102" s="216"/>
      <c r="H1102" s="216"/>
      <c r="I1102" s="216"/>
      <c r="K1102" s="216"/>
      <c r="L1102" s="216"/>
      <c r="M1102" s="216"/>
      <c r="O1102" s="216"/>
      <c r="P1102" s="216"/>
      <c r="Q1102" s="216"/>
    </row>
    <row r="1103" spans="2:17">
      <c r="B1103" s="216"/>
      <c r="C1103" s="216"/>
      <c r="D1103" s="216"/>
      <c r="E1103" s="172"/>
      <c r="G1103" s="216"/>
      <c r="H1103" s="216"/>
      <c r="I1103" s="216"/>
      <c r="K1103" s="216"/>
      <c r="L1103" s="216"/>
      <c r="M1103" s="216"/>
      <c r="O1103" s="216"/>
      <c r="P1103" s="216"/>
      <c r="Q1103" s="216"/>
    </row>
    <row r="1104" spans="2:17">
      <c r="B1104" s="216"/>
      <c r="C1104" s="216"/>
      <c r="D1104" s="216"/>
      <c r="E1104" s="172"/>
      <c r="G1104" s="216"/>
      <c r="H1104" s="216"/>
      <c r="I1104" s="216"/>
      <c r="K1104" s="216"/>
      <c r="L1104" s="216"/>
      <c r="M1104" s="216"/>
      <c r="O1104" s="216"/>
      <c r="P1104" s="216"/>
      <c r="Q1104" s="216"/>
    </row>
    <row r="1105" spans="2:17">
      <c r="B1105" s="216"/>
      <c r="C1105" s="216"/>
      <c r="D1105" s="216"/>
      <c r="E1105" s="172"/>
      <c r="G1105" s="216"/>
      <c r="H1105" s="216"/>
      <c r="I1105" s="216"/>
      <c r="K1105" s="216"/>
      <c r="L1105" s="216"/>
      <c r="M1105" s="216"/>
      <c r="O1105" s="216"/>
      <c r="P1105" s="216"/>
      <c r="Q1105" s="216"/>
    </row>
    <row r="1106" spans="2:17">
      <c r="B1106" s="216"/>
      <c r="C1106" s="216"/>
      <c r="D1106" s="216"/>
      <c r="E1106" s="172"/>
      <c r="G1106" s="216"/>
      <c r="H1106" s="216"/>
      <c r="I1106" s="216"/>
      <c r="K1106" s="216"/>
      <c r="L1106" s="216"/>
      <c r="M1106" s="216"/>
      <c r="O1106" s="216"/>
      <c r="P1106" s="216"/>
      <c r="Q1106" s="216"/>
    </row>
    <row r="1107" spans="2:17">
      <c r="E1107" s="172" t="str">
        <f>IF(ISNUMBER(B1107),B1107,IF(B1107="nd",0,IF(B1107="&lt;",$U$25,"")))</f>
        <v/>
      </c>
    </row>
    <row r="1108" spans="2:17">
      <c r="E1108" s="166"/>
    </row>
  </sheetData>
  <mergeCells count="13">
    <mergeCell ref="O3:Q3"/>
    <mergeCell ref="K3:M3"/>
    <mergeCell ref="G3:I3"/>
    <mergeCell ref="S9:X9"/>
    <mergeCell ref="B1:Q1"/>
    <mergeCell ref="B3:D3"/>
    <mergeCell ref="S19:X21"/>
    <mergeCell ref="S3:X8"/>
    <mergeCell ref="S36:W38"/>
    <mergeCell ref="S23:W23"/>
    <mergeCell ref="S24:W26"/>
    <mergeCell ref="S28:W30"/>
    <mergeCell ref="S32:W3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EK65"/>
  <sheetViews>
    <sheetView zoomScale="80" zoomScaleNormal="80" workbookViewId="0">
      <selection activeCell="D31" sqref="D31"/>
    </sheetView>
  </sheetViews>
  <sheetFormatPr defaultColWidth="8" defaultRowHeight="15"/>
  <cols>
    <col min="1" max="1" width="31.125" style="1" customWidth="1"/>
    <col min="2" max="2" width="11.625" style="1" customWidth="1"/>
    <col min="3" max="3" width="10.875" style="1" customWidth="1"/>
    <col min="4" max="4" width="12.125" style="1" customWidth="1"/>
    <col min="5" max="5" width="11.625" style="1" customWidth="1"/>
    <col min="6" max="6" width="17.625" style="1" customWidth="1"/>
    <col min="7" max="7" width="21.625" style="1" customWidth="1"/>
    <col min="8" max="8" width="12.25" style="1" customWidth="1"/>
    <col min="9" max="9" width="10.75" style="1" customWidth="1"/>
    <col min="10" max="10" width="12.375" style="1" customWidth="1"/>
    <col min="11" max="11" width="12.625" style="1" customWidth="1"/>
    <col min="12" max="12" width="9.875" style="1" customWidth="1"/>
    <col min="13" max="13" width="12.125" style="1" customWidth="1"/>
    <col min="14" max="14" width="10.375" style="1" customWidth="1"/>
    <col min="15" max="15" width="9.625" style="1" customWidth="1"/>
    <col min="16" max="16" width="10.25" style="1" hidden="1" customWidth="1"/>
    <col min="17" max="17" width="9.25" style="1" hidden="1" customWidth="1"/>
    <col min="18" max="18" width="9.5" style="1" customWidth="1"/>
    <col min="19" max="19" width="6.625" style="1" customWidth="1"/>
    <col min="20" max="20" width="13" style="1" hidden="1" customWidth="1"/>
    <col min="21" max="21" width="13.625" style="1" hidden="1" customWidth="1"/>
    <col min="22" max="22" width="11.875" style="1" hidden="1" customWidth="1"/>
    <col min="23" max="23" width="11.125" style="1" hidden="1" customWidth="1"/>
    <col min="24" max="24" width="12.75" style="1" hidden="1" customWidth="1"/>
    <col min="25" max="25" width="9.875" style="1" hidden="1" customWidth="1"/>
    <col min="26" max="26" width="7.5" style="1" hidden="1" customWidth="1"/>
    <col min="27" max="27" width="9.25" style="1" hidden="1" customWidth="1"/>
    <col min="28" max="28" width="10.125" style="1" hidden="1" customWidth="1"/>
    <col min="29" max="29" width="9.25" style="1" hidden="1" customWidth="1"/>
    <col min="30" max="30" width="9.375" style="105" customWidth="1"/>
    <col min="31" max="31" width="11.5" style="105" customWidth="1"/>
    <col min="32" max="32" width="8.5" style="105" customWidth="1"/>
    <col min="33" max="33" width="11.625" style="105" customWidth="1"/>
    <col min="34" max="34" width="9.375" style="2" customWidth="1"/>
    <col min="35" max="35" width="6.5" style="2" bestFit="1" customWidth="1"/>
    <col min="36" max="139" width="8" style="2"/>
    <col min="140" max="16384" width="8" style="1"/>
  </cols>
  <sheetData>
    <row r="1" spans="1:17">
      <c r="A1" s="313" t="s">
        <v>229</v>
      </c>
      <c r="B1" s="314"/>
      <c r="C1" s="314"/>
      <c r="D1" s="314"/>
      <c r="E1" s="314"/>
      <c r="F1" s="314"/>
      <c r="G1" s="314"/>
      <c r="H1" s="314"/>
      <c r="I1" s="314"/>
      <c r="J1" s="314"/>
      <c r="K1" s="314"/>
      <c r="L1" s="314"/>
      <c r="M1" s="314"/>
      <c r="N1" s="314"/>
      <c r="O1" s="315"/>
    </row>
    <row r="2" spans="1:17" ht="15.75" thickBot="1">
      <c r="A2" s="316"/>
      <c r="B2" s="317"/>
      <c r="C2" s="317"/>
      <c r="D2" s="317"/>
      <c r="E2" s="317"/>
      <c r="F2" s="317"/>
      <c r="G2" s="317"/>
      <c r="H2" s="317"/>
      <c r="I2" s="317"/>
      <c r="J2" s="317"/>
      <c r="K2" s="317"/>
      <c r="L2" s="317"/>
      <c r="M2" s="317"/>
      <c r="N2" s="317"/>
      <c r="O2" s="318"/>
    </row>
    <row r="3" spans="1:17" ht="15" customHeight="1">
      <c r="A3" s="361" t="s">
        <v>0</v>
      </c>
      <c r="B3" s="327"/>
      <c r="C3" s="327"/>
      <c r="D3" s="362"/>
      <c r="E3" s="21"/>
      <c r="F3" s="326" t="s">
        <v>1</v>
      </c>
      <c r="G3" s="327"/>
      <c r="H3" s="327"/>
      <c r="I3" s="327"/>
      <c r="J3" s="327"/>
      <c r="K3" s="327"/>
      <c r="L3" s="327"/>
      <c r="M3" s="327"/>
      <c r="N3" s="328"/>
      <c r="O3" s="55"/>
    </row>
    <row r="4" spans="1:17" ht="15" customHeight="1">
      <c r="A4" s="363"/>
      <c r="B4" s="364"/>
      <c r="C4" s="364"/>
      <c r="D4" s="365"/>
      <c r="E4" s="31"/>
      <c r="F4" s="329"/>
      <c r="G4" s="330"/>
      <c r="H4" s="330"/>
      <c r="I4" s="330"/>
      <c r="J4" s="330"/>
      <c r="K4" s="330"/>
      <c r="L4" s="330"/>
      <c r="M4" s="330"/>
      <c r="N4" s="331"/>
      <c r="O4" s="57"/>
    </row>
    <row r="5" spans="1:17" ht="33.75" customHeight="1">
      <c r="A5" s="59" t="s">
        <v>2</v>
      </c>
      <c r="B5" s="366" t="s">
        <v>2</v>
      </c>
      <c r="C5" s="367"/>
      <c r="D5" s="368"/>
      <c r="E5" s="32"/>
      <c r="F5" s="334" t="s">
        <v>105</v>
      </c>
      <c r="G5" s="335"/>
      <c r="H5" s="71" t="s">
        <v>3</v>
      </c>
      <c r="I5" s="33"/>
      <c r="J5" s="336" t="s">
        <v>101</v>
      </c>
      <c r="K5" s="337"/>
      <c r="L5" s="337"/>
      <c r="M5" s="338"/>
      <c r="N5" s="70"/>
      <c r="O5" s="57"/>
    </row>
    <row r="6" spans="1:17" ht="15" customHeight="1">
      <c r="A6" s="59" t="s">
        <v>4</v>
      </c>
      <c r="B6" s="366" t="s">
        <v>4</v>
      </c>
      <c r="C6" s="367"/>
      <c r="D6" s="368"/>
      <c r="E6" s="32"/>
      <c r="F6" s="332" t="s">
        <v>99</v>
      </c>
      <c r="G6" s="333"/>
      <c r="H6" s="71" t="s">
        <v>3</v>
      </c>
      <c r="I6" s="33"/>
      <c r="J6" s="339" t="s">
        <v>34</v>
      </c>
      <c r="K6" s="339"/>
      <c r="L6" s="339"/>
      <c r="M6" s="339"/>
      <c r="N6" s="72" t="s">
        <v>91</v>
      </c>
      <c r="O6" s="57"/>
      <c r="P6" s="1" t="s">
        <v>5</v>
      </c>
      <c r="Q6" s="1" t="s">
        <v>6</v>
      </c>
    </row>
    <row r="7" spans="1:17" ht="15" customHeight="1">
      <c r="A7" s="325" t="s">
        <v>7</v>
      </c>
      <c r="B7" s="319" t="s">
        <v>7</v>
      </c>
      <c r="C7" s="320"/>
      <c r="D7" s="321"/>
      <c r="E7" s="32"/>
      <c r="F7" s="340" t="s">
        <v>100</v>
      </c>
      <c r="G7" s="341"/>
      <c r="H7" s="342"/>
      <c r="I7" s="33"/>
      <c r="J7" s="339" t="s">
        <v>35</v>
      </c>
      <c r="K7" s="339"/>
      <c r="L7" s="339"/>
      <c r="M7" s="339"/>
      <c r="N7" s="72" t="s">
        <v>91</v>
      </c>
      <c r="O7" s="57"/>
      <c r="P7" s="1" t="s">
        <v>10</v>
      </c>
      <c r="Q7" s="1" t="s">
        <v>11</v>
      </c>
    </row>
    <row r="8" spans="1:17" ht="15" customHeight="1">
      <c r="A8" s="325"/>
      <c r="B8" s="322"/>
      <c r="C8" s="323"/>
      <c r="D8" s="324"/>
      <c r="E8" s="32"/>
      <c r="F8" s="334"/>
      <c r="G8" s="335"/>
      <c r="H8" s="343"/>
      <c r="I8" s="33"/>
      <c r="J8" s="339" t="s">
        <v>110</v>
      </c>
      <c r="K8" s="339"/>
      <c r="L8" s="339"/>
      <c r="M8" s="339"/>
      <c r="N8" s="72" t="s">
        <v>91</v>
      </c>
      <c r="O8" s="57"/>
      <c r="P8" s="1" t="s">
        <v>91</v>
      </c>
      <c r="Q8" s="1" t="s">
        <v>3</v>
      </c>
    </row>
    <row r="9" spans="1:17" ht="15" customHeight="1">
      <c r="A9" s="325" t="s">
        <v>13</v>
      </c>
      <c r="B9" s="319" t="s">
        <v>13</v>
      </c>
      <c r="C9" s="320"/>
      <c r="D9" s="321"/>
      <c r="E9" s="32"/>
      <c r="F9" s="178" t="s">
        <v>14</v>
      </c>
      <c r="G9" s="64" t="s">
        <v>15</v>
      </c>
      <c r="H9" s="72" t="str">
        <f>IF($H$6="no","*","na")</f>
        <v>na</v>
      </c>
      <c r="I9" s="33"/>
      <c r="J9" s="332" t="s">
        <v>102</v>
      </c>
      <c r="K9" s="344"/>
      <c r="L9" s="344"/>
      <c r="M9" s="333"/>
      <c r="N9" s="71" t="s">
        <v>3</v>
      </c>
      <c r="O9" s="57"/>
    </row>
    <row r="10" spans="1:17" ht="15" customHeight="1">
      <c r="A10" s="325"/>
      <c r="B10" s="322"/>
      <c r="C10" s="323"/>
      <c r="D10" s="324"/>
      <c r="E10" s="32"/>
      <c r="F10" s="178" t="s">
        <v>16</v>
      </c>
      <c r="G10" s="64" t="s">
        <v>15</v>
      </c>
      <c r="H10" s="72" t="str">
        <f>IF($H$6="no","*","na")</f>
        <v>na</v>
      </c>
      <c r="I10" s="33"/>
      <c r="J10" s="332" t="s">
        <v>190</v>
      </c>
      <c r="K10" s="344"/>
      <c r="L10" s="344"/>
      <c r="M10" s="333"/>
      <c r="N10" s="68"/>
      <c r="O10" s="57"/>
    </row>
    <row r="11" spans="1:17" ht="15" customHeight="1">
      <c r="A11" s="325" t="s">
        <v>17</v>
      </c>
      <c r="B11" s="346" t="s">
        <v>18</v>
      </c>
      <c r="C11" s="347"/>
      <c r="D11" s="348"/>
      <c r="E11" s="32"/>
      <c r="F11" s="178" t="s">
        <v>19</v>
      </c>
      <c r="G11" s="64" t="s">
        <v>15</v>
      </c>
      <c r="H11" s="72" t="str">
        <f>IF($H$6="no","*","na")</f>
        <v>na</v>
      </c>
      <c r="I11" s="33"/>
      <c r="J11" s="179" t="s">
        <v>8</v>
      </c>
      <c r="K11" s="180"/>
      <c r="L11" s="179" t="s">
        <v>9</v>
      </c>
      <c r="M11" s="180"/>
      <c r="N11" s="73" t="s">
        <v>91</v>
      </c>
      <c r="O11" s="57"/>
    </row>
    <row r="12" spans="1:17" ht="15" customHeight="1" thickBot="1">
      <c r="A12" s="345"/>
      <c r="B12" s="349"/>
      <c r="C12" s="350"/>
      <c r="D12" s="351"/>
      <c r="E12" s="32"/>
      <c r="F12" s="178" t="s">
        <v>20</v>
      </c>
      <c r="G12" s="64" t="s">
        <v>21</v>
      </c>
      <c r="H12" s="34">
        <v>0.1</v>
      </c>
      <c r="I12" s="33"/>
      <c r="J12" s="179" t="s">
        <v>12</v>
      </c>
      <c r="K12" s="180"/>
      <c r="L12" s="179" t="s">
        <v>9</v>
      </c>
      <c r="M12" s="180"/>
      <c r="N12" s="73" t="s">
        <v>91</v>
      </c>
      <c r="O12" s="57"/>
    </row>
    <row r="13" spans="1:17" ht="15" customHeight="1">
      <c r="A13" s="352" t="s">
        <v>22</v>
      </c>
      <c r="B13" s="353"/>
      <c r="C13" s="353"/>
      <c r="D13" s="354"/>
      <c r="E13" s="32"/>
      <c r="F13" s="178" t="s">
        <v>23</v>
      </c>
      <c r="G13" s="64" t="s">
        <v>21</v>
      </c>
      <c r="H13" s="34">
        <v>0.25</v>
      </c>
      <c r="I13" s="33"/>
      <c r="J13" s="340" t="s">
        <v>103</v>
      </c>
      <c r="K13" s="380"/>
      <c r="L13" s="380"/>
      <c r="M13" s="341"/>
      <c r="N13" s="369" t="s">
        <v>91</v>
      </c>
      <c r="O13" s="57"/>
    </row>
    <row r="14" spans="1:17" ht="15" customHeight="1">
      <c r="A14" s="355"/>
      <c r="B14" s="356"/>
      <c r="C14" s="356"/>
      <c r="D14" s="357"/>
      <c r="E14" s="32"/>
      <c r="F14" s="178" t="s">
        <v>232</v>
      </c>
      <c r="G14" s="64"/>
      <c r="H14" s="64"/>
      <c r="I14" s="33"/>
      <c r="J14" s="334"/>
      <c r="K14" s="381"/>
      <c r="L14" s="381"/>
      <c r="M14" s="335"/>
      <c r="N14" s="370"/>
      <c r="O14" s="57"/>
    </row>
    <row r="15" spans="1:17" ht="15" customHeight="1" thickBot="1">
      <c r="A15" s="358"/>
      <c r="B15" s="359"/>
      <c r="C15" s="359"/>
      <c r="D15" s="360"/>
      <c r="E15" s="32"/>
      <c r="F15" s="255" t="s">
        <v>26</v>
      </c>
      <c r="G15" s="256"/>
      <c r="H15" s="65" t="str">
        <f>IF(OR(H11="*",H5="*"),"na",(H5+(H12*H11/1.547))/H5)</f>
        <v>na</v>
      </c>
      <c r="I15" s="33"/>
      <c r="J15" s="340" t="s">
        <v>104</v>
      </c>
      <c r="K15" s="380"/>
      <c r="L15" s="380"/>
      <c r="M15" s="341"/>
      <c r="N15" s="253"/>
      <c r="O15" s="57"/>
    </row>
    <row r="16" spans="1:17" ht="15" customHeight="1">
      <c r="A16" s="60" t="s">
        <v>27</v>
      </c>
      <c r="B16" s="35" t="s">
        <v>28</v>
      </c>
      <c r="C16" s="36" t="s">
        <v>29</v>
      </c>
      <c r="D16" s="37"/>
      <c r="E16" s="32"/>
      <c r="F16" s="178" t="s">
        <v>30</v>
      </c>
      <c r="G16" s="178"/>
      <c r="H16" s="65" t="str">
        <f>IF(OR(H9="*",H$5="*"),"na",(H$5+(H$13*H9/1.547))/H$5)</f>
        <v>na</v>
      </c>
      <c r="I16" s="33"/>
      <c r="J16" s="334"/>
      <c r="K16" s="381"/>
      <c r="L16" s="381"/>
      <c r="M16" s="335"/>
      <c r="N16" s="252"/>
      <c r="O16" s="57"/>
    </row>
    <row r="17" spans="1:139" ht="15" customHeight="1" thickBot="1">
      <c r="A17" s="61" t="s">
        <v>31</v>
      </c>
      <c r="B17" s="38" t="s">
        <v>28</v>
      </c>
      <c r="C17" s="39" t="s">
        <v>32</v>
      </c>
      <c r="D17" s="40"/>
      <c r="E17" s="32"/>
      <c r="F17" s="178" t="s">
        <v>33</v>
      </c>
      <c r="G17" s="178"/>
      <c r="H17" s="65" t="str">
        <f>IF(OR(H10="*",H$5="*"),"na",(H$5+(H$13*H10/1.547))/H$5)</f>
        <v>na</v>
      </c>
      <c r="I17" s="33"/>
      <c r="J17" s="372" t="s">
        <v>36</v>
      </c>
      <c r="K17" s="373"/>
      <c r="L17" s="374"/>
      <c r="M17" s="64" t="s">
        <v>37</v>
      </c>
      <c r="N17" s="69">
        <v>0.99</v>
      </c>
      <c r="O17" s="57"/>
    </row>
    <row r="18" spans="1:139" ht="15" customHeight="1">
      <c r="A18" s="62"/>
      <c r="B18" s="41"/>
      <c r="C18" s="41"/>
      <c r="D18" s="41"/>
      <c r="E18" s="32"/>
      <c r="F18" s="44"/>
      <c r="G18" s="41"/>
      <c r="H18" s="41"/>
      <c r="I18" s="33"/>
      <c r="J18" s="372" t="s">
        <v>38</v>
      </c>
      <c r="K18" s="373"/>
      <c r="L18" s="374"/>
      <c r="M18" s="64" t="s">
        <v>37</v>
      </c>
      <c r="N18" s="69">
        <v>0.95</v>
      </c>
      <c r="O18" s="57"/>
    </row>
    <row r="19" spans="1:139" ht="15" customHeight="1" thickBot="1">
      <c r="A19" s="24"/>
      <c r="B19" s="58"/>
      <c r="C19" s="58"/>
      <c r="D19" s="23"/>
      <c r="E19" s="58"/>
      <c r="F19" s="22"/>
      <c r="G19" s="58"/>
      <c r="H19" s="58"/>
      <c r="I19" s="58"/>
      <c r="J19" s="58"/>
      <c r="K19" s="58"/>
      <c r="L19" s="58"/>
      <c r="M19" s="58"/>
      <c r="N19" s="58"/>
      <c r="O19" s="67"/>
    </row>
    <row r="20" spans="1:139" s="3" customFormat="1" ht="20.25" thickBot="1">
      <c r="A20" s="416" t="s">
        <v>39</v>
      </c>
      <c r="B20" s="417"/>
      <c r="C20" s="417"/>
      <c r="D20" s="417"/>
      <c r="E20" s="417"/>
      <c r="F20" s="417"/>
      <c r="G20" s="417"/>
      <c r="H20" s="417"/>
      <c r="I20" s="417"/>
      <c r="J20" s="417"/>
      <c r="K20" s="417"/>
      <c r="L20" s="417"/>
      <c r="M20" s="417"/>
      <c r="N20" s="417"/>
      <c r="O20" s="418"/>
      <c r="P20" s="2"/>
      <c r="Q20" s="2"/>
      <c r="R20" s="2"/>
      <c r="S20" s="2"/>
      <c r="T20" s="2"/>
      <c r="U20" s="2"/>
      <c r="V20" s="2"/>
      <c r="W20" s="2"/>
      <c r="X20" s="2"/>
      <c r="Y20" s="2"/>
      <c r="Z20" s="2"/>
      <c r="AA20" s="2"/>
      <c r="AB20" s="2"/>
      <c r="AC20" s="2"/>
      <c r="AD20" s="105"/>
      <c r="AE20" s="105"/>
      <c r="AF20" s="105"/>
      <c r="AG20" s="105"/>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row>
    <row r="21" spans="1:139" ht="18">
      <c r="A21" s="28" t="s">
        <v>40</v>
      </c>
      <c r="B21" s="27"/>
      <c r="C21" s="27"/>
      <c r="D21" s="27"/>
      <c r="E21" s="26"/>
      <c r="F21" s="26"/>
      <c r="G21" s="25" t="s">
        <v>41</v>
      </c>
      <c r="H21" s="27"/>
      <c r="I21" s="27"/>
      <c r="J21" s="27"/>
      <c r="K21" s="27"/>
      <c r="L21" s="26"/>
      <c r="M21" s="26"/>
      <c r="N21" s="26"/>
      <c r="O21" s="55"/>
      <c r="P21" s="2"/>
      <c r="Q21" s="2"/>
      <c r="R21" s="2"/>
      <c r="S21" s="2"/>
      <c r="T21" s="2"/>
      <c r="U21" s="2"/>
      <c r="V21" s="2"/>
      <c r="W21" s="2"/>
      <c r="X21" s="2"/>
      <c r="Y21" s="2"/>
      <c r="Z21" s="2"/>
      <c r="AA21" s="2"/>
      <c r="AB21" s="2"/>
      <c r="AC21" s="2"/>
    </row>
    <row r="22" spans="1:139" ht="15" customHeight="1">
      <c r="A22" s="62"/>
      <c r="B22" s="45" t="s">
        <v>42</v>
      </c>
      <c r="C22" s="45" t="s">
        <v>43</v>
      </c>
      <c r="D22" s="45" t="s">
        <v>44</v>
      </c>
      <c r="E22" s="41"/>
      <c r="F22" s="44"/>
      <c r="G22" s="46"/>
      <c r="H22" s="47"/>
      <c r="I22" s="45" t="s">
        <v>42</v>
      </c>
      <c r="J22" s="45" t="s">
        <v>43</v>
      </c>
      <c r="K22" s="45" t="s">
        <v>44</v>
      </c>
      <c r="L22" s="41"/>
      <c r="M22" s="41"/>
      <c r="N22" s="41"/>
      <c r="O22" s="57"/>
      <c r="P22" s="2"/>
      <c r="Q22" s="2"/>
      <c r="R22" s="2"/>
      <c r="S22" s="2"/>
      <c r="T22" s="2"/>
      <c r="U22" s="2"/>
      <c r="V22" s="2"/>
      <c r="W22" s="2"/>
      <c r="X22" s="2"/>
      <c r="Y22" s="2"/>
      <c r="Z22" s="2"/>
      <c r="AA22" s="2"/>
      <c r="AB22" s="2"/>
      <c r="AC22" s="2"/>
    </row>
    <row r="23" spans="1:139" ht="15" customHeight="1">
      <c r="A23" s="249" t="s">
        <v>45</v>
      </c>
      <c r="B23" s="116" t="str">
        <f>IF(H6="no",H15,N6)</f>
        <v>na</v>
      </c>
      <c r="C23" s="116" t="str">
        <f>IF(H6="no",H16,N7)</f>
        <v>na</v>
      </c>
      <c r="D23" s="116" t="str">
        <f>IF(H6="no",H17,N8)</f>
        <v>na</v>
      </c>
      <c r="E23" s="117"/>
      <c r="F23" s="44"/>
      <c r="G23" s="49" t="s">
        <v>46</v>
      </c>
      <c r="H23" s="118"/>
      <c r="I23" s="50"/>
      <c r="J23" s="50"/>
      <c r="K23" s="51"/>
      <c r="L23" s="41"/>
      <c r="M23" s="41"/>
      <c r="N23" s="41"/>
      <c r="O23" s="57"/>
      <c r="P23" s="2"/>
      <c r="Q23" s="2"/>
      <c r="R23" s="2"/>
      <c r="S23" s="2"/>
      <c r="T23" s="2"/>
      <c r="U23" s="2"/>
      <c r="V23" s="2"/>
      <c r="W23" s="2"/>
      <c r="X23" s="2"/>
      <c r="Y23" s="2"/>
      <c r="Z23" s="2"/>
      <c r="AA23" s="2"/>
      <c r="AB23" s="2"/>
      <c r="AC23" s="2"/>
    </row>
    <row r="24" spans="1:139" ht="15" customHeight="1">
      <c r="A24" s="63"/>
      <c r="B24" s="118"/>
      <c r="C24" s="50"/>
      <c r="D24" s="50"/>
      <c r="E24" s="51"/>
      <c r="F24" s="44"/>
      <c r="G24" s="43" t="s">
        <v>47</v>
      </c>
      <c r="H24" s="43"/>
      <c r="I24" s="116" t="str">
        <f>IF($C26="--","--",6.57-0.0118*$C26+0.00012*($C26^2))</f>
        <v>--</v>
      </c>
      <c r="J24" s="116" t="str">
        <f>IF($D26="--","--",6.57-0.0118*$D26+0.00012*($D26^2))</f>
        <v>--</v>
      </c>
      <c r="K24" s="116" t="str">
        <f>IF($D26="--","--",6.57-0.0118*$D26+0.00012*($D26^2))</f>
        <v>--</v>
      </c>
      <c r="L24" s="41"/>
      <c r="M24" s="41"/>
      <c r="N24" s="41"/>
      <c r="O24" s="57"/>
    </row>
    <row r="25" spans="1:139" ht="15" customHeight="1">
      <c r="A25" s="56" t="s">
        <v>48</v>
      </c>
      <c r="B25" s="118"/>
      <c r="C25" s="50" t="s">
        <v>74</v>
      </c>
      <c r="D25" s="50" t="s">
        <v>226</v>
      </c>
      <c r="E25" s="51"/>
      <c r="F25" s="44"/>
      <c r="G25" s="43" t="s">
        <v>49</v>
      </c>
      <c r="H25" s="43"/>
      <c r="I25" s="116" t="str">
        <f>IF($C27="--","--",1/(1+10^(I24-$C27)))</f>
        <v>--</v>
      </c>
      <c r="J25" s="116" t="str">
        <f>IF($D27="--","--",1/(1+10^(J24-$D27)))</f>
        <v>--</v>
      </c>
      <c r="K25" s="116" t="str">
        <f>IF($D27="--","--",1/(1+10^(K24-$D27)))</f>
        <v>--</v>
      </c>
      <c r="L25" s="41"/>
      <c r="M25" s="41"/>
      <c r="N25" s="41"/>
      <c r="O25" s="57"/>
    </row>
    <row r="26" spans="1:139" ht="15" customHeight="1">
      <c r="A26" s="249" t="s">
        <v>50</v>
      </c>
      <c r="B26" s="52" t="s">
        <v>51</v>
      </c>
      <c r="C26" s="181" t="str">
        <f>'Amb. Data'!W12</f>
        <v>--</v>
      </c>
      <c r="D26" s="181" t="str">
        <f>'Amb. Data'!T12</f>
        <v>--</v>
      </c>
      <c r="E26" s="117"/>
      <c r="F26" s="44"/>
      <c r="G26" s="43" t="s">
        <v>52</v>
      </c>
      <c r="H26" s="115" t="s">
        <v>25</v>
      </c>
      <c r="I26" s="116" t="str">
        <f>IF($C28="--","--",$C28/I25)</f>
        <v>--</v>
      </c>
      <c r="J26" s="116" t="str">
        <f>IF($D28="--","--",$D28/J25)</f>
        <v>--</v>
      </c>
      <c r="K26" s="116" t="str">
        <f>IF($D28="--","--",$D28/K25)</f>
        <v>--</v>
      </c>
      <c r="L26" s="41"/>
      <c r="M26" s="41"/>
      <c r="N26" s="41"/>
      <c r="O26" s="57"/>
    </row>
    <row r="27" spans="1:139" ht="15" customHeight="1">
      <c r="A27" s="249" t="s">
        <v>53</v>
      </c>
      <c r="B27" s="52"/>
      <c r="C27" s="181" t="str">
        <f>'Amb. Data'!W13</f>
        <v>--</v>
      </c>
      <c r="D27" s="181" t="str">
        <f>'Amb. Data'!T13</f>
        <v>--</v>
      </c>
      <c r="E27" s="117"/>
      <c r="F27" s="44"/>
      <c r="G27" s="41"/>
      <c r="H27" s="41"/>
      <c r="I27" s="41"/>
      <c r="J27" s="41"/>
      <c r="K27" s="41"/>
      <c r="L27" s="41"/>
      <c r="M27" s="41"/>
      <c r="N27" s="41"/>
      <c r="O27" s="57"/>
    </row>
    <row r="28" spans="1:139" ht="15" customHeight="1">
      <c r="A28" s="249" t="s">
        <v>54</v>
      </c>
      <c r="B28" s="53" t="s">
        <v>25</v>
      </c>
      <c r="C28" s="181" t="str">
        <f>IF(C$27&gt;C$32,'Amb. Data'!W14,'Amb. Data'!V14)</f>
        <v>--</v>
      </c>
      <c r="D28" s="181" t="str">
        <f>'Amb. Data'!T14</f>
        <v>--</v>
      </c>
      <c r="E28" s="117"/>
      <c r="F28" s="44"/>
      <c r="G28" s="49" t="s">
        <v>24</v>
      </c>
      <c r="H28" s="118"/>
      <c r="I28" s="50"/>
      <c r="J28" s="50"/>
      <c r="K28" s="51"/>
      <c r="L28" s="41"/>
      <c r="M28" s="41"/>
      <c r="N28" s="41"/>
      <c r="O28" s="57"/>
    </row>
    <row r="29" spans="1:139" ht="15" customHeight="1">
      <c r="A29" s="63"/>
      <c r="B29" s="54"/>
      <c r="C29" s="117"/>
      <c r="D29" s="117"/>
      <c r="E29" s="117"/>
      <c r="F29" s="44"/>
      <c r="G29" s="43" t="s">
        <v>47</v>
      </c>
      <c r="H29" s="43"/>
      <c r="I29" s="116" t="str">
        <f>IF($C31="--","--",6.57-0.0118*$C31+0.00012*($C31^2))</f>
        <v>--</v>
      </c>
      <c r="J29" s="116" t="str">
        <f>IF($D31="--","--",6.57-0.0118*$D31+0.00012*($D31^2))</f>
        <v>--</v>
      </c>
      <c r="K29" s="116" t="str">
        <f>IF($D31="--","--",6.57-0.0118*$D31+0.00012*($D31^2))</f>
        <v>--</v>
      </c>
      <c r="L29" s="41"/>
      <c r="M29" s="41"/>
      <c r="N29" s="41"/>
      <c r="O29" s="57"/>
    </row>
    <row r="30" spans="1:139" ht="15" customHeight="1">
      <c r="A30" s="56" t="s">
        <v>55</v>
      </c>
      <c r="B30" s="118"/>
      <c r="C30" s="50"/>
      <c r="D30" s="50"/>
      <c r="E30" s="51"/>
      <c r="F30" s="44"/>
      <c r="G30" s="43" t="s">
        <v>49</v>
      </c>
      <c r="H30" s="43"/>
      <c r="I30" s="116" t="str">
        <f>IF($C32="--","--",1/(1+10^(I29-$C32)))</f>
        <v>--</v>
      </c>
      <c r="J30" s="116" t="str">
        <f>IF($D32="--","--",1/(1+10^(J29-$D32)))</f>
        <v>--</v>
      </c>
      <c r="K30" s="116" t="str">
        <f>IF($D32="--","--",1/(1+10^(K29-$D32)))</f>
        <v>--</v>
      </c>
      <c r="L30" s="41"/>
      <c r="M30" s="41"/>
      <c r="N30" s="41"/>
      <c r="O30" s="57"/>
    </row>
    <row r="31" spans="1:139" ht="15" customHeight="1">
      <c r="A31" s="249" t="s">
        <v>50</v>
      </c>
      <c r="B31" s="119" t="s">
        <v>51</v>
      </c>
      <c r="C31" s="181" t="str">
        <f>'Eff. Data'!W12</f>
        <v>--</v>
      </c>
      <c r="D31" s="181" t="str">
        <f>'Eff. Data'!T12</f>
        <v>--</v>
      </c>
      <c r="E31" s="117"/>
      <c r="F31" s="44"/>
      <c r="G31" s="43" t="s">
        <v>52</v>
      </c>
      <c r="H31" s="115" t="s">
        <v>25</v>
      </c>
      <c r="I31" s="116" t="str">
        <f>IF($C33="--","--",$C33/I30)</f>
        <v>--</v>
      </c>
      <c r="J31" s="116" t="str">
        <f>IF($D33="--","--",$D33/J30)</f>
        <v>--</v>
      </c>
      <c r="K31" s="116" t="str">
        <f>IF($D33="--","--",$D33/K30)</f>
        <v>--</v>
      </c>
      <c r="L31" s="41"/>
      <c r="M31" s="41"/>
      <c r="N31" s="41"/>
      <c r="O31" s="57"/>
    </row>
    <row r="32" spans="1:139" ht="15" customHeight="1">
      <c r="A32" s="249" t="s">
        <v>53</v>
      </c>
      <c r="B32" s="119"/>
      <c r="C32" s="181" t="str">
        <f>'Eff. Data'!W13</f>
        <v>--</v>
      </c>
      <c r="D32" s="181" t="str">
        <f>'Eff. Data'!T13</f>
        <v>--</v>
      </c>
      <c r="E32" s="117"/>
      <c r="F32" s="44"/>
      <c r="G32" s="41"/>
      <c r="H32" s="41"/>
      <c r="I32" s="41"/>
      <c r="J32" s="41"/>
      <c r="K32" s="41"/>
      <c r="L32" s="41"/>
      <c r="M32" s="41"/>
      <c r="N32" s="41"/>
      <c r="O32" s="57"/>
    </row>
    <row r="33" spans="1:141" ht="15" customHeight="1">
      <c r="A33" s="249" t="s">
        <v>54</v>
      </c>
      <c r="B33" s="115" t="s">
        <v>25</v>
      </c>
      <c r="C33" s="181" t="str">
        <f>IF(C$32&gt;C$27,'Eff. Data'!W14,'Eff. Data'!V14)</f>
        <v>--</v>
      </c>
      <c r="D33" s="181" t="str">
        <f>'Eff. Data'!T14</f>
        <v>--</v>
      </c>
      <c r="E33" s="117"/>
      <c r="F33" s="44"/>
      <c r="G33" s="49" t="s">
        <v>56</v>
      </c>
      <c r="H33" s="118"/>
      <c r="I33" s="50"/>
      <c r="J33" s="50"/>
      <c r="K33" s="51"/>
      <c r="L33" s="41"/>
      <c r="M33" s="41"/>
      <c r="N33" s="41"/>
      <c r="O33" s="57"/>
    </row>
    <row r="34" spans="1:141" ht="15" customHeight="1">
      <c r="A34" s="63"/>
      <c r="B34" s="41"/>
      <c r="C34" s="41"/>
      <c r="D34" s="42"/>
      <c r="E34" s="41"/>
      <c r="F34" s="44"/>
      <c r="G34" s="48" t="s">
        <v>50</v>
      </c>
      <c r="H34" s="119" t="s">
        <v>51</v>
      </c>
      <c r="I34" s="116" t="str">
        <f>IF($C26="--","--",$C26+($C31-$C26)/B23)</f>
        <v>--</v>
      </c>
      <c r="J34" s="116" t="str">
        <f>IF($D26="--","--",$D26+($D31-$D26)/$D23)</f>
        <v>--</v>
      </c>
      <c r="K34" s="116" t="str">
        <f>IF($D26="--","--",$D26+($D31-$D26)/$D23)</f>
        <v>--</v>
      </c>
      <c r="L34" s="41"/>
      <c r="M34" s="41"/>
      <c r="N34" s="41"/>
      <c r="O34" s="57"/>
    </row>
    <row r="35" spans="1:141" ht="15" customHeight="1">
      <c r="A35" s="371" t="s">
        <v>57</v>
      </c>
      <c r="B35" s="371"/>
      <c r="C35" s="371"/>
      <c r="D35" s="371"/>
      <c r="E35" s="371"/>
      <c r="F35" s="44"/>
      <c r="G35" s="48" t="s">
        <v>54</v>
      </c>
      <c r="H35" s="115" t="s">
        <v>25</v>
      </c>
      <c r="I35" s="116" t="str">
        <f>IF($C28="--","--",$C28+($C33-$C28)/B23)</f>
        <v>--</v>
      </c>
      <c r="J35" s="116" t="str">
        <f>IF($D28="--","--",$D28+($D33-$D28)/D23)</f>
        <v>--</v>
      </c>
      <c r="K35" s="116" t="str">
        <f>IF(D28="--","--",D28+(D33-D28)/D23)</f>
        <v>--</v>
      </c>
      <c r="L35" s="41"/>
      <c r="M35" s="41"/>
      <c r="N35" s="41"/>
      <c r="O35" s="57"/>
    </row>
    <row r="36" spans="1:141" ht="15" customHeight="1">
      <c r="A36" s="371"/>
      <c r="B36" s="371"/>
      <c r="C36" s="371"/>
      <c r="D36" s="371"/>
      <c r="E36" s="371"/>
      <c r="F36" s="44"/>
      <c r="G36" s="43" t="s">
        <v>52</v>
      </c>
      <c r="H36" s="115" t="s">
        <v>25</v>
      </c>
      <c r="I36" s="116" t="str">
        <f>IF(I26="--","--",I26+(I31-I26)/B23)</f>
        <v>--</v>
      </c>
      <c r="J36" s="116" t="str">
        <f>IF(J26="--","--",J26+(J31-J26)/D23)</f>
        <v>--</v>
      </c>
      <c r="K36" s="116" t="str">
        <f>IF(K26="--","--",K26+(K31-K26)/D23)</f>
        <v>--</v>
      </c>
      <c r="L36" s="41"/>
      <c r="M36" s="41"/>
      <c r="N36" s="41"/>
      <c r="O36" s="57"/>
    </row>
    <row r="37" spans="1:141" ht="15" customHeight="1">
      <c r="A37" s="371"/>
      <c r="B37" s="371"/>
      <c r="C37" s="371"/>
      <c r="D37" s="371"/>
      <c r="E37" s="371"/>
      <c r="F37" s="44"/>
      <c r="G37" s="43" t="s">
        <v>47</v>
      </c>
      <c r="H37" s="43"/>
      <c r="I37" s="116" t="str">
        <f>IF(I34="--","--",6.57-0.0118*I34+0.00012*(I34^2))</f>
        <v>--</v>
      </c>
      <c r="J37" s="116" t="str">
        <f>IF(J34="--","--",6.57-0.0118*J34+0.00012*(J34^2))</f>
        <v>--</v>
      </c>
      <c r="K37" s="116" t="str">
        <f>IF(K34="--","--",6.57-0.0118*K34+0.00012*(K34^2))</f>
        <v>--</v>
      </c>
      <c r="L37" s="41"/>
      <c r="M37" s="41"/>
      <c r="N37" s="41"/>
      <c r="O37" s="57"/>
    </row>
    <row r="38" spans="1:141" ht="15" customHeight="1">
      <c r="A38" s="107"/>
      <c r="B38" s="259"/>
      <c r="C38" s="259"/>
      <c r="D38" s="259"/>
      <c r="E38" s="259"/>
      <c r="F38" s="44"/>
      <c r="G38" s="48" t="s">
        <v>53</v>
      </c>
      <c r="H38" s="43"/>
      <c r="I38" s="116" t="str">
        <f>IF(I35="--","--",I37-LOG((I36/I35)-1))</f>
        <v>--</v>
      </c>
      <c r="J38" s="116" t="str">
        <f>IF(J35="--","--",J37-LOG((J36/J35)-1))</f>
        <v>--</v>
      </c>
      <c r="K38" s="116" t="str">
        <f>IF(K35="--","--",K37-LOG((K36/K35)-1))</f>
        <v>--</v>
      </c>
      <c r="L38" s="41"/>
      <c r="M38" s="41"/>
      <c r="N38" s="41"/>
      <c r="O38" s="57"/>
    </row>
    <row r="39" spans="1:141" ht="15" customHeight="1">
      <c r="A39" s="434" t="s">
        <v>231</v>
      </c>
      <c r="B39" s="434"/>
      <c r="C39" s="434"/>
      <c r="D39" s="434"/>
      <c r="E39" s="434"/>
      <c r="F39" s="44"/>
      <c r="G39" s="43" t="s">
        <v>58</v>
      </c>
      <c r="H39" s="119" t="s">
        <v>9</v>
      </c>
      <c r="I39" s="116" t="str">
        <f>IF(N$9="salt",(IF(H$6="yes",(N$12+(N6-1)*N$11)/N6,(N$12+(H15-1)*N$11)/H15)),"--")</f>
        <v>--</v>
      </c>
      <c r="J39" s="116" t="str">
        <f>IF($N$9="salt",(IF($H$6="yes",($N$12+($N$7-1)*$N$11)/$N$7,($N$12+($H$16-1)*$N$11)/$H$16)),"--")</f>
        <v>--</v>
      </c>
      <c r="K39" s="41"/>
      <c r="L39" s="41"/>
      <c r="M39" s="41"/>
      <c r="N39" s="41"/>
      <c r="O39" s="57"/>
    </row>
    <row r="40" spans="1:141" ht="15" customHeight="1" thickBot="1">
      <c r="A40" s="435"/>
      <c r="B40" s="435"/>
      <c r="C40" s="435"/>
      <c r="D40" s="435"/>
      <c r="E40" s="435"/>
      <c r="F40" s="22"/>
      <c r="G40" s="22"/>
      <c r="H40" s="22"/>
      <c r="I40" s="22"/>
      <c r="J40" s="22"/>
      <c r="K40" s="22"/>
      <c r="L40" s="58"/>
      <c r="M40" s="58"/>
      <c r="N40" s="58"/>
      <c r="O40" s="67"/>
    </row>
    <row r="41" spans="1:141" s="19" customFormat="1" ht="20.25" thickBot="1">
      <c r="A41" s="415" t="s">
        <v>142</v>
      </c>
      <c r="B41" s="308"/>
      <c r="C41" s="308"/>
      <c r="D41" s="308"/>
      <c r="E41" s="308"/>
      <c r="F41" s="308"/>
      <c r="G41" s="308"/>
      <c r="H41" s="308"/>
      <c r="I41" s="308"/>
      <c r="J41" s="308"/>
      <c r="K41" s="308"/>
      <c r="L41" s="308"/>
      <c r="M41" s="308"/>
      <c r="N41" s="308"/>
      <c r="O41" s="309"/>
      <c r="P41" s="20"/>
      <c r="Q41" s="20"/>
      <c r="R41" s="20"/>
      <c r="S41" s="20"/>
      <c r="T41" s="20"/>
      <c r="U41" s="20"/>
      <c r="V41" s="20"/>
      <c r="W41" s="20"/>
      <c r="X41" s="20"/>
      <c r="Y41" s="20"/>
      <c r="Z41" s="20"/>
      <c r="AA41" s="20"/>
      <c r="AB41" s="20"/>
      <c r="AC41" s="20"/>
      <c r="AD41" s="110"/>
      <c r="AE41" s="110"/>
      <c r="AF41" s="110"/>
      <c r="AG41" s="11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row>
    <row r="42" spans="1:141" s="17" customFormat="1" ht="18.75" thickBot="1">
      <c r="A42" s="382" t="s">
        <v>61</v>
      </c>
      <c r="B42" s="383"/>
      <c r="C42" s="421" t="s">
        <v>59</v>
      </c>
      <c r="D42" s="422"/>
      <c r="E42" s="422"/>
      <c r="F42" s="422"/>
      <c r="G42" s="423"/>
      <c r="H42" s="424" t="s">
        <v>60</v>
      </c>
      <c r="I42" s="425"/>
      <c r="J42" s="425"/>
      <c r="K42" s="426"/>
      <c r="L42" s="377" t="s">
        <v>69</v>
      </c>
      <c r="M42" s="378"/>
      <c r="N42" s="378"/>
      <c r="O42" s="379"/>
      <c r="P42" s="18"/>
      <c r="Q42" s="18"/>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row>
    <row r="43" spans="1:141" ht="15" customHeight="1">
      <c r="A43" s="384"/>
      <c r="B43" s="385"/>
      <c r="C43" s="392" t="s">
        <v>62</v>
      </c>
      <c r="D43" s="395" t="s">
        <v>63</v>
      </c>
      <c r="E43" s="395" t="s">
        <v>64</v>
      </c>
      <c r="F43" s="395" t="s">
        <v>65</v>
      </c>
      <c r="G43" s="402" t="s">
        <v>66</v>
      </c>
      <c r="H43" s="396" t="s">
        <v>67</v>
      </c>
      <c r="I43" s="398" t="s">
        <v>68</v>
      </c>
      <c r="J43" s="398" t="s">
        <v>109</v>
      </c>
      <c r="K43" s="400" t="s">
        <v>107</v>
      </c>
      <c r="L43" s="394" t="s">
        <v>132</v>
      </c>
      <c r="M43" s="375" t="s">
        <v>136</v>
      </c>
      <c r="N43" s="375" t="s">
        <v>137</v>
      </c>
      <c r="O43" s="403" t="s">
        <v>138</v>
      </c>
    </row>
    <row r="44" spans="1:141" ht="15" customHeight="1">
      <c r="A44" s="384"/>
      <c r="B44" s="385"/>
      <c r="C44" s="393"/>
      <c r="D44" s="375"/>
      <c r="E44" s="375"/>
      <c r="F44" s="375"/>
      <c r="G44" s="403"/>
      <c r="H44" s="397"/>
      <c r="I44" s="399"/>
      <c r="J44" s="399"/>
      <c r="K44" s="401"/>
      <c r="L44" s="397"/>
      <c r="M44" s="375"/>
      <c r="N44" s="375"/>
      <c r="O44" s="403"/>
      <c r="R44" s="12"/>
      <c r="AH44" s="1"/>
      <c r="EJ44" s="2"/>
    </row>
    <row r="45" spans="1:141" ht="15" customHeight="1">
      <c r="A45" s="384"/>
      <c r="B45" s="385"/>
      <c r="C45" s="394"/>
      <c r="D45" s="376"/>
      <c r="E45" s="376"/>
      <c r="F45" s="376"/>
      <c r="G45" s="404"/>
      <c r="H45" s="397"/>
      <c r="I45" s="399"/>
      <c r="J45" s="399"/>
      <c r="K45" s="401"/>
      <c r="L45" s="397"/>
      <c r="M45" s="376"/>
      <c r="N45" s="376"/>
      <c r="O45" s="404"/>
      <c r="R45" s="12"/>
      <c r="T45" s="6" t="s">
        <v>71</v>
      </c>
      <c r="U45" s="6"/>
      <c r="V45" s="6"/>
      <c r="W45" s="6"/>
      <c r="X45" s="6"/>
      <c r="AH45" s="1"/>
      <c r="EJ45" s="2"/>
    </row>
    <row r="46" spans="1:141" ht="15" customHeight="1">
      <c r="A46" s="386"/>
      <c r="B46" s="387"/>
      <c r="C46" s="93"/>
      <c r="D46" s="115" t="s">
        <v>92</v>
      </c>
      <c r="E46" s="121" t="s">
        <v>72</v>
      </c>
      <c r="F46" s="120" t="s">
        <v>92</v>
      </c>
      <c r="G46" s="92" t="s">
        <v>73</v>
      </c>
      <c r="H46" s="130" t="s">
        <v>92</v>
      </c>
      <c r="I46" s="115" t="s">
        <v>92</v>
      </c>
      <c r="J46" s="115" t="s">
        <v>92</v>
      </c>
      <c r="K46" s="131" t="s">
        <v>92</v>
      </c>
      <c r="L46" s="130" t="s">
        <v>92</v>
      </c>
      <c r="M46" s="115" t="s">
        <v>122</v>
      </c>
      <c r="N46" s="115" t="s">
        <v>92</v>
      </c>
      <c r="O46" s="131" t="s">
        <v>92</v>
      </c>
      <c r="R46" s="13"/>
      <c r="S46" s="13"/>
      <c r="U46" s="6" t="s">
        <v>75</v>
      </c>
      <c r="V46" s="6" t="s">
        <v>76</v>
      </c>
      <c r="W46" s="6" t="s">
        <v>77</v>
      </c>
      <c r="X46" s="7"/>
      <c r="AI46" s="1"/>
      <c r="EJ46" s="2"/>
      <c r="EK46" s="2"/>
    </row>
    <row r="47" spans="1:141" ht="15" customHeight="1">
      <c r="A47" s="298" t="s">
        <v>90</v>
      </c>
      <c r="B47" s="299"/>
      <c r="C47" s="209" t="str">
        <f>IF(AND(N$9="fresh",N$13="yes"),'Eff. Data'!$X$11,"--")</f>
        <v>--</v>
      </c>
      <c r="D47" s="210" t="str">
        <f>IF(AND(N$9="fresh",N$13="yes"),'Eff. Data'!$U$11,"--")</f>
        <v>--</v>
      </c>
      <c r="E47" s="210" t="str">
        <f>IF(AND(N$9="fresh",N$13="Yes"),'Eff. Data'!$U$21,"--")</f>
        <v>--</v>
      </c>
      <c r="F47" s="116" t="str">
        <f>IF(C47="--","--",D47*W47)</f>
        <v>--</v>
      </c>
      <c r="G47" s="122" t="str">
        <f>IF(D47="--","--",IF(D47="nd","Non-Det.", IF(OR(ISNUMBER(F47)=FALSE,AND(L47="--",M47="--",O47="--")), "--",IF(OR(F47&gt;=L47, F47&gt;=M47,F47&gt;=O47),"Yes","No"))))</f>
        <v>--</v>
      </c>
      <c r="H47" s="209" t="str">
        <f>IF(AND(N$9="fresh",N$13="yes"),IF('Amb. Data'!X$11&lt;5,'Amb. Data'!U$11,'Amb. Data'!W$11),"--")</f>
        <v>--</v>
      </c>
      <c r="I47" s="75" t="str">
        <f>IF(OR($C47="--",$H47="*"),"--",IF($H$6="Yes",($F47+$H47*($N$6-1))/$N$6,($F47+$H47*($H$15-1))/$H$15))</f>
        <v>--</v>
      </c>
      <c r="J47" s="134" t="str">
        <f>IF($C47="--","--",IF($H$6="yes",($F47+$H47*($N$7-1))/$N$7,($F47+$H47*($H$16-1))/$H$16))</f>
        <v>--</v>
      </c>
      <c r="K47" s="135" t="str">
        <f>IF($C47="--","--",IF($H$6="yes",($F47+$H47*($N$8-1))/$N$8,($F47+$H47*($H$17-1))/$H$17))</f>
        <v>--</v>
      </c>
      <c r="L47" s="136" t="str">
        <f>IF(C47="--","--",MIN(((0.275/(1+10^(7.204-I38)))+(39/(1+10^(I38-7.204)))),(0.7249*((0.0114/(1+10^(7.204-I38)))+(1.6181/(1+10^(I38-7.204))))*(23.12*(10^(0.036*(20-I34)))))))</f>
        <v>--</v>
      </c>
      <c r="M47" s="75" t="str">
        <f>IF(O47="--","--",O47*2.5)</f>
        <v>--</v>
      </c>
      <c r="N47" s="81"/>
      <c r="O47" s="132" t="str">
        <f>IF(C47="--","--",0.8876*((0.0278/(1+10^(7.688-K$38)))+(1.1994/(1+10^(K$38-7.688))))*(2.126*10^(0.028*(20-MAX(K$34,7)))))</f>
        <v>--</v>
      </c>
      <c r="R47" s="12"/>
      <c r="S47" s="12"/>
      <c r="U47" s="1" t="e">
        <f>(1-N$17)^(1/C47)</f>
        <v>#VALUE!</v>
      </c>
      <c r="V47" s="1" t="e">
        <f>LN(E47^2+1)</f>
        <v>#VALUE!</v>
      </c>
      <c r="W47" s="1" t="e">
        <f>MAX(ROUND(EXP(NORMSINV(N$18)*V47^0.5-0.5*V47)/EXP(NORMSINV(U47)*V47^0.5-0.5*V47),1),1)</f>
        <v>#VALUE!</v>
      </c>
      <c r="X47" s="4"/>
      <c r="AI47" s="1"/>
      <c r="EJ47" s="2"/>
      <c r="EK47" s="2"/>
    </row>
    <row r="48" spans="1:141" ht="15" customHeight="1">
      <c r="A48" s="298" t="s">
        <v>89</v>
      </c>
      <c r="B48" s="299"/>
      <c r="C48" s="209" t="str">
        <f>IF(AND(N$9="fresh",N$13="no"),'Eff. Data'!$X$11,"--")</f>
        <v>--</v>
      </c>
      <c r="D48" s="210" t="str">
        <f>IF(AND(N$9="fresh",N$13="no"),'Eff. Data'!$U$11,"--")</f>
        <v>--</v>
      </c>
      <c r="E48" s="210" t="str">
        <f>IF(AND(N$9="fresh",N$13="no"),'Eff. Data'!$U$21,"--")</f>
        <v>--</v>
      </c>
      <c r="F48" s="116" t="str">
        <f>IF(C48="--","--",D48*W48)</f>
        <v>--</v>
      </c>
      <c r="G48" s="122" t="str">
        <f>IF(D48="--","--",IF(D48="nd","Non-Det.", IF(OR(ISNUMBER(F48)=FALSE,AND(O48="--",L48="--")), "--",IF(OR(F48&gt;=O48, F48&gt;=L48),"Yes","No"))))</f>
        <v>--</v>
      </c>
      <c r="H48" s="209" t="str">
        <f>IF(AND(N$9="fresh",N$13="no"),IF('Amb. Data'!X$11&lt;5,'Amb. Data'!U$11,'Amb. Data'!W$11),"--")</f>
        <v>--</v>
      </c>
      <c r="I48" s="116" t="str">
        <f>IF(OR($C48="--",$H48="*"),"--",IF($H$6="Yes",($F48+$H48*($N$6-1))/$N$6,($F48+$H48*($H$15-1))/$H$15))</f>
        <v>--</v>
      </c>
      <c r="J48" s="77" t="str">
        <f>IF($C48="--","--",IF($H$6="yes",($F48+$H48*($N$7-1))/$N$7,($F48+$H48*($H$16-1))/$H$16))</f>
        <v>--</v>
      </c>
      <c r="K48" s="132" t="str">
        <f>IF(C48="--","--",IF($H$6="yes",(F48+H48*($N$8-1))/$N$8,(F48+H48*($H$17-1))/$H$17))</f>
        <v>--</v>
      </c>
      <c r="L48" s="136" t="str">
        <f>IF(C48="--","--",(0.7249*((0.0114/(1+(10^(7.204-I38))))+(1.6181/(1+(10^(I38-7.204)))))*MIN(51.93, 23.122*10^(0.036*(20-I34)))))</f>
        <v>--</v>
      </c>
      <c r="M48" s="75" t="str">
        <f>IF(O48="--","--",O48*2.5)</f>
        <v>--</v>
      </c>
      <c r="N48" s="81"/>
      <c r="O48" s="132" t="str">
        <f>IF(C48="--","--",0.8876*((0.0278/(1+10^(7.688-K$38)))+(1.1994/(1+10^(K$38-7.688))))*(2.126*10^(0.028*(20-MAX(K$34,7)))))</f>
        <v>--</v>
      </c>
      <c r="R48" s="12"/>
      <c r="S48" s="12"/>
      <c r="U48" s="1" t="e">
        <f>(1-N$17)^(1/C48)</f>
        <v>#VALUE!</v>
      </c>
      <c r="V48" s="1" t="e">
        <f>LN(E48^2+1)</f>
        <v>#VALUE!</v>
      </c>
      <c r="W48" s="1" t="e">
        <f>MAX(ROUND(EXP(NORMSINV(N$18)*V48^0.5-0.5*V48)/EXP(NORMSINV(U48)*V48^0.5-0.5*V48),1),1)</f>
        <v>#VALUE!</v>
      </c>
      <c r="X48" s="4"/>
      <c r="AI48" s="1"/>
      <c r="EJ48" s="2"/>
      <c r="EK48" s="2"/>
    </row>
    <row r="49" spans="1:141" ht="15" customHeight="1" thickBot="1">
      <c r="A49" s="427" t="s">
        <v>88</v>
      </c>
      <c r="B49" s="428"/>
      <c r="C49" s="211" t="str">
        <f>IF(N$9="salt",'Eff. Data'!$X$11,"--")</f>
        <v>--</v>
      </c>
      <c r="D49" s="212" t="str">
        <f>IF(N$9="salt",'Eff. Data'!$U$11,"--")</f>
        <v>--</v>
      </c>
      <c r="E49" s="213" t="str">
        <f>IF(N$9="salt",'Eff. Data'!$U$21,"--")</f>
        <v>--</v>
      </c>
      <c r="F49" s="123" t="str">
        <f>IF(C49="--","--",D49*W49)</f>
        <v>--</v>
      </c>
      <c r="G49" s="113" t="str">
        <f>IF(D49="--","--",IF(D49="nd","Non-Det.", IF(OR(ISNUMBER(F49)=FALSE,AND(N49="--",L49="--")), "--",IF(OR(F49&gt;=N49, F49&gt;=L49),"Yes","No"))))</f>
        <v>--</v>
      </c>
      <c r="H49" s="211" t="str">
        <f>IF(N$9="salt",IF('Amb. Data'!X$11&lt;5,'Amb. Data'!U$11,'Amb. Data'!W$11),"--")</f>
        <v>--</v>
      </c>
      <c r="I49" s="123" t="str">
        <f>IF(OR($C49="--",$H49="*"),"--",IF($H$6="Yes",($F49+$H49*($N$6-1))/$N$6,($F49+$H49*($H$15-1))/$H$15))</f>
        <v>--</v>
      </c>
      <c r="J49" s="123" t="str">
        <f>IF($C49="--","--",IF($H$6="yes",($F49+$H49*($N$7-1))/$N$7,($F49+$H49*($H$16-1))/$H$16))</f>
        <v>--</v>
      </c>
      <c r="K49" s="99"/>
      <c r="L49" s="74" t="str">
        <f>IF(C49="--","--",AB56*0.822)</f>
        <v>--</v>
      </c>
      <c r="M49" s="76"/>
      <c r="N49" s="100" t="str">
        <f>IF(C49="--","--",$AC56*0.822)</f>
        <v>--</v>
      </c>
      <c r="O49" s="102"/>
      <c r="R49" s="12"/>
      <c r="S49" s="12"/>
      <c r="U49" s="1" t="e">
        <f>(1-N$17)^(1/C49)</f>
        <v>#VALUE!</v>
      </c>
      <c r="V49" s="1" t="e">
        <f>LN(E49^2+1)</f>
        <v>#VALUE!</v>
      </c>
      <c r="W49" s="1" t="e">
        <f>MAX(ROUND(EXP(NORMSINV(N$18)*V49^0.5-0.5*V49)/EXP(NORMSINV(U49)*V49^0.5-0.5*V49),1),1)</f>
        <v>#VALUE!</v>
      </c>
      <c r="X49" s="4"/>
      <c r="AI49" s="1"/>
      <c r="EJ49" s="2"/>
      <c r="EK49" s="2"/>
    </row>
    <row r="50" spans="1:141" s="104" customFormat="1" ht="18">
      <c r="A50" s="419" t="s">
        <v>61</v>
      </c>
      <c r="B50" s="420"/>
      <c r="C50" s="431" t="s">
        <v>123</v>
      </c>
      <c r="D50" s="432"/>
      <c r="E50" s="432"/>
      <c r="F50" s="433"/>
      <c r="G50" s="118"/>
      <c r="H50" s="117"/>
      <c r="I50" s="95"/>
      <c r="J50" s="95"/>
      <c r="K50" s="97"/>
      <c r="L50" s="94"/>
      <c r="M50" s="97"/>
      <c r="N50" s="97"/>
      <c r="O50" s="96"/>
      <c r="R50" s="108"/>
      <c r="S50" s="108"/>
      <c r="X50" s="106"/>
      <c r="Y50" s="106"/>
      <c r="Z50" s="106"/>
      <c r="AA50" s="106"/>
      <c r="AB50" s="106"/>
      <c r="AC50" s="106"/>
      <c r="AD50" s="177"/>
      <c r="AE50" s="177"/>
      <c r="AF50" s="177"/>
      <c r="AG50" s="177"/>
      <c r="AH50" s="106"/>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row>
    <row r="51" spans="1:141" s="104" customFormat="1">
      <c r="A51" s="419"/>
      <c r="B51" s="420"/>
      <c r="C51" s="406" t="s">
        <v>70</v>
      </c>
      <c r="D51" s="407"/>
      <c r="E51" s="407"/>
      <c r="F51" s="408"/>
      <c r="G51" s="118"/>
      <c r="H51" s="117"/>
      <c r="I51" s="95"/>
      <c r="J51" s="95"/>
      <c r="K51" s="97"/>
      <c r="L51" s="94"/>
      <c r="M51" s="97"/>
      <c r="N51" s="97"/>
      <c r="O51" s="96"/>
      <c r="R51" s="108"/>
      <c r="S51" s="108"/>
      <c r="X51" s="106"/>
      <c r="Y51" s="106"/>
      <c r="Z51" s="106"/>
      <c r="AA51" s="106"/>
      <c r="AB51" s="106"/>
      <c r="AC51" s="106"/>
      <c r="AD51" s="177"/>
      <c r="AE51" s="177"/>
      <c r="AF51" s="177"/>
      <c r="AG51" s="177"/>
      <c r="AH51" s="106"/>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row>
    <row r="52" spans="1:141" s="104" customFormat="1" ht="29.25" thickBot="1">
      <c r="A52" s="419"/>
      <c r="B52" s="420"/>
      <c r="C52" s="257" t="s">
        <v>74</v>
      </c>
      <c r="D52" s="79" t="s">
        <v>140</v>
      </c>
      <c r="E52" s="79" t="s">
        <v>141</v>
      </c>
      <c r="F52" s="258" t="s">
        <v>139</v>
      </c>
      <c r="G52" s="118"/>
      <c r="H52" s="117"/>
      <c r="I52" s="95"/>
      <c r="J52" s="95"/>
      <c r="K52" s="97"/>
      <c r="L52" s="94"/>
      <c r="M52" s="97"/>
      <c r="N52" s="97"/>
      <c r="O52" s="96"/>
      <c r="R52" s="108"/>
      <c r="S52" s="108"/>
      <c r="X52" s="106"/>
      <c r="Y52" s="106"/>
      <c r="Z52" s="106"/>
      <c r="AA52" s="106"/>
      <c r="AB52" s="106"/>
      <c r="AC52" s="106"/>
      <c r="AD52" s="177"/>
      <c r="AE52" s="177"/>
      <c r="AF52" s="177"/>
      <c r="AG52" s="177"/>
      <c r="AH52" s="106"/>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row>
    <row r="53" spans="1:141" s="104" customFormat="1" ht="15" customHeight="1">
      <c r="A53" s="298" t="s">
        <v>90</v>
      </c>
      <c r="B53" s="299"/>
      <c r="C53" s="133" t="str">
        <f>IF(ISNUMBER(L47)=FALSE,"--",IF(OR(VALUE(F47)&lt;VALUE(L47),VALUE(I47)&lt;VALUE(L47)),"NO","YES"))</f>
        <v>--</v>
      </c>
      <c r="D53" s="129" t="str">
        <f>IF(ISNUMBER(J47)=FALSE,"--",IF(OR(VALUE($F47)&lt;VALUE(M47),VALUE(J47)&lt;VALUE(M47)),"NO","YES"))</f>
        <v>--</v>
      </c>
      <c r="E53" s="81"/>
      <c r="F53" s="122" t="str">
        <f>IF(ISNUMBER(K47)=FALSE,"--",IF(OR(VALUE($F47)&lt;VALUE(O47),VALUE(K47)&lt;VALUE(O47)),"NO","YES"))</f>
        <v>--</v>
      </c>
      <c r="G53" s="118"/>
      <c r="H53" s="117"/>
      <c r="I53" s="95"/>
      <c r="J53" s="95"/>
      <c r="K53" s="97"/>
      <c r="L53" s="94"/>
      <c r="M53" s="97"/>
      <c r="N53" s="97"/>
      <c r="O53" s="96"/>
      <c r="R53" s="108"/>
      <c r="S53" s="108"/>
      <c r="T53" s="389" t="s">
        <v>78</v>
      </c>
      <c r="U53" s="390"/>
      <c r="V53" s="390"/>
      <c r="W53" s="390"/>
      <c r="X53" s="390"/>
      <c r="Y53" s="390"/>
      <c r="Z53" s="390"/>
      <c r="AA53" s="390"/>
      <c r="AB53" s="390"/>
      <c r="AC53" s="391"/>
      <c r="AD53" s="177"/>
      <c r="AE53" s="177"/>
      <c r="AF53" s="177"/>
      <c r="AG53" s="177"/>
      <c r="AH53" s="106"/>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row>
    <row r="54" spans="1:141" s="104" customFormat="1" ht="15" customHeight="1">
      <c r="A54" s="298" t="s">
        <v>89</v>
      </c>
      <c r="B54" s="299"/>
      <c r="C54" s="133" t="str">
        <f>IF(ISNUMBER(L48)=FALSE,"--",IF(OR(VALUE(F48)&lt;VALUE(L48),VALUE(I48)&lt;VALUE(L48)),"NO","YES"))</f>
        <v>--</v>
      </c>
      <c r="D54" s="129" t="str">
        <f>IF(ISNUMBER(J48)=FALSE,"--",IF(OR(VALUE($F48)&lt;VALUE(M48),VALUE(J48)&lt;VALUE(M48)),"NO","YES"))</f>
        <v>--</v>
      </c>
      <c r="E54" s="81"/>
      <c r="F54" s="122" t="str">
        <f>IF(ISNUMBER(K48)=FALSE,"--",IF(OR(VALUE($F48)&lt;VALUE(O48),VALUE(K48)&lt;VALUE(O48)),"NO","YES"))</f>
        <v>--</v>
      </c>
      <c r="G54" s="118"/>
      <c r="H54" s="117"/>
      <c r="I54" s="95"/>
      <c r="J54" s="95"/>
      <c r="K54" s="97"/>
      <c r="L54" s="94"/>
      <c r="M54" s="97"/>
      <c r="N54" s="97"/>
      <c r="O54" s="96"/>
      <c r="R54" s="108"/>
      <c r="S54" s="108"/>
      <c r="T54" s="405" t="s">
        <v>79</v>
      </c>
      <c r="U54" s="388" t="s">
        <v>80</v>
      </c>
      <c r="V54" s="7" t="s">
        <v>81</v>
      </c>
      <c r="W54" s="7" t="s">
        <v>81</v>
      </c>
      <c r="X54" s="7" t="s">
        <v>82</v>
      </c>
      <c r="Y54" s="7"/>
      <c r="Z54" s="7" t="s">
        <v>83</v>
      </c>
      <c r="AA54" s="7"/>
      <c r="AB54" s="7" t="s">
        <v>84</v>
      </c>
      <c r="AC54" s="8"/>
      <c r="AD54" s="177"/>
      <c r="AE54" s="177"/>
      <c r="AF54" s="177"/>
      <c r="AG54" s="177"/>
      <c r="AH54" s="106"/>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105"/>
      <c r="DS54" s="105"/>
      <c r="DT54" s="105"/>
      <c r="DU54" s="105"/>
      <c r="DV54" s="105"/>
      <c r="DW54" s="105"/>
      <c r="DX54" s="105"/>
      <c r="DY54" s="105"/>
      <c r="DZ54" s="105"/>
      <c r="EA54" s="105"/>
      <c r="EB54" s="105"/>
      <c r="EC54" s="105"/>
      <c r="ED54" s="105"/>
      <c r="EE54" s="105"/>
      <c r="EF54" s="105"/>
      <c r="EG54" s="105"/>
      <c r="EH54" s="105"/>
      <c r="EI54" s="105"/>
      <c r="EJ54" s="105"/>
      <c r="EK54" s="105"/>
    </row>
    <row r="55" spans="1:141" s="104" customFormat="1" ht="15" customHeight="1" thickBot="1">
      <c r="A55" s="300" t="s">
        <v>88</v>
      </c>
      <c r="B55" s="301"/>
      <c r="C55" s="114" t="str">
        <f>IF(ISNUMBER(L49)=FALSE,"--",IF(OR(VALUE(F49)&lt;VALUE(L49),VALUE(I49)&lt;VALUE(L49)),"NO","YES"))</f>
        <v>--</v>
      </c>
      <c r="D55" s="76"/>
      <c r="E55" s="98" t="str">
        <f>IF(ISNUMBER(N49)=FALSE,"--",IF(OR(VALUE(F49)&lt;VALUE(N49),VALUE(J49)&lt;VALUE(N49)),"NO",IF(VALUE(J49)&lt;VALUE(2.5*N49),"NO","YES")))</f>
        <v>--</v>
      </c>
      <c r="F55" s="102"/>
      <c r="G55" s="118"/>
      <c r="H55" s="117"/>
      <c r="I55" s="95"/>
      <c r="J55" s="95"/>
      <c r="K55" s="97"/>
      <c r="L55" s="94"/>
      <c r="M55" s="97"/>
      <c r="N55" s="97"/>
      <c r="O55" s="96"/>
      <c r="R55" s="108"/>
      <c r="S55" s="108"/>
      <c r="T55" s="405"/>
      <c r="U55" s="388"/>
      <c r="V55" s="7" t="s">
        <v>42</v>
      </c>
      <c r="W55" s="7" t="s">
        <v>85</v>
      </c>
      <c r="X55" s="7" t="s">
        <v>86</v>
      </c>
      <c r="Y55" s="7" t="s">
        <v>87</v>
      </c>
      <c r="Z55" s="7" t="s">
        <v>86</v>
      </c>
      <c r="AA55" s="7" t="s">
        <v>87</v>
      </c>
      <c r="AB55" s="7" t="s">
        <v>86</v>
      </c>
      <c r="AC55" s="8" t="s">
        <v>87</v>
      </c>
      <c r="AD55" s="177"/>
      <c r="AE55" s="177"/>
      <c r="AF55" s="177"/>
      <c r="AG55" s="177"/>
      <c r="AH55" s="106"/>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c r="DO55" s="105"/>
      <c r="DP55" s="105"/>
      <c r="DQ55" s="105"/>
      <c r="DR55" s="105"/>
      <c r="DS55" s="105"/>
      <c r="DT55" s="105"/>
      <c r="DU55" s="105"/>
      <c r="DV55" s="105"/>
      <c r="DW55" s="105"/>
      <c r="DX55" s="105"/>
      <c r="DY55" s="105"/>
      <c r="DZ55" s="105"/>
      <c r="EA55" s="105"/>
      <c r="EB55" s="105"/>
      <c r="EC55" s="105"/>
      <c r="ED55" s="105"/>
      <c r="EE55" s="105"/>
      <c r="EF55" s="105"/>
      <c r="EG55" s="105"/>
      <c r="EH55" s="105"/>
      <c r="EI55" s="105"/>
      <c r="EJ55" s="105"/>
      <c r="EK55" s="105"/>
    </row>
    <row r="56" spans="1:141" s="109" customFormat="1" ht="20.25" thickBot="1">
      <c r="A56" s="306" t="s">
        <v>131</v>
      </c>
      <c r="B56" s="307"/>
      <c r="C56" s="308"/>
      <c r="D56" s="308"/>
      <c r="E56" s="308"/>
      <c r="F56" s="308"/>
      <c r="G56" s="308"/>
      <c r="H56" s="308"/>
      <c r="I56" s="308"/>
      <c r="J56" s="308"/>
      <c r="K56" s="308"/>
      <c r="L56" s="308"/>
      <c r="M56" s="308"/>
      <c r="N56" s="308"/>
      <c r="O56" s="309"/>
      <c r="P56" s="110"/>
      <c r="Q56" s="110"/>
      <c r="R56" s="110"/>
      <c r="S56" s="110"/>
      <c r="T56" s="9" t="e">
        <f>(19.9273*I$39/(1000-1.005109*I$39))</f>
        <v>#VALUE!</v>
      </c>
      <c r="U56" s="5" t="e">
        <f>(19.9273*J$39/(1000-1.005109*J$39))</f>
        <v>#VALUE!</v>
      </c>
      <c r="V56" s="5" t="e">
        <f>9.245+0.116*T56</f>
        <v>#VALUE!</v>
      </c>
      <c r="W56" s="5" t="e">
        <f>9.245+0.116*U56</f>
        <v>#VALUE!</v>
      </c>
      <c r="X56" s="5" t="e">
        <f>1/(1+10^(V56+0.0324*(298-(I$34+273.15))+((0.0415*1)/(I$34+273.15)-(I$38))))</f>
        <v>#VALUE!</v>
      </c>
      <c r="Y56" s="5" t="e">
        <f>1/(1+10^(W56+0.0324*(298-J34-273)+0.0415*1/(J34+273)-J38))</f>
        <v>#VALUE!</v>
      </c>
      <c r="Z56" s="5">
        <v>0.23300000000000001</v>
      </c>
      <c r="AA56" s="5">
        <v>3.5000000000000003E-2</v>
      </c>
      <c r="AB56" s="5" t="e">
        <f>Z56/X56</f>
        <v>#VALUE!</v>
      </c>
      <c r="AC56" s="10" t="e">
        <f>AA56/Y56</f>
        <v>#VALUE!</v>
      </c>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row>
    <row r="57" spans="1:141" ht="25.5" customHeight="1">
      <c r="A57" s="302" t="s">
        <v>61</v>
      </c>
      <c r="B57" s="303"/>
      <c r="C57" s="429" t="s">
        <v>93</v>
      </c>
      <c r="D57" s="310" t="s">
        <v>129</v>
      </c>
      <c r="E57" s="311"/>
      <c r="F57" s="311"/>
      <c r="G57" s="312"/>
      <c r="H57" s="310" t="s">
        <v>130</v>
      </c>
      <c r="I57" s="311"/>
      <c r="J57" s="311"/>
      <c r="K57" s="311"/>
      <c r="L57" s="312"/>
      <c r="M57" s="41"/>
      <c r="N57" s="310" t="s">
        <v>131</v>
      </c>
      <c r="O57" s="312"/>
      <c r="P57" s="11"/>
      <c r="Q57" s="11"/>
      <c r="V57" s="4"/>
      <c r="W57" s="4"/>
      <c r="X57" s="4"/>
      <c r="Y57" s="4"/>
      <c r="Z57" s="4"/>
      <c r="AA57" s="4"/>
      <c r="AB57" s="4"/>
      <c r="AC57" s="4"/>
      <c r="AD57" s="177"/>
      <c r="AE57" s="177"/>
      <c r="AF57" s="177"/>
    </row>
    <row r="58" spans="1:141" ht="42" customHeight="1">
      <c r="A58" s="304"/>
      <c r="B58" s="305"/>
      <c r="C58" s="430"/>
      <c r="D58" s="250" t="s">
        <v>94</v>
      </c>
      <c r="E58" s="78" t="s">
        <v>143</v>
      </c>
      <c r="F58" s="78" t="s">
        <v>134</v>
      </c>
      <c r="G58" s="251" t="s">
        <v>135</v>
      </c>
      <c r="H58" s="250" t="s">
        <v>95</v>
      </c>
      <c r="I58" s="101" t="s">
        <v>144</v>
      </c>
      <c r="J58" s="78" t="s">
        <v>108</v>
      </c>
      <c r="K58" s="78" t="s">
        <v>133</v>
      </c>
      <c r="L58" s="251" t="s">
        <v>96</v>
      </c>
      <c r="M58" s="41"/>
      <c r="N58" s="80" t="s">
        <v>98</v>
      </c>
      <c r="O58" s="88" t="s">
        <v>97</v>
      </c>
      <c r="V58" s="4"/>
      <c r="W58" s="4"/>
      <c r="X58" s="4"/>
      <c r="Y58" s="4"/>
      <c r="Z58" s="4"/>
      <c r="AA58" s="4"/>
      <c r="AB58" s="4"/>
      <c r="AC58" s="4"/>
      <c r="AD58" s="177"/>
      <c r="AE58" s="177"/>
      <c r="AF58" s="177"/>
    </row>
    <row r="59" spans="1:141">
      <c r="A59" s="304"/>
      <c r="B59" s="305"/>
      <c r="C59" s="103" t="s">
        <v>106</v>
      </c>
      <c r="D59" s="91" t="s">
        <v>92</v>
      </c>
      <c r="E59" s="119" t="s">
        <v>92</v>
      </c>
      <c r="F59" s="119" t="s">
        <v>92</v>
      </c>
      <c r="G59" s="90" t="s">
        <v>92</v>
      </c>
      <c r="H59" s="91" t="s">
        <v>92</v>
      </c>
      <c r="I59" s="119" t="s">
        <v>92</v>
      </c>
      <c r="J59" s="119" t="s">
        <v>92</v>
      </c>
      <c r="K59" s="119" t="s">
        <v>92</v>
      </c>
      <c r="L59" s="84" t="s">
        <v>92</v>
      </c>
      <c r="M59" s="41"/>
      <c r="N59" s="89">
        <v>0.99</v>
      </c>
      <c r="O59" s="87">
        <v>0.95</v>
      </c>
      <c r="Q59" s="30" t="s">
        <v>128</v>
      </c>
    </row>
    <row r="60" spans="1:141">
      <c r="A60" s="298" t="s">
        <v>90</v>
      </c>
      <c r="B60" s="299"/>
      <c r="C60" s="254" t="str">
        <f>IF(OR(C53="yes",D53="yes",F5="yes"),"?","--")</f>
        <v>--</v>
      </c>
      <c r="D60" s="125" t="str">
        <f>IF(C53="--","--",IF(AND(C53="No",D53="no",F53="no"),"na",IF(H47&gt;=L47,L47,B$23*(L47-$H47)+$H47)))</f>
        <v>--</v>
      </c>
      <c r="E60" s="124" t="str">
        <f>IF($D53="--","--",IF(AND(C53="no",$D53="No",F53="no"),"na",IF($H47&gt;$M47,$M47,C$23*($M47-$H47)+$H47)))</f>
        <v>--</v>
      </c>
      <c r="F60" s="81"/>
      <c r="G60" s="126" t="str">
        <f>IF($F53="--","--",IF(AND(C53="no",D53="no",$F53="No"),"na",IF($H47&gt;$O47,$O47,D$23*($O47-$H47)+$H47)))</f>
        <v>--</v>
      </c>
      <c r="H60" s="125" t="str">
        <f>IF(D60="na","na",IF(D60="--","--",(D60*EXP(0.5*LN($E47^2+1)-2.326*SQRT(LN($E47^2+1))))))</f>
        <v>--</v>
      </c>
      <c r="I60" s="124" t="str">
        <f>IF(E60="na","na",IF(E60="--","--",(E60*EXP(0.5*LN($E47^2/4+1)-(2.326*SQRT(LN($E47^2/4+1)))))))</f>
        <v>--</v>
      </c>
      <c r="J60" s="81"/>
      <c r="K60" s="124" t="str">
        <f>IF(G60="na","na",IF(G60="--","--",(G60*EXP(0.5*LN($E47^2/30+1)-2.326*SQRT(LN($E47^2/30+1))))))</f>
        <v>--</v>
      </c>
      <c r="L60" s="83" t="str">
        <f>IF(D60="na","na",IF(D60="--","--",MIN(H60,I60,K60)))</f>
        <v>--</v>
      </c>
      <c r="M60" s="41"/>
      <c r="N60" s="86" t="str">
        <f>IF(L60="--","--",IF(L60="na","na",$L60*EXP(NORMSINV($N$59)*SQRT(LN($E47^2+1))-(0.5*LN($E47^2+1)))/1))</f>
        <v>--</v>
      </c>
      <c r="O60" s="112" t="str">
        <f>IF(L60="--","--",IF(L60="na","na",$L60*EXP(NORMSINV($O$59)*SQRT(LN($E47^2/$C60+1))-(0.5*LN($E47^2/$C60+1)))/1))</f>
        <v>--</v>
      </c>
    </row>
    <row r="61" spans="1:141">
      <c r="A61" s="298" t="s">
        <v>89</v>
      </c>
      <c r="B61" s="299"/>
      <c r="C61" s="254" t="str">
        <f>IF(OR(C54="yes",D54="yes",F6="yes"),"?","--")</f>
        <v>--</v>
      </c>
      <c r="D61" s="125" t="str">
        <f>IF(C54="--","--",IF(AND(C54="No",D54="no",F54="no"),"na",IF(H48&gt;=L48,L48,B$23*(L48-$H48)+$H48)))</f>
        <v>--</v>
      </c>
      <c r="E61" s="124" t="str">
        <f>IF($D54="--","--",IF(AND(C54="no",$D54="No",F54="no"),"na",IF($H48&gt;$M48,$M48,C$23*($M48-$H48)+$H48)))</f>
        <v>--</v>
      </c>
      <c r="F61" s="81"/>
      <c r="G61" s="126" t="str">
        <f>IF($F54="--","--",IF(AND(C54="no",D54="no",$F54="No"),"na",IF($H48&gt;$O48,$O48,D$23*($O48-$H48)+$H48)))</f>
        <v>--</v>
      </c>
      <c r="H61" s="125" t="str">
        <f>IF(D61="na","na",IF(D61="--","--",(D61*EXP(0.5*LN($E48^2+1)-2.326*SQRT(LN($E48^2+1))))))</f>
        <v>--</v>
      </c>
      <c r="I61" s="124" t="str">
        <f>IF(E61="na","na",IF(E61="--","--",(E61*EXP(0.5*LN($E48^2/4+1)-(2.326*SQRT(LN($E48^2/4+1)))))))</f>
        <v>--</v>
      </c>
      <c r="J61" s="81"/>
      <c r="K61" s="124" t="str">
        <f>IF(G61="na","na",IF(G61="--","--",(G61*EXP(0.5*LN($E48^2/30+1)-2.326*SQRT(LN($E48^2/30+1))))))</f>
        <v>--</v>
      </c>
      <c r="L61" s="83" t="str">
        <f>IF(D61="na","na",IF(D61="--","--",MIN(H61,I61,K61)))</f>
        <v>--</v>
      </c>
      <c r="M61" s="41"/>
      <c r="N61" s="86" t="str">
        <f>IF(L61="--","--",IF(L61="na","na",$L61*EXP(NORMSINV($N$59)*SQRT(LN($E48^2+1))-(0.5*LN($E48^2+1)))/1))</f>
        <v>--</v>
      </c>
      <c r="O61" s="112" t="str">
        <f>IF(L61="--","--",IF(L61="na","na",$L61*EXP(NORMSINV($O$59)*SQRT(LN($E48^2/$C61+1))-(0.5*LN($E48^2/$C61+1)))/1))</f>
        <v>--</v>
      </c>
    </row>
    <row r="62" spans="1:141" ht="15.75" thickBot="1">
      <c r="A62" s="427" t="s">
        <v>88</v>
      </c>
      <c r="B62" s="428"/>
      <c r="C62" s="214" t="str">
        <f>IF(OR(C55="yes",E55="yes"),"?","--")</f>
        <v>--</v>
      </c>
      <c r="D62" s="127" t="str">
        <f>IF(C55="--","--",IF(AND(C55="No",E55="no"),"na",IF(H49&gt;=L49,L49,B$23*(L49-$H49)+$H49)))</f>
        <v>--</v>
      </c>
      <c r="E62" s="76"/>
      <c r="F62" s="128" t="str">
        <f>IF($E55="--","--",IF(AND(C55="no",$E55="No"),"na",IF($H49&gt;$N49,$N49,C$23*($N49-$H49)+$H49)))</f>
        <v>--</v>
      </c>
      <c r="G62" s="102"/>
      <c r="H62" s="127" t="str">
        <f>IF(D62="na","na",IF(D62="--","--",(D62*EXP(0.5*LN($E49^2+1)-2.326*SQRT(LN($E49^2+1))))))</f>
        <v>--</v>
      </c>
      <c r="I62" s="76"/>
      <c r="J62" s="128" t="str">
        <f>IF(F62="na","na",IF($F62="--","--",(F62*EXP(0.5*LN($E49^2/4+1)-(2.326*SQRT(LN($E49^2/4+1)))))))</f>
        <v>--</v>
      </c>
      <c r="K62" s="76"/>
      <c r="L62" s="82" t="str">
        <f>IF(D62="na","na",IF(D62="--","--",MIN(H62,J62)))</f>
        <v>--</v>
      </c>
      <c r="M62" s="41"/>
      <c r="N62" s="85" t="str">
        <f>IF(L62="--","--",IF(L62="na","na",$L62*EXP(NORMSINV($N$59)*SQRT(LN($E49^2+1))-(0.5*LN($E49^2+1)))/1))</f>
        <v>--</v>
      </c>
      <c r="O62" s="111" t="str">
        <f>IF(L62="--","--",IF(L62="na","na",$L62*EXP(NORMSINV($O$59)*SQRT(LN($E49^2/$C62+1))-(0.5*LN($E49^2/$C62+1)))/1))</f>
        <v>--</v>
      </c>
    </row>
    <row r="63" spans="1:141">
      <c r="A63" s="62"/>
      <c r="B63" s="41"/>
      <c r="C63" s="41"/>
      <c r="D63" s="41"/>
      <c r="E63" s="41"/>
      <c r="F63" s="41"/>
      <c r="G63" s="41"/>
      <c r="H63" s="41"/>
      <c r="I63" s="41"/>
      <c r="J63" s="41"/>
      <c r="K63" s="41"/>
      <c r="L63" s="41"/>
      <c r="M63" s="41"/>
      <c r="N63" s="41"/>
      <c r="O63" s="57"/>
    </row>
    <row r="64" spans="1:141">
      <c r="A64" s="409" t="s">
        <v>127</v>
      </c>
      <c r="B64" s="410"/>
      <c r="C64" s="410"/>
      <c r="D64" s="410"/>
      <c r="E64" s="410"/>
      <c r="F64" s="410"/>
      <c r="G64" s="410"/>
      <c r="H64" s="410"/>
      <c r="I64" s="410"/>
      <c r="J64" s="410"/>
      <c r="K64" s="410"/>
      <c r="L64" s="410"/>
      <c r="M64" s="410"/>
      <c r="N64" s="410"/>
      <c r="O64" s="411"/>
    </row>
    <row r="65" spans="1:15" ht="15.75" thickBot="1">
      <c r="A65" s="412"/>
      <c r="B65" s="413"/>
      <c r="C65" s="413"/>
      <c r="D65" s="413"/>
      <c r="E65" s="413"/>
      <c r="F65" s="413"/>
      <c r="G65" s="413"/>
      <c r="H65" s="413"/>
      <c r="I65" s="413"/>
      <c r="J65" s="413"/>
      <c r="K65" s="413"/>
      <c r="L65" s="413"/>
      <c r="M65" s="413"/>
      <c r="N65" s="413"/>
      <c r="O65" s="414"/>
    </row>
  </sheetData>
  <sheetProtection formatCells="0" formatColumns="0" formatRows="0" insertColumns="0" insertRows="0" insertHyperlinks="0" deleteColumns="0" deleteRows="0" sort="0" autoFilter="0" pivotTables="0"/>
  <mergeCells count="70">
    <mergeCell ref="A64:O65"/>
    <mergeCell ref="A41:O41"/>
    <mergeCell ref="A20:O20"/>
    <mergeCell ref="A50:B52"/>
    <mergeCell ref="L43:L45"/>
    <mergeCell ref="M43:M45"/>
    <mergeCell ref="O43:O45"/>
    <mergeCell ref="C42:G42"/>
    <mergeCell ref="H42:K42"/>
    <mergeCell ref="A49:B49"/>
    <mergeCell ref="A60:B60"/>
    <mergeCell ref="A61:B61"/>
    <mergeCell ref="A62:B62"/>
    <mergeCell ref="C57:C58"/>
    <mergeCell ref="C50:F50"/>
    <mergeCell ref="A39:E40"/>
    <mergeCell ref="U54:U55"/>
    <mergeCell ref="T53:AC53"/>
    <mergeCell ref="C43:C45"/>
    <mergeCell ref="D43:D45"/>
    <mergeCell ref="E43:E45"/>
    <mergeCell ref="F43:F45"/>
    <mergeCell ref="H43:H45"/>
    <mergeCell ref="I43:I45"/>
    <mergeCell ref="K43:K45"/>
    <mergeCell ref="J43:J45"/>
    <mergeCell ref="G43:G45"/>
    <mergeCell ref="T54:T55"/>
    <mergeCell ref="C51:F51"/>
    <mergeCell ref="N13:N14"/>
    <mergeCell ref="A47:B47"/>
    <mergeCell ref="A48:B48"/>
    <mergeCell ref="A35:E37"/>
    <mergeCell ref="J17:L17"/>
    <mergeCell ref="J18:L18"/>
    <mergeCell ref="N43:N45"/>
    <mergeCell ref="L42:O42"/>
    <mergeCell ref="J13:M14"/>
    <mergeCell ref="J15:M16"/>
    <mergeCell ref="A42:B46"/>
    <mergeCell ref="A11:A12"/>
    <mergeCell ref="B11:D12"/>
    <mergeCell ref="A13:D15"/>
    <mergeCell ref="A3:D4"/>
    <mergeCell ref="B5:D5"/>
    <mergeCell ref="B6:D6"/>
    <mergeCell ref="A1:O2"/>
    <mergeCell ref="B7:D8"/>
    <mergeCell ref="A9:A10"/>
    <mergeCell ref="B9:D10"/>
    <mergeCell ref="A7:A8"/>
    <mergeCell ref="F3:N4"/>
    <mergeCell ref="F6:G6"/>
    <mergeCell ref="F5:G5"/>
    <mergeCell ref="J5:M5"/>
    <mergeCell ref="J6:M6"/>
    <mergeCell ref="F7:G8"/>
    <mergeCell ref="H7:H8"/>
    <mergeCell ref="J7:M7"/>
    <mergeCell ref="J8:M8"/>
    <mergeCell ref="J9:M9"/>
    <mergeCell ref="J10:M10"/>
    <mergeCell ref="A53:B53"/>
    <mergeCell ref="A54:B54"/>
    <mergeCell ref="A55:B55"/>
    <mergeCell ref="A57:B59"/>
    <mergeCell ref="A56:O56"/>
    <mergeCell ref="D57:G57"/>
    <mergeCell ref="H57:L57"/>
    <mergeCell ref="N57:O57"/>
  </mergeCells>
  <conditionalFormatting sqref="B17">
    <cfRule type="cellIs" dxfId="0" priority="1" stopIfTrue="1" operator="notEqual">
      <formula>"YES"</formula>
    </cfRule>
  </conditionalFormatting>
  <dataValidations disablePrompts="1" count="3">
    <dataValidation type="list" allowBlank="1" showInputMessage="1" showErrorMessage="1" sqref="H6">
      <formula1>$P$6:$P$7</formula1>
    </dataValidation>
    <dataValidation type="list" allowBlank="1" showInputMessage="1" showErrorMessage="1" sqref="N13:N14">
      <formula1>$P$6:$P$8</formula1>
    </dataValidation>
    <dataValidation type="list" allowBlank="1" showInputMessage="1" showErrorMessage="1" sqref="N9">
      <formula1>$Q$6:$Q$8</formula1>
    </dataValidation>
  </dataValidations>
  <pageMargins left="0.41" right="0.45" top="0.49" bottom="0.35" header="0.27" footer="0.19"/>
  <pageSetup scale="55" orientation="landscape" r:id="rId1"/>
  <headerFooter alignWithMargins="0">
    <oddHeader>&amp;C&amp;"Tahoma,Bold"&amp;14Reasonable Potential Analysis - Fresh and Saltwater Ammonia Criteria</oddHeader>
    <oddFoote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25"/>
  <sheetViews>
    <sheetView workbookViewId="0">
      <selection activeCell="F21" sqref="F21"/>
    </sheetView>
  </sheetViews>
  <sheetFormatPr defaultRowHeight="12.75"/>
  <cols>
    <col min="1" max="1" width="14.5" style="186" customWidth="1"/>
    <col min="2" max="2" width="13" style="184" customWidth="1"/>
    <col min="3" max="3" width="13.75" style="184" customWidth="1"/>
    <col min="4" max="4" width="9" style="184" customWidth="1"/>
    <col min="5" max="5" width="8.875" style="185" customWidth="1"/>
    <col min="6" max="16384" width="9" style="184"/>
  </cols>
  <sheetData>
    <row r="1" spans="1:7" ht="39" customHeight="1" thickBot="1">
      <c r="A1" s="208" t="s">
        <v>206</v>
      </c>
      <c r="B1" s="207" t="s">
        <v>205</v>
      </c>
      <c r="C1" s="207" t="s">
        <v>204</v>
      </c>
      <c r="D1" s="207" t="s">
        <v>203</v>
      </c>
      <c r="E1" s="206" t="s">
        <v>58</v>
      </c>
    </row>
    <row r="2" spans="1:7">
      <c r="A2" s="205">
        <v>150</v>
      </c>
      <c r="B2" s="204">
        <v>55</v>
      </c>
      <c r="C2" s="203">
        <f t="shared" ref="C2:C33" si="0">A2*(1+0.0184*(B2-25))</f>
        <v>232.8</v>
      </c>
      <c r="D2" s="202">
        <f t="shared" ref="D2:D33" si="1">C2/42914/(0.6766097+0.0200564*B2+0.0001104259*B2^2-0.00000069698*B2^3+0.0000000010031*B2^4)</f>
        <v>2.702983013865195E-3</v>
      </c>
      <c r="E2" s="201">
        <f t="shared" ref="E2:E33" si="2">0.008-0.1692*(D2)^0.5+25.3851*(D2)+14.0941*(D2)^1.5-7.0261*(D2)^2+2.7081*(D2)^2.5+(B2-15)*(0.0005-0.0056*(D2)^0.5-0.0066*(D2)-0.0375*(D2)^1.5+0.0636*(D2)^2-0.0144*(D2)^2.5)/(1+0.0162*(B2-15))</f>
        <v>7.4268594803573951E-2</v>
      </c>
    </row>
    <row r="3" spans="1:7">
      <c r="A3" s="200">
        <v>500</v>
      </c>
      <c r="B3" s="199">
        <v>10</v>
      </c>
      <c r="C3" s="198">
        <f t="shared" si="0"/>
        <v>362</v>
      </c>
      <c r="D3" s="197">
        <f t="shared" si="1"/>
        <v>9.5044470224083851E-3</v>
      </c>
      <c r="E3" s="192">
        <f t="shared" si="2"/>
        <v>0.24597434847933888</v>
      </c>
    </row>
    <row r="4" spans="1:7">
      <c r="A4" s="200">
        <v>5000</v>
      </c>
      <c r="B4" s="199">
        <v>10</v>
      </c>
      <c r="C4" s="198">
        <f t="shared" si="0"/>
        <v>3620</v>
      </c>
      <c r="D4" s="197">
        <f t="shared" si="1"/>
        <v>9.5044470224083855E-2</v>
      </c>
      <c r="E4" s="192">
        <f t="shared" si="2"/>
        <v>2.7387571357974085</v>
      </c>
    </row>
    <row r="5" spans="1:7">
      <c r="A5" s="195"/>
      <c r="B5" s="194"/>
      <c r="C5" s="193">
        <f t="shared" si="0"/>
        <v>0</v>
      </c>
      <c r="D5" s="193">
        <f t="shared" si="1"/>
        <v>0</v>
      </c>
      <c r="E5" s="192">
        <f t="shared" si="2"/>
        <v>-1.9075297225891671E-3</v>
      </c>
    </row>
    <row r="6" spans="1:7">
      <c r="A6" s="195"/>
      <c r="B6" s="194"/>
      <c r="C6" s="193">
        <f t="shared" si="0"/>
        <v>0</v>
      </c>
      <c r="D6" s="193">
        <f t="shared" si="1"/>
        <v>0</v>
      </c>
      <c r="E6" s="192">
        <f t="shared" si="2"/>
        <v>-1.9075297225891671E-3</v>
      </c>
    </row>
    <row r="7" spans="1:7">
      <c r="A7" s="195"/>
      <c r="B7" s="194"/>
      <c r="C7" s="193">
        <f t="shared" si="0"/>
        <v>0</v>
      </c>
      <c r="D7" s="193">
        <f t="shared" si="1"/>
        <v>0</v>
      </c>
      <c r="E7" s="192">
        <f t="shared" si="2"/>
        <v>-1.9075297225891671E-3</v>
      </c>
    </row>
    <row r="8" spans="1:7">
      <c r="A8" s="195"/>
      <c r="B8" s="194"/>
      <c r="C8" s="193">
        <f t="shared" si="0"/>
        <v>0</v>
      </c>
      <c r="D8" s="193">
        <f t="shared" si="1"/>
        <v>0</v>
      </c>
      <c r="E8" s="192">
        <f t="shared" si="2"/>
        <v>-1.9075297225891671E-3</v>
      </c>
    </row>
    <row r="9" spans="1:7">
      <c r="A9" s="195"/>
      <c r="B9" s="194"/>
      <c r="C9" s="193">
        <f t="shared" si="0"/>
        <v>0</v>
      </c>
      <c r="D9" s="193">
        <f t="shared" si="1"/>
        <v>0</v>
      </c>
      <c r="E9" s="192">
        <f t="shared" si="2"/>
        <v>-1.9075297225891671E-3</v>
      </c>
    </row>
    <row r="10" spans="1:7">
      <c r="A10" s="195"/>
      <c r="B10" s="194"/>
      <c r="C10" s="193">
        <f t="shared" si="0"/>
        <v>0</v>
      </c>
      <c r="D10" s="193">
        <f t="shared" si="1"/>
        <v>0</v>
      </c>
      <c r="E10" s="192">
        <f t="shared" si="2"/>
        <v>-1.9075297225891671E-3</v>
      </c>
    </row>
    <row r="11" spans="1:7">
      <c r="A11" s="195"/>
      <c r="B11" s="194"/>
      <c r="C11" s="193">
        <f t="shared" si="0"/>
        <v>0</v>
      </c>
      <c r="D11" s="193">
        <f t="shared" si="1"/>
        <v>0</v>
      </c>
      <c r="E11" s="192">
        <f t="shared" si="2"/>
        <v>-1.9075297225891671E-3</v>
      </c>
    </row>
    <row r="12" spans="1:7">
      <c r="A12" s="195"/>
      <c r="B12" s="194"/>
      <c r="C12" s="193">
        <f t="shared" si="0"/>
        <v>0</v>
      </c>
      <c r="D12" s="193">
        <f t="shared" si="1"/>
        <v>0</v>
      </c>
      <c r="E12" s="192">
        <f t="shared" si="2"/>
        <v>-1.9075297225891671E-3</v>
      </c>
    </row>
    <row r="13" spans="1:7">
      <c r="A13" s="195"/>
      <c r="B13" s="194"/>
      <c r="C13" s="193">
        <f t="shared" si="0"/>
        <v>0</v>
      </c>
      <c r="D13" s="193">
        <f t="shared" si="1"/>
        <v>0</v>
      </c>
      <c r="E13" s="192">
        <f t="shared" si="2"/>
        <v>-1.9075297225891671E-3</v>
      </c>
    </row>
    <row r="14" spans="1:7">
      <c r="A14" s="195"/>
      <c r="B14" s="194"/>
      <c r="C14" s="193">
        <f t="shared" si="0"/>
        <v>0</v>
      </c>
      <c r="D14" s="193">
        <f t="shared" si="1"/>
        <v>0</v>
      </c>
      <c r="E14" s="192">
        <f t="shared" si="2"/>
        <v>-1.9075297225891671E-3</v>
      </c>
      <c r="G14" s="196"/>
    </row>
    <row r="15" spans="1:7">
      <c r="A15" s="195"/>
      <c r="B15" s="194"/>
      <c r="C15" s="193">
        <f t="shared" si="0"/>
        <v>0</v>
      </c>
      <c r="D15" s="193">
        <f t="shared" si="1"/>
        <v>0</v>
      </c>
      <c r="E15" s="192">
        <f t="shared" si="2"/>
        <v>-1.9075297225891671E-3</v>
      </c>
    </row>
    <row r="16" spans="1:7">
      <c r="A16" s="195"/>
      <c r="B16" s="194"/>
      <c r="C16" s="193">
        <f t="shared" si="0"/>
        <v>0</v>
      </c>
      <c r="D16" s="193">
        <f t="shared" si="1"/>
        <v>0</v>
      </c>
      <c r="E16" s="192">
        <f t="shared" si="2"/>
        <v>-1.9075297225891671E-3</v>
      </c>
    </row>
    <row r="17" spans="1:5">
      <c r="A17" s="195"/>
      <c r="B17" s="194"/>
      <c r="C17" s="193">
        <f t="shared" si="0"/>
        <v>0</v>
      </c>
      <c r="D17" s="193">
        <f t="shared" si="1"/>
        <v>0</v>
      </c>
      <c r="E17" s="192">
        <f t="shared" si="2"/>
        <v>-1.9075297225891671E-3</v>
      </c>
    </row>
    <row r="18" spans="1:5">
      <c r="A18" s="195"/>
      <c r="B18" s="194"/>
      <c r="C18" s="193">
        <f t="shared" si="0"/>
        <v>0</v>
      </c>
      <c r="D18" s="193">
        <f t="shared" si="1"/>
        <v>0</v>
      </c>
      <c r="E18" s="192">
        <f t="shared" si="2"/>
        <v>-1.9075297225891671E-3</v>
      </c>
    </row>
    <row r="19" spans="1:5">
      <c r="A19" s="195"/>
      <c r="B19" s="194"/>
      <c r="C19" s="193">
        <f t="shared" si="0"/>
        <v>0</v>
      </c>
      <c r="D19" s="193">
        <f t="shared" si="1"/>
        <v>0</v>
      </c>
      <c r="E19" s="192">
        <f t="shared" si="2"/>
        <v>-1.9075297225891671E-3</v>
      </c>
    </row>
    <row r="20" spans="1:5">
      <c r="A20" s="195"/>
      <c r="B20" s="194"/>
      <c r="C20" s="193">
        <f t="shared" si="0"/>
        <v>0</v>
      </c>
      <c r="D20" s="193">
        <f t="shared" si="1"/>
        <v>0</v>
      </c>
      <c r="E20" s="192">
        <f t="shared" si="2"/>
        <v>-1.9075297225891671E-3</v>
      </c>
    </row>
    <row r="21" spans="1:5">
      <c r="A21" s="195"/>
      <c r="B21" s="194"/>
      <c r="C21" s="193">
        <f t="shared" si="0"/>
        <v>0</v>
      </c>
      <c r="D21" s="193">
        <f t="shared" si="1"/>
        <v>0</v>
      </c>
      <c r="E21" s="192">
        <f t="shared" si="2"/>
        <v>-1.9075297225891671E-3</v>
      </c>
    </row>
    <row r="22" spans="1:5">
      <c r="A22" s="195"/>
      <c r="B22" s="194"/>
      <c r="C22" s="193">
        <f t="shared" si="0"/>
        <v>0</v>
      </c>
      <c r="D22" s="193">
        <f t="shared" si="1"/>
        <v>0</v>
      </c>
      <c r="E22" s="192">
        <f t="shared" si="2"/>
        <v>-1.9075297225891671E-3</v>
      </c>
    </row>
    <row r="23" spans="1:5">
      <c r="A23" s="195"/>
      <c r="B23" s="194"/>
      <c r="C23" s="193">
        <f t="shared" si="0"/>
        <v>0</v>
      </c>
      <c r="D23" s="193">
        <f t="shared" si="1"/>
        <v>0</v>
      </c>
      <c r="E23" s="192">
        <f t="shared" si="2"/>
        <v>-1.9075297225891671E-3</v>
      </c>
    </row>
    <row r="24" spans="1:5">
      <c r="A24" s="195"/>
      <c r="B24" s="194"/>
      <c r="C24" s="193">
        <f t="shared" si="0"/>
        <v>0</v>
      </c>
      <c r="D24" s="193">
        <f t="shared" si="1"/>
        <v>0</v>
      </c>
      <c r="E24" s="192">
        <f t="shared" si="2"/>
        <v>-1.9075297225891671E-3</v>
      </c>
    </row>
    <row r="25" spans="1:5">
      <c r="A25" s="195"/>
      <c r="B25" s="194"/>
      <c r="C25" s="193">
        <f t="shared" si="0"/>
        <v>0</v>
      </c>
      <c r="D25" s="193">
        <f t="shared" si="1"/>
        <v>0</v>
      </c>
      <c r="E25" s="192">
        <f t="shared" si="2"/>
        <v>-1.9075297225891671E-3</v>
      </c>
    </row>
    <row r="26" spans="1:5">
      <c r="A26" s="195"/>
      <c r="B26" s="194"/>
      <c r="C26" s="193">
        <f t="shared" si="0"/>
        <v>0</v>
      </c>
      <c r="D26" s="193">
        <f t="shared" si="1"/>
        <v>0</v>
      </c>
      <c r="E26" s="192">
        <f t="shared" si="2"/>
        <v>-1.9075297225891671E-3</v>
      </c>
    </row>
    <row r="27" spans="1:5">
      <c r="A27" s="195"/>
      <c r="B27" s="194"/>
      <c r="C27" s="193">
        <f t="shared" si="0"/>
        <v>0</v>
      </c>
      <c r="D27" s="193">
        <f t="shared" si="1"/>
        <v>0</v>
      </c>
      <c r="E27" s="192">
        <f t="shared" si="2"/>
        <v>-1.9075297225891671E-3</v>
      </c>
    </row>
    <row r="28" spans="1:5">
      <c r="A28" s="195"/>
      <c r="B28" s="194"/>
      <c r="C28" s="193">
        <f t="shared" si="0"/>
        <v>0</v>
      </c>
      <c r="D28" s="193">
        <f t="shared" si="1"/>
        <v>0</v>
      </c>
      <c r="E28" s="192">
        <f t="shared" si="2"/>
        <v>-1.9075297225891671E-3</v>
      </c>
    </row>
    <row r="29" spans="1:5">
      <c r="A29" s="195"/>
      <c r="B29" s="194"/>
      <c r="C29" s="193">
        <f t="shared" si="0"/>
        <v>0</v>
      </c>
      <c r="D29" s="193">
        <f t="shared" si="1"/>
        <v>0</v>
      </c>
      <c r="E29" s="192">
        <f t="shared" si="2"/>
        <v>-1.9075297225891671E-3</v>
      </c>
    </row>
    <row r="30" spans="1:5">
      <c r="A30" s="195"/>
      <c r="B30" s="194"/>
      <c r="C30" s="193">
        <f t="shared" si="0"/>
        <v>0</v>
      </c>
      <c r="D30" s="193">
        <f t="shared" si="1"/>
        <v>0</v>
      </c>
      <c r="E30" s="192">
        <f t="shared" si="2"/>
        <v>-1.9075297225891671E-3</v>
      </c>
    </row>
    <row r="31" spans="1:5">
      <c r="A31" s="195"/>
      <c r="B31" s="194"/>
      <c r="C31" s="193">
        <f t="shared" si="0"/>
        <v>0</v>
      </c>
      <c r="D31" s="193">
        <f t="shared" si="1"/>
        <v>0</v>
      </c>
      <c r="E31" s="192">
        <f t="shared" si="2"/>
        <v>-1.9075297225891671E-3</v>
      </c>
    </row>
    <row r="32" spans="1:5">
      <c r="A32" s="195"/>
      <c r="B32" s="194"/>
      <c r="C32" s="193">
        <f t="shared" si="0"/>
        <v>0</v>
      </c>
      <c r="D32" s="193">
        <f t="shared" si="1"/>
        <v>0</v>
      </c>
      <c r="E32" s="192">
        <f t="shared" si="2"/>
        <v>-1.9075297225891671E-3</v>
      </c>
    </row>
    <row r="33" spans="1:5">
      <c r="A33" s="195"/>
      <c r="B33" s="194"/>
      <c r="C33" s="193">
        <f t="shared" si="0"/>
        <v>0</v>
      </c>
      <c r="D33" s="193">
        <f t="shared" si="1"/>
        <v>0</v>
      </c>
      <c r="E33" s="192">
        <f t="shared" si="2"/>
        <v>-1.9075297225891671E-3</v>
      </c>
    </row>
    <row r="34" spans="1:5">
      <c r="A34" s="195"/>
      <c r="B34" s="194"/>
      <c r="C34" s="193">
        <f t="shared" ref="C34:C65" si="3">A34*(1+0.0184*(B34-25))</f>
        <v>0</v>
      </c>
      <c r="D34" s="193">
        <f t="shared" ref="D34:D65" si="4">C34/42914/(0.6766097+0.0200564*B34+0.0001104259*B34^2-0.00000069698*B34^3+0.0000000010031*B34^4)</f>
        <v>0</v>
      </c>
      <c r="E34" s="192">
        <f t="shared" ref="E34:E65" si="5">0.008-0.1692*(D34)^0.5+25.3851*(D34)+14.0941*(D34)^1.5-7.0261*(D34)^2+2.7081*(D34)^2.5+(B34-15)*(0.0005-0.0056*(D34)^0.5-0.0066*(D34)-0.0375*(D34)^1.5+0.0636*(D34)^2-0.0144*(D34)^2.5)/(1+0.0162*(B34-15))</f>
        <v>-1.9075297225891671E-3</v>
      </c>
    </row>
    <row r="35" spans="1:5">
      <c r="A35" s="195"/>
      <c r="B35" s="194"/>
      <c r="C35" s="193">
        <f t="shared" si="3"/>
        <v>0</v>
      </c>
      <c r="D35" s="193">
        <f t="shared" si="4"/>
        <v>0</v>
      </c>
      <c r="E35" s="192">
        <f t="shared" si="5"/>
        <v>-1.9075297225891671E-3</v>
      </c>
    </row>
    <row r="36" spans="1:5">
      <c r="A36" s="195"/>
      <c r="B36" s="194"/>
      <c r="C36" s="193">
        <f t="shared" si="3"/>
        <v>0</v>
      </c>
      <c r="D36" s="193">
        <f t="shared" si="4"/>
        <v>0</v>
      </c>
      <c r="E36" s="192">
        <f t="shared" si="5"/>
        <v>-1.9075297225891671E-3</v>
      </c>
    </row>
    <row r="37" spans="1:5">
      <c r="A37" s="195"/>
      <c r="B37" s="194"/>
      <c r="C37" s="193">
        <f t="shared" si="3"/>
        <v>0</v>
      </c>
      <c r="D37" s="193">
        <f t="shared" si="4"/>
        <v>0</v>
      </c>
      <c r="E37" s="192">
        <f t="shared" si="5"/>
        <v>-1.9075297225891671E-3</v>
      </c>
    </row>
    <row r="38" spans="1:5">
      <c r="A38" s="195"/>
      <c r="B38" s="194"/>
      <c r="C38" s="193">
        <f t="shared" si="3"/>
        <v>0</v>
      </c>
      <c r="D38" s="193">
        <f t="shared" si="4"/>
        <v>0</v>
      </c>
      <c r="E38" s="192">
        <f t="shared" si="5"/>
        <v>-1.9075297225891671E-3</v>
      </c>
    </row>
    <row r="39" spans="1:5">
      <c r="A39" s="195"/>
      <c r="B39" s="194"/>
      <c r="C39" s="193">
        <f t="shared" si="3"/>
        <v>0</v>
      </c>
      <c r="D39" s="193">
        <f t="shared" si="4"/>
        <v>0</v>
      </c>
      <c r="E39" s="192">
        <f t="shared" si="5"/>
        <v>-1.9075297225891671E-3</v>
      </c>
    </row>
    <row r="40" spans="1:5">
      <c r="A40" s="195"/>
      <c r="B40" s="194"/>
      <c r="C40" s="193">
        <f t="shared" si="3"/>
        <v>0</v>
      </c>
      <c r="D40" s="193">
        <f t="shared" si="4"/>
        <v>0</v>
      </c>
      <c r="E40" s="192">
        <f t="shared" si="5"/>
        <v>-1.9075297225891671E-3</v>
      </c>
    </row>
    <row r="41" spans="1:5">
      <c r="A41" s="195"/>
      <c r="B41" s="194"/>
      <c r="C41" s="193">
        <f t="shared" si="3"/>
        <v>0</v>
      </c>
      <c r="D41" s="193">
        <f t="shared" si="4"/>
        <v>0</v>
      </c>
      <c r="E41" s="192">
        <f t="shared" si="5"/>
        <v>-1.9075297225891671E-3</v>
      </c>
    </row>
    <row r="42" spans="1:5">
      <c r="A42" s="195"/>
      <c r="B42" s="194"/>
      <c r="C42" s="193">
        <f t="shared" si="3"/>
        <v>0</v>
      </c>
      <c r="D42" s="193">
        <f t="shared" si="4"/>
        <v>0</v>
      </c>
      <c r="E42" s="192">
        <f t="shared" si="5"/>
        <v>-1.9075297225891671E-3</v>
      </c>
    </row>
    <row r="43" spans="1:5">
      <c r="A43" s="195"/>
      <c r="B43" s="194"/>
      <c r="C43" s="193">
        <f t="shared" si="3"/>
        <v>0</v>
      </c>
      <c r="D43" s="193">
        <f t="shared" si="4"/>
        <v>0</v>
      </c>
      <c r="E43" s="192">
        <f t="shared" si="5"/>
        <v>-1.9075297225891671E-3</v>
      </c>
    </row>
    <row r="44" spans="1:5">
      <c r="A44" s="195"/>
      <c r="B44" s="194"/>
      <c r="C44" s="193">
        <f t="shared" si="3"/>
        <v>0</v>
      </c>
      <c r="D44" s="193">
        <f t="shared" si="4"/>
        <v>0</v>
      </c>
      <c r="E44" s="192">
        <f t="shared" si="5"/>
        <v>-1.9075297225891671E-3</v>
      </c>
    </row>
    <row r="45" spans="1:5">
      <c r="A45" s="195"/>
      <c r="B45" s="194"/>
      <c r="C45" s="193">
        <f t="shared" si="3"/>
        <v>0</v>
      </c>
      <c r="D45" s="193">
        <f t="shared" si="4"/>
        <v>0</v>
      </c>
      <c r="E45" s="192">
        <f t="shared" si="5"/>
        <v>-1.9075297225891671E-3</v>
      </c>
    </row>
    <row r="46" spans="1:5">
      <c r="A46" s="195"/>
      <c r="B46" s="194"/>
      <c r="C46" s="193">
        <f t="shared" si="3"/>
        <v>0</v>
      </c>
      <c r="D46" s="193">
        <f t="shared" si="4"/>
        <v>0</v>
      </c>
      <c r="E46" s="192">
        <f t="shared" si="5"/>
        <v>-1.9075297225891671E-3</v>
      </c>
    </row>
    <row r="47" spans="1:5">
      <c r="A47" s="195"/>
      <c r="B47" s="194"/>
      <c r="C47" s="193">
        <f t="shared" si="3"/>
        <v>0</v>
      </c>
      <c r="D47" s="193">
        <f t="shared" si="4"/>
        <v>0</v>
      </c>
      <c r="E47" s="192">
        <f t="shared" si="5"/>
        <v>-1.9075297225891671E-3</v>
      </c>
    </row>
    <row r="48" spans="1:5">
      <c r="A48" s="195"/>
      <c r="B48" s="194"/>
      <c r="C48" s="193">
        <f t="shared" si="3"/>
        <v>0</v>
      </c>
      <c r="D48" s="193">
        <f t="shared" si="4"/>
        <v>0</v>
      </c>
      <c r="E48" s="192">
        <f t="shared" si="5"/>
        <v>-1.9075297225891671E-3</v>
      </c>
    </row>
    <row r="49" spans="1:5">
      <c r="A49" s="195"/>
      <c r="B49" s="194"/>
      <c r="C49" s="193">
        <f t="shared" si="3"/>
        <v>0</v>
      </c>
      <c r="D49" s="193">
        <f t="shared" si="4"/>
        <v>0</v>
      </c>
      <c r="E49" s="192">
        <f t="shared" si="5"/>
        <v>-1.9075297225891671E-3</v>
      </c>
    </row>
    <row r="50" spans="1:5">
      <c r="A50" s="195"/>
      <c r="B50" s="194"/>
      <c r="C50" s="193">
        <f t="shared" si="3"/>
        <v>0</v>
      </c>
      <c r="D50" s="193">
        <f t="shared" si="4"/>
        <v>0</v>
      </c>
      <c r="E50" s="192">
        <f t="shared" si="5"/>
        <v>-1.9075297225891671E-3</v>
      </c>
    </row>
    <row r="51" spans="1:5">
      <c r="A51" s="195"/>
      <c r="B51" s="194"/>
      <c r="C51" s="193">
        <f t="shared" si="3"/>
        <v>0</v>
      </c>
      <c r="D51" s="193">
        <f t="shared" si="4"/>
        <v>0</v>
      </c>
      <c r="E51" s="192">
        <f t="shared" si="5"/>
        <v>-1.9075297225891671E-3</v>
      </c>
    </row>
    <row r="52" spans="1:5">
      <c r="A52" s="195"/>
      <c r="B52" s="194"/>
      <c r="C52" s="193">
        <f t="shared" si="3"/>
        <v>0</v>
      </c>
      <c r="D52" s="193">
        <f t="shared" si="4"/>
        <v>0</v>
      </c>
      <c r="E52" s="192">
        <f t="shared" si="5"/>
        <v>-1.9075297225891671E-3</v>
      </c>
    </row>
    <row r="53" spans="1:5">
      <c r="A53" s="195"/>
      <c r="B53" s="194"/>
      <c r="C53" s="193">
        <f t="shared" si="3"/>
        <v>0</v>
      </c>
      <c r="D53" s="193">
        <f t="shared" si="4"/>
        <v>0</v>
      </c>
      <c r="E53" s="192">
        <f t="shared" si="5"/>
        <v>-1.9075297225891671E-3</v>
      </c>
    </row>
    <row r="54" spans="1:5">
      <c r="A54" s="195"/>
      <c r="B54" s="194"/>
      <c r="C54" s="193">
        <f t="shared" si="3"/>
        <v>0</v>
      </c>
      <c r="D54" s="193">
        <f t="shared" si="4"/>
        <v>0</v>
      </c>
      <c r="E54" s="192">
        <f t="shared" si="5"/>
        <v>-1.9075297225891671E-3</v>
      </c>
    </row>
    <row r="55" spans="1:5">
      <c r="A55" s="195"/>
      <c r="B55" s="194"/>
      <c r="C55" s="193">
        <f t="shared" si="3"/>
        <v>0</v>
      </c>
      <c r="D55" s="193">
        <f t="shared" si="4"/>
        <v>0</v>
      </c>
      <c r="E55" s="192">
        <f t="shared" si="5"/>
        <v>-1.9075297225891671E-3</v>
      </c>
    </row>
    <row r="56" spans="1:5">
      <c r="A56" s="195"/>
      <c r="B56" s="194"/>
      <c r="C56" s="193">
        <f t="shared" si="3"/>
        <v>0</v>
      </c>
      <c r="D56" s="193">
        <f t="shared" si="4"/>
        <v>0</v>
      </c>
      <c r="E56" s="192">
        <f t="shared" si="5"/>
        <v>-1.9075297225891671E-3</v>
      </c>
    </row>
    <row r="57" spans="1:5">
      <c r="A57" s="195"/>
      <c r="B57" s="194"/>
      <c r="C57" s="193">
        <f t="shared" si="3"/>
        <v>0</v>
      </c>
      <c r="D57" s="193">
        <f t="shared" si="4"/>
        <v>0</v>
      </c>
      <c r="E57" s="192">
        <f t="shared" si="5"/>
        <v>-1.9075297225891671E-3</v>
      </c>
    </row>
    <row r="58" spans="1:5">
      <c r="A58" s="195"/>
      <c r="B58" s="194"/>
      <c r="C58" s="193">
        <f t="shared" si="3"/>
        <v>0</v>
      </c>
      <c r="D58" s="193">
        <f t="shared" si="4"/>
        <v>0</v>
      </c>
      <c r="E58" s="192">
        <f t="shared" si="5"/>
        <v>-1.9075297225891671E-3</v>
      </c>
    </row>
    <row r="59" spans="1:5">
      <c r="A59" s="195"/>
      <c r="B59" s="194"/>
      <c r="C59" s="193">
        <f t="shared" si="3"/>
        <v>0</v>
      </c>
      <c r="D59" s="193">
        <f t="shared" si="4"/>
        <v>0</v>
      </c>
      <c r="E59" s="192">
        <f t="shared" si="5"/>
        <v>-1.9075297225891671E-3</v>
      </c>
    </row>
    <row r="60" spans="1:5">
      <c r="A60" s="195"/>
      <c r="B60" s="194"/>
      <c r="C60" s="193">
        <f t="shared" si="3"/>
        <v>0</v>
      </c>
      <c r="D60" s="193">
        <f t="shared" si="4"/>
        <v>0</v>
      </c>
      <c r="E60" s="192">
        <f t="shared" si="5"/>
        <v>-1.9075297225891671E-3</v>
      </c>
    </row>
    <row r="61" spans="1:5">
      <c r="A61" s="195"/>
      <c r="B61" s="194"/>
      <c r="C61" s="193">
        <f t="shared" si="3"/>
        <v>0</v>
      </c>
      <c r="D61" s="193">
        <f t="shared" si="4"/>
        <v>0</v>
      </c>
      <c r="E61" s="192">
        <f t="shared" si="5"/>
        <v>-1.9075297225891671E-3</v>
      </c>
    </row>
    <row r="62" spans="1:5">
      <c r="A62" s="195"/>
      <c r="B62" s="194"/>
      <c r="C62" s="193">
        <f t="shared" si="3"/>
        <v>0</v>
      </c>
      <c r="D62" s="193">
        <f t="shared" si="4"/>
        <v>0</v>
      </c>
      <c r="E62" s="192">
        <f t="shared" si="5"/>
        <v>-1.9075297225891671E-3</v>
      </c>
    </row>
    <row r="63" spans="1:5">
      <c r="A63" s="195"/>
      <c r="B63" s="194"/>
      <c r="C63" s="193">
        <f t="shared" si="3"/>
        <v>0</v>
      </c>
      <c r="D63" s="193">
        <f t="shared" si="4"/>
        <v>0</v>
      </c>
      <c r="E63" s="192">
        <f t="shared" si="5"/>
        <v>-1.9075297225891671E-3</v>
      </c>
    </row>
    <row r="64" spans="1:5">
      <c r="A64" s="195"/>
      <c r="B64" s="194"/>
      <c r="C64" s="193">
        <f t="shared" si="3"/>
        <v>0</v>
      </c>
      <c r="D64" s="193">
        <f t="shared" si="4"/>
        <v>0</v>
      </c>
      <c r="E64" s="192">
        <f t="shared" si="5"/>
        <v>-1.9075297225891671E-3</v>
      </c>
    </row>
    <row r="65" spans="1:5">
      <c r="A65" s="195"/>
      <c r="B65" s="194"/>
      <c r="C65" s="193">
        <f t="shared" si="3"/>
        <v>0</v>
      </c>
      <c r="D65" s="193">
        <f t="shared" si="4"/>
        <v>0</v>
      </c>
      <c r="E65" s="192">
        <f t="shared" si="5"/>
        <v>-1.9075297225891671E-3</v>
      </c>
    </row>
    <row r="66" spans="1:5">
      <c r="A66" s="195"/>
      <c r="B66" s="194"/>
      <c r="C66" s="193">
        <f t="shared" ref="C66:C97" si="6">A66*(1+0.0184*(B66-25))</f>
        <v>0</v>
      </c>
      <c r="D66" s="193">
        <f t="shared" ref="D66:D97" si="7">C66/42914/(0.6766097+0.0200564*B66+0.0001104259*B66^2-0.00000069698*B66^3+0.0000000010031*B66^4)</f>
        <v>0</v>
      </c>
      <c r="E66" s="192">
        <f t="shared" ref="E66:E97" si="8">0.008-0.1692*(D66)^0.5+25.3851*(D66)+14.0941*(D66)^1.5-7.0261*(D66)^2+2.7081*(D66)^2.5+(B66-15)*(0.0005-0.0056*(D66)^0.5-0.0066*(D66)-0.0375*(D66)^1.5+0.0636*(D66)^2-0.0144*(D66)^2.5)/(1+0.0162*(B66-15))</f>
        <v>-1.9075297225891671E-3</v>
      </c>
    </row>
    <row r="67" spans="1:5">
      <c r="A67" s="195"/>
      <c r="B67" s="194"/>
      <c r="C67" s="193">
        <f t="shared" si="6"/>
        <v>0</v>
      </c>
      <c r="D67" s="193">
        <f t="shared" si="7"/>
        <v>0</v>
      </c>
      <c r="E67" s="192">
        <f t="shared" si="8"/>
        <v>-1.9075297225891671E-3</v>
      </c>
    </row>
    <row r="68" spans="1:5">
      <c r="A68" s="195"/>
      <c r="B68" s="194"/>
      <c r="C68" s="193">
        <f t="shared" si="6"/>
        <v>0</v>
      </c>
      <c r="D68" s="193">
        <f t="shared" si="7"/>
        <v>0</v>
      </c>
      <c r="E68" s="192">
        <f t="shared" si="8"/>
        <v>-1.9075297225891671E-3</v>
      </c>
    </row>
    <row r="69" spans="1:5">
      <c r="A69" s="195"/>
      <c r="B69" s="194"/>
      <c r="C69" s="193">
        <f t="shared" si="6"/>
        <v>0</v>
      </c>
      <c r="D69" s="193">
        <f t="shared" si="7"/>
        <v>0</v>
      </c>
      <c r="E69" s="192">
        <f t="shared" si="8"/>
        <v>-1.9075297225891671E-3</v>
      </c>
    </row>
    <row r="70" spans="1:5">
      <c r="A70" s="195"/>
      <c r="B70" s="194"/>
      <c r="C70" s="193">
        <f t="shared" si="6"/>
        <v>0</v>
      </c>
      <c r="D70" s="193">
        <f t="shared" si="7"/>
        <v>0</v>
      </c>
      <c r="E70" s="192">
        <f t="shared" si="8"/>
        <v>-1.9075297225891671E-3</v>
      </c>
    </row>
    <row r="71" spans="1:5">
      <c r="A71" s="195"/>
      <c r="B71" s="194"/>
      <c r="C71" s="193">
        <f t="shared" si="6"/>
        <v>0</v>
      </c>
      <c r="D71" s="193">
        <f t="shared" si="7"/>
        <v>0</v>
      </c>
      <c r="E71" s="192">
        <f t="shared" si="8"/>
        <v>-1.9075297225891671E-3</v>
      </c>
    </row>
    <row r="72" spans="1:5">
      <c r="A72" s="195"/>
      <c r="B72" s="194"/>
      <c r="C72" s="193">
        <f t="shared" si="6"/>
        <v>0</v>
      </c>
      <c r="D72" s="193">
        <f t="shared" si="7"/>
        <v>0</v>
      </c>
      <c r="E72" s="192">
        <f t="shared" si="8"/>
        <v>-1.9075297225891671E-3</v>
      </c>
    </row>
    <row r="73" spans="1:5">
      <c r="A73" s="195"/>
      <c r="B73" s="194"/>
      <c r="C73" s="193">
        <f t="shared" si="6"/>
        <v>0</v>
      </c>
      <c r="D73" s="193">
        <f t="shared" si="7"/>
        <v>0</v>
      </c>
      <c r="E73" s="192">
        <f t="shared" si="8"/>
        <v>-1.9075297225891671E-3</v>
      </c>
    </row>
    <row r="74" spans="1:5">
      <c r="A74" s="195"/>
      <c r="B74" s="194"/>
      <c r="C74" s="193">
        <f t="shared" si="6"/>
        <v>0</v>
      </c>
      <c r="D74" s="193">
        <f t="shared" si="7"/>
        <v>0</v>
      </c>
      <c r="E74" s="192">
        <f t="shared" si="8"/>
        <v>-1.9075297225891671E-3</v>
      </c>
    </row>
    <row r="75" spans="1:5">
      <c r="A75" s="195"/>
      <c r="B75" s="194"/>
      <c r="C75" s="193">
        <f t="shared" si="6"/>
        <v>0</v>
      </c>
      <c r="D75" s="193">
        <f t="shared" si="7"/>
        <v>0</v>
      </c>
      <c r="E75" s="192">
        <f t="shared" si="8"/>
        <v>-1.9075297225891671E-3</v>
      </c>
    </row>
    <row r="76" spans="1:5">
      <c r="A76" s="195"/>
      <c r="B76" s="194"/>
      <c r="C76" s="193">
        <f t="shared" si="6"/>
        <v>0</v>
      </c>
      <c r="D76" s="193">
        <f t="shared" si="7"/>
        <v>0</v>
      </c>
      <c r="E76" s="192">
        <f t="shared" si="8"/>
        <v>-1.9075297225891671E-3</v>
      </c>
    </row>
    <row r="77" spans="1:5">
      <c r="A77" s="195"/>
      <c r="B77" s="194"/>
      <c r="C77" s="193">
        <f t="shared" si="6"/>
        <v>0</v>
      </c>
      <c r="D77" s="193">
        <f t="shared" si="7"/>
        <v>0</v>
      </c>
      <c r="E77" s="192">
        <f t="shared" si="8"/>
        <v>-1.9075297225891671E-3</v>
      </c>
    </row>
    <row r="78" spans="1:5">
      <c r="A78" s="195"/>
      <c r="B78" s="194"/>
      <c r="C78" s="193">
        <f t="shared" si="6"/>
        <v>0</v>
      </c>
      <c r="D78" s="193">
        <f t="shared" si="7"/>
        <v>0</v>
      </c>
      <c r="E78" s="192">
        <f t="shared" si="8"/>
        <v>-1.9075297225891671E-3</v>
      </c>
    </row>
    <row r="79" spans="1:5">
      <c r="A79" s="195"/>
      <c r="B79" s="194"/>
      <c r="C79" s="193">
        <f t="shared" si="6"/>
        <v>0</v>
      </c>
      <c r="D79" s="193">
        <f t="shared" si="7"/>
        <v>0</v>
      </c>
      <c r="E79" s="192">
        <f t="shared" si="8"/>
        <v>-1.9075297225891671E-3</v>
      </c>
    </row>
    <row r="80" spans="1:5">
      <c r="A80" s="195"/>
      <c r="B80" s="194"/>
      <c r="C80" s="193">
        <f t="shared" si="6"/>
        <v>0</v>
      </c>
      <c r="D80" s="193">
        <f t="shared" si="7"/>
        <v>0</v>
      </c>
      <c r="E80" s="192">
        <f t="shared" si="8"/>
        <v>-1.9075297225891671E-3</v>
      </c>
    </row>
    <row r="81" spans="1:5">
      <c r="A81" s="195"/>
      <c r="B81" s="194"/>
      <c r="C81" s="193">
        <f t="shared" si="6"/>
        <v>0</v>
      </c>
      <c r="D81" s="193">
        <f t="shared" si="7"/>
        <v>0</v>
      </c>
      <c r="E81" s="192">
        <f t="shared" si="8"/>
        <v>-1.9075297225891671E-3</v>
      </c>
    </row>
    <row r="82" spans="1:5">
      <c r="A82" s="195"/>
      <c r="B82" s="194"/>
      <c r="C82" s="193">
        <f t="shared" si="6"/>
        <v>0</v>
      </c>
      <c r="D82" s="193">
        <f t="shared" si="7"/>
        <v>0</v>
      </c>
      <c r="E82" s="192">
        <f t="shared" si="8"/>
        <v>-1.9075297225891671E-3</v>
      </c>
    </row>
    <row r="83" spans="1:5">
      <c r="A83" s="195"/>
      <c r="B83" s="194"/>
      <c r="C83" s="193">
        <f t="shared" si="6"/>
        <v>0</v>
      </c>
      <c r="D83" s="193">
        <f t="shared" si="7"/>
        <v>0</v>
      </c>
      <c r="E83" s="192">
        <f t="shared" si="8"/>
        <v>-1.9075297225891671E-3</v>
      </c>
    </row>
    <row r="84" spans="1:5">
      <c r="A84" s="195"/>
      <c r="B84" s="194"/>
      <c r="C84" s="193">
        <f t="shared" si="6"/>
        <v>0</v>
      </c>
      <c r="D84" s="193">
        <f t="shared" si="7"/>
        <v>0</v>
      </c>
      <c r="E84" s="192">
        <f t="shared" si="8"/>
        <v>-1.9075297225891671E-3</v>
      </c>
    </row>
    <row r="85" spans="1:5">
      <c r="A85" s="195"/>
      <c r="B85" s="194"/>
      <c r="C85" s="193">
        <f t="shared" si="6"/>
        <v>0</v>
      </c>
      <c r="D85" s="193">
        <f t="shared" si="7"/>
        <v>0</v>
      </c>
      <c r="E85" s="192">
        <f t="shared" si="8"/>
        <v>-1.9075297225891671E-3</v>
      </c>
    </row>
    <row r="86" spans="1:5">
      <c r="A86" s="195"/>
      <c r="B86" s="194"/>
      <c r="C86" s="193">
        <f t="shared" si="6"/>
        <v>0</v>
      </c>
      <c r="D86" s="193">
        <f t="shared" si="7"/>
        <v>0</v>
      </c>
      <c r="E86" s="192">
        <f t="shared" si="8"/>
        <v>-1.9075297225891671E-3</v>
      </c>
    </row>
    <row r="87" spans="1:5">
      <c r="A87" s="195"/>
      <c r="B87" s="194"/>
      <c r="C87" s="193">
        <f t="shared" si="6"/>
        <v>0</v>
      </c>
      <c r="D87" s="193">
        <f t="shared" si="7"/>
        <v>0</v>
      </c>
      <c r="E87" s="192">
        <f t="shared" si="8"/>
        <v>-1.9075297225891671E-3</v>
      </c>
    </row>
    <row r="88" spans="1:5">
      <c r="A88" s="195"/>
      <c r="B88" s="194"/>
      <c r="C88" s="193">
        <f t="shared" si="6"/>
        <v>0</v>
      </c>
      <c r="D88" s="193">
        <f t="shared" si="7"/>
        <v>0</v>
      </c>
      <c r="E88" s="192">
        <f t="shared" si="8"/>
        <v>-1.9075297225891671E-3</v>
      </c>
    </row>
    <row r="89" spans="1:5">
      <c r="A89" s="195"/>
      <c r="B89" s="194"/>
      <c r="C89" s="193">
        <f t="shared" si="6"/>
        <v>0</v>
      </c>
      <c r="D89" s="193">
        <f t="shared" si="7"/>
        <v>0</v>
      </c>
      <c r="E89" s="192">
        <f t="shared" si="8"/>
        <v>-1.9075297225891671E-3</v>
      </c>
    </row>
    <row r="90" spans="1:5">
      <c r="A90" s="195"/>
      <c r="B90" s="194"/>
      <c r="C90" s="193">
        <f t="shared" si="6"/>
        <v>0</v>
      </c>
      <c r="D90" s="193">
        <f t="shared" si="7"/>
        <v>0</v>
      </c>
      <c r="E90" s="192">
        <f t="shared" si="8"/>
        <v>-1.9075297225891671E-3</v>
      </c>
    </row>
    <row r="91" spans="1:5">
      <c r="A91" s="195"/>
      <c r="B91" s="194"/>
      <c r="C91" s="193">
        <f t="shared" si="6"/>
        <v>0</v>
      </c>
      <c r="D91" s="193">
        <f t="shared" si="7"/>
        <v>0</v>
      </c>
      <c r="E91" s="192">
        <f t="shared" si="8"/>
        <v>-1.9075297225891671E-3</v>
      </c>
    </row>
    <row r="92" spans="1:5">
      <c r="A92" s="195"/>
      <c r="B92" s="194"/>
      <c r="C92" s="193">
        <f t="shared" si="6"/>
        <v>0</v>
      </c>
      <c r="D92" s="193">
        <f t="shared" si="7"/>
        <v>0</v>
      </c>
      <c r="E92" s="192">
        <f t="shared" si="8"/>
        <v>-1.9075297225891671E-3</v>
      </c>
    </row>
    <row r="93" spans="1:5">
      <c r="A93" s="195"/>
      <c r="B93" s="194"/>
      <c r="C93" s="193">
        <f t="shared" si="6"/>
        <v>0</v>
      </c>
      <c r="D93" s="193">
        <f t="shared" si="7"/>
        <v>0</v>
      </c>
      <c r="E93" s="192">
        <f t="shared" si="8"/>
        <v>-1.9075297225891671E-3</v>
      </c>
    </row>
    <row r="94" spans="1:5">
      <c r="A94" s="195"/>
      <c r="B94" s="194"/>
      <c r="C94" s="193">
        <f t="shared" si="6"/>
        <v>0</v>
      </c>
      <c r="D94" s="193">
        <f t="shared" si="7"/>
        <v>0</v>
      </c>
      <c r="E94" s="192">
        <f t="shared" si="8"/>
        <v>-1.9075297225891671E-3</v>
      </c>
    </row>
    <row r="95" spans="1:5">
      <c r="A95" s="195"/>
      <c r="B95" s="194"/>
      <c r="C95" s="193">
        <f t="shared" si="6"/>
        <v>0</v>
      </c>
      <c r="D95" s="193">
        <f t="shared" si="7"/>
        <v>0</v>
      </c>
      <c r="E95" s="192">
        <f t="shared" si="8"/>
        <v>-1.9075297225891671E-3</v>
      </c>
    </row>
    <row r="96" spans="1:5">
      <c r="A96" s="195"/>
      <c r="B96" s="194"/>
      <c r="C96" s="193">
        <f t="shared" si="6"/>
        <v>0</v>
      </c>
      <c r="D96" s="193">
        <f t="shared" si="7"/>
        <v>0</v>
      </c>
      <c r="E96" s="192">
        <f t="shared" si="8"/>
        <v>-1.9075297225891671E-3</v>
      </c>
    </row>
    <row r="97" spans="1:5">
      <c r="A97" s="195"/>
      <c r="B97" s="194"/>
      <c r="C97" s="193">
        <f t="shared" si="6"/>
        <v>0</v>
      </c>
      <c r="D97" s="193">
        <f t="shared" si="7"/>
        <v>0</v>
      </c>
      <c r="E97" s="192">
        <f t="shared" si="8"/>
        <v>-1.9075297225891671E-3</v>
      </c>
    </row>
    <row r="98" spans="1:5">
      <c r="A98" s="195"/>
      <c r="B98" s="194"/>
      <c r="C98" s="193">
        <f t="shared" ref="C98:C100" si="9">A98*(1+0.0184*(B98-25))</f>
        <v>0</v>
      </c>
      <c r="D98" s="193">
        <f t="shared" ref="D98:D100" si="10">C98/42914/(0.6766097+0.0200564*B98+0.0001104259*B98^2-0.00000069698*B98^3+0.0000000010031*B98^4)</f>
        <v>0</v>
      </c>
      <c r="E98" s="192">
        <f t="shared" ref="E98:E100" si="11">0.008-0.1692*(D98)^0.5+25.3851*(D98)+14.0941*(D98)^1.5-7.0261*(D98)^2+2.7081*(D98)^2.5+(B98-15)*(0.0005-0.0056*(D98)^0.5-0.0066*(D98)-0.0375*(D98)^1.5+0.0636*(D98)^2-0.0144*(D98)^2.5)/(1+0.0162*(B98-15))</f>
        <v>-1.9075297225891671E-3</v>
      </c>
    </row>
    <row r="99" spans="1:5">
      <c r="A99" s="195"/>
      <c r="B99" s="194"/>
      <c r="C99" s="193">
        <f t="shared" si="9"/>
        <v>0</v>
      </c>
      <c r="D99" s="193">
        <f t="shared" si="10"/>
        <v>0</v>
      </c>
      <c r="E99" s="192">
        <f t="shared" si="11"/>
        <v>-1.9075297225891671E-3</v>
      </c>
    </row>
    <row r="100" spans="1:5" ht="13.5" thickBot="1">
      <c r="A100" s="191"/>
      <c r="B100" s="190"/>
      <c r="C100" s="189">
        <f t="shared" si="9"/>
        <v>0</v>
      </c>
      <c r="D100" s="189">
        <f t="shared" si="10"/>
        <v>0</v>
      </c>
      <c r="E100" s="188">
        <f t="shared" si="11"/>
        <v>-1.9075297225891671E-3</v>
      </c>
    </row>
    <row r="101" spans="1:5">
      <c r="A101" s="187"/>
    </row>
    <row r="102" spans="1:5">
      <c r="A102" s="187"/>
    </row>
    <row r="103" spans="1:5">
      <c r="A103" s="187"/>
    </row>
    <row r="104" spans="1:5">
      <c r="A104" s="187"/>
    </row>
    <row r="105" spans="1:5">
      <c r="A105" s="187"/>
    </row>
    <row r="106" spans="1:5">
      <c r="A106" s="187"/>
    </row>
    <row r="107" spans="1:5">
      <c r="A107" s="187"/>
    </row>
    <row r="108" spans="1:5">
      <c r="A108" s="187"/>
    </row>
    <row r="109" spans="1:5">
      <c r="A109" s="187"/>
    </row>
    <row r="110" spans="1:5">
      <c r="A110" s="187"/>
    </row>
    <row r="111" spans="1:5">
      <c r="A111" s="187"/>
    </row>
    <row r="112" spans="1:5">
      <c r="A112" s="187"/>
    </row>
    <row r="113" spans="1:1">
      <c r="A113" s="187"/>
    </row>
    <row r="114" spans="1:1">
      <c r="A114" s="187"/>
    </row>
    <row r="115" spans="1:1">
      <c r="A115" s="187"/>
    </row>
    <row r="116" spans="1:1">
      <c r="A116" s="187"/>
    </row>
    <row r="117" spans="1:1">
      <c r="A117" s="187"/>
    </row>
    <row r="118" spans="1:1">
      <c r="A118" s="187"/>
    </row>
    <row r="119" spans="1:1">
      <c r="A119" s="187"/>
    </row>
    <row r="120" spans="1:1">
      <c r="A120" s="187"/>
    </row>
    <row r="121" spans="1:1">
      <c r="A121" s="187"/>
    </row>
    <row r="122" spans="1:1">
      <c r="A122" s="187"/>
    </row>
    <row r="123" spans="1:1">
      <c r="A123" s="187"/>
    </row>
    <row r="124" spans="1:1">
      <c r="A124" s="187"/>
    </row>
    <row r="125" spans="1:1">
      <c r="A125" s="187"/>
    </row>
    <row r="126" spans="1:1">
      <c r="A126" s="187"/>
    </row>
    <row r="127" spans="1:1">
      <c r="A127" s="187"/>
    </row>
    <row r="128" spans="1:1">
      <c r="A128" s="187"/>
    </row>
    <row r="129" spans="1:1">
      <c r="A129" s="187"/>
    </row>
    <row r="130" spans="1:1">
      <c r="A130" s="187"/>
    </row>
    <row r="131" spans="1:1">
      <c r="A131" s="187"/>
    </row>
    <row r="132" spans="1:1">
      <c r="A132" s="187"/>
    </row>
    <row r="133" spans="1:1">
      <c r="A133" s="187"/>
    </row>
    <row r="134" spans="1:1">
      <c r="A134" s="187"/>
    </row>
    <row r="135" spans="1:1">
      <c r="A135" s="187"/>
    </row>
    <row r="136" spans="1:1">
      <c r="A136" s="187"/>
    </row>
    <row r="137" spans="1:1">
      <c r="A137" s="187"/>
    </row>
    <row r="138" spans="1:1">
      <c r="A138" s="187"/>
    </row>
    <row r="139" spans="1:1">
      <c r="A139" s="187"/>
    </row>
    <row r="140" spans="1:1">
      <c r="A140" s="187"/>
    </row>
    <row r="141" spans="1:1">
      <c r="A141" s="187"/>
    </row>
    <row r="142" spans="1:1">
      <c r="A142" s="187"/>
    </row>
    <row r="143" spans="1:1">
      <c r="A143" s="187"/>
    </row>
    <row r="144" spans="1:1">
      <c r="A144" s="187"/>
    </row>
    <row r="145" spans="1:1">
      <c r="A145" s="187"/>
    </row>
    <row r="146" spans="1:1">
      <c r="A146" s="187"/>
    </row>
    <row r="147" spans="1:1">
      <c r="A147" s="187"/>
    </row>
    <row r="148" spans="1:1">
      <c r="A148" s="187"/>
    </row>
    <row r="149" spans="1:1">
      <c r="A149" s="187"/>
    </row>
    <row r="150" spans="1:1">
      <c r="A150" s="187"/>
    </row>
    <row r="151" spans="1:1">
      <c r="A151" s="187"/>
    </row>
    <row r="152" spans="1:1">
      <c r="A152" s="187"/>
    </row>
    <row r="153" spans="1:1">
      <c r="A153" s="187"/>
    </row>
    <row r="154" spans="1:1">
      <c r="A154" s="187"/>
    </row>
    <row r="155" spans="1:1">
      <c r="A155" s="187"/>
    </row>
    <row r="156" spans="1:1">
      <c r="A156" s="187"/>
    </row>
    <row r="157" spans="1:1">
      <c r="A157" s="187"/>
    </row>
    <row r="158" spans="1:1">
      <c r="A158" s="187"/>
    </row>
    <row r="159" spans="1:1">
      <c r="A159" s="187"/>
    </row>
    <row r="160" spans="1:1">
      <c r="A160" s="187"/>
    </row>
    <row r="161" spans="1:1">
      <c r="A161" s="187"/>
    </row>
    <row r="162" spans="1:1">
      <c r="A162" s="187"/>
    </row>
    <row r="163" spans="1:1">
      <c r="A163" s="187"/>
    </row>
    <row r="164" spans="1:1">
      <c r="A164" s="187"/>
    </row>
    <row r="165" spans="1:1">
      <c r="A165" s="187"/>
    </row>
    <row r="166" spans="1:1">
      <c r="A166" s="187"/>
    </row>
    <row r="167" spans="1:1">
      <c r="A167" s="187"/>
    </row>
    <row r="168" spans="1:1">
      <c r="A168" s="187"/>
    </row>
    <row r="169" spans="1:1">
      <c r="A169" s="187"/>
    </row>
    <row r="170" spans="1:1">
      <c r="A170" s="187"/>
    </row>
    <row r="171" spans="1:1">
      <c r="A171" s="187"/>
    </row>
    <row r="172" spans="1:1">
      <c r="A172" s="187"/>
    </row>
    <row r="173" spans="1:1">
      <c r="A173" s="187"/>
    </row>
    <row r="174" spans="1:1">
      <c r="A174" s="187"/>
    </row>
    <row r="175" spans="1:1">
      <c r="A175" s="187"/>
    </row>
    <row r="176" spans="1:1">
      <c r="A176" s="187"/>
    </row>
    <row r="177" spans="1:1">
      <c r="A177" s="187"/>
    </row>
    <row r="178" spans="1:1">
      <c r="A178" s="187"/>
    </row>
    <row r="179" spans="1:1">
      <c r="A179" s="187"/>
    </row>
    <row r="180" spans="1:1">
      <c r="A180" s="187"/>
    </row>
    <row r="181" spans="1:1">
      <c r="A181" s="187"/>
    </row>
    <row r="182" spans="1:1">
      <c r="A182" s="187"/>
    </row>
    <row r="183" spans="1:1">
      <c r="A183" s="187"/>
    </row>
    <row r="184" spans="1:1">
      <c r="A184" s="187"/>
    </row>
    <row r="185" spans="1:1">
      <c r="A185" s="187"/>
    </row>
    <row r="186" spans="1:1">
      <c r="A186" s="187"/>
    </row>
    <row r="187" spans="1:1">
      <c r="A187" s="187"/>
    </row>
    <row r="188" spans="1:1">
      <c r="A188" s="187"/>
    </row>
    <row r="189" spans="1:1">
      <c r="A189" s="187"/>
    </row>
    <row r="190" spans="1:1">
      <c r="A190" s="187"/>
    </row>
    <row r="191" spans="1:1">
      <c r="A191" s="187"/>
    </row>
    <row r="192" spans="1:1">
      <c r="A192" s="187"/>
    </row>
    <row r="193" spans="1:1">
      <c r="A193" s="187"/>
    </row>
    <row r="194" spans="1:1">
      <c r="A194" s="187"/>
    </row>
    <row r="195" spans="1:1">
      <c r="A195" s="187"/>
    </row>
    <row r="196" spans="1:1">
      <c r="A196" s="187"/>
    </row>
    <row r="197" spans="1:1">
      <c r="A197" s="187"/>
    </row>
    <row r="198" spans="1:1">
      <c r="A198" s="187"/>
    </row>
    <row r="199" spans="1:1">
      <c r="A199" s="187"/>
    </row>
    <row r="200" spans="1:1">
      <c r="A200" s="187"/>
    </row>
    <row r="201" spans="1:1">
      <c r="A201" s="187"/>
    </row>
    <row r="202" spans="1:1">
      <c r="A202" s="187"/>
    </row>
    <row r="203" spans="1:1">
      <c r="A203" s="187"/>
    </row>
    <row r="204" spans="1:1">
      <c r="A204" s="187"/>
    </row>
    <row r="205" spans="1:1">
      <c r="A205" s="187"/>
    </row>
    <row r="206" spans="1:1">
      <c r="A206" s="187"/>
    </row>
    <row r="207" spans="1:1">
      <c r="A207" s="187"/>
    </row>
    <row r="208" spans="1:1">
      <c r="A208" s="187"/>
    </row>
    <row r="209" spans="1:1">
      <c r="A209" s="187"/>
    </row>
    <row r="210" spans="1:1">
      <c r="A210" s="187"/>
    </row>
    <row r="211" spans="1:1">
      <c r="A211" s="187"/>
    </row>
    <row r="212" spans="1:1">
      <c r="A212" s="187"/>
    </row>
    <row r="213" spans="1:1">
      <c r="A213" s="187"/>
    </row>
    <row r="214" spans="1:1">
      <c r="A214" s="187"/>
    </row>
    <row r="215" spans="1:1">
      <c r="A215" s="187"/>
    </row>
    <row r="216" spans="1:1">
      <c r="A216" s="187"/>
    </row>
    <row r="217" spans="1:1">
      <c r="A217" s="187"/>
    </row>
    <row r="218" spans="1:1">
      <c r="A218" s="187"/>
    </row>
    <row r="219" spans="1:1">
      <c r="A219" s="187"/>
    </row>
    <row r="220" spans="1:1">
      <c r="A220" s="187"/>
    </row>
    <row r="221" spans="1:1">
      <c r="A221" s="187"/>
    </row>
    <row r="222" spans="1:1">
      <c r="A222" s="187"/>
    </row>
    <row r="223" spans="1:1">
      <c r="A223" s="187"/>
    </row>
    <row r="224" spans="1:1">
      <c r="A224" s="187"/>
    </row>
    <row r="225" spans="1:1">
      <c r="A225" s="187"/>
    </row>
    <row r="226" spans="1:1">
      <c r="A226" s="187"/>
    </row>
    <row r="227" spans="1:1">
      <c r="A227" s="187"/>
    </row>
    <row r="228" spans="1:1">
      <c r="A228" s="187"/>
    </row>
    <row r="229" spans="1:1">
      <c r="A229" s="187"/>
    </row>
    <row r="230" spans="1:1">
      <c r="A230" s="187"/>
    </row>
    <row r="231" spans="1:1">
      <c r="A231" s="187"/>
    </row>
    <row r="232" spans="1:1">
      <c r="A232" s="187"/>
    </row>
    <row r="233" spans="1:1">
      <c r="A233" s="187"/>
    </row>
    <row r="234" spans="1:1">
      <c r="A234" s="187"/>
    </row>
    <row r="235" spans="1:1">
      <c r="A235" s="187"/>
    </row>
    <row r="236" spans="1:1">
      <c r="A236" s="187"/>
    </row>
    <row r="237" spans="1:1">
      <c r="A237" s="187"/>
    </row>
    <row r="238" spans="1:1">
      <c r="A238" s="187"/>
    </row>
    <row r="239" spans="1:1">
      <c r="A239" s="187"/>
    </row>
    <row r="240" spans="1:1">
      <c r="A240" s="187"/>
    </row>
    <row r="241" spans="1:1">
      <c r="A241" s="187"/>
    </row>
    <row r="242" spans="1:1">
      <c r="A242" s="187"/>
    </row>
    <row r="243" spans="1:1">
      <c r="A243" s="187"/>
    </row>
    <row r="244" spans="1:1">
      <c r="A244" s="187"/>
    </row>
    <row r="245" spans="1:1">
      <c r="A245" s="187"/>
    </row>
    <row r="246" spans="1:1">
      <c r="A246" s="187"/>
    </row>
    <row r="247" spans="1:1">
      <c r="A247" s="187"/>
    </row>
    <row r="248" spans="1:1">
      <c r="A248" s="187"/>
    </row>
    <row r="249" spans="1:1">
      <c r="A249" s="187"/>
    </row>
    <row r="250" spans="1:1">
      <c r="A250" s="187"/>
    </row>
    <row r="251" spans="1:1">
      <c r="A251" s="187"/>
    </row>
    <row r="252" spans="1:1">
      <c r="A252" s="187"/>
    </row>
    <row r="253" spans="1:1">
      <c r="A253" s="187"/>
    </row>
    <row r="254" spans="1:1">
      <c r="A254" s="187"/>
    </row>
    <row r="255" spans="1:1">
      <c r="A255" s="187"/>
    </row>
    <row r="256" spans="1:1">
      <c r="A256" s="187"/>
    </row>
    <row r="257" spans="1:1">
      <c r="A257" s="187"/>
    </row>
    <row r="258" spans="1:1">
      <c r="A258" s="187"/>
    </row>
    <row r="259" spans="1:1">
      <c r="A259" s="187"/>
    </row>
    <row r="260" spans="1:1">
      <c r="A260" s="187"/>
    </row>
    <row r="261" spans="1:1">
      <c r="A261" s="187"/>
    </row>
    <row r="262" spans="1:1">
      <c r="A262" s="187"/>
    </row>
    <row r="263" spans="1:1">
      <c r="A263" s="187"/>
    </row>
    <row r="264" spans="1:1">
      <c r="A264" s="187"/>
    </row>
    <row r="265" spans="1:1">
      <c r="A265" s="187"/>
    </row>
    <row r="266" spans="1:1">
      <c r="A266" s="187"/>
    </row>
    <row r="267" spans="1:1">
      <c r="A267" s="187"/>
    </row>
    <row r="268" spans="1:1">
      <c r="A268" s="187"/>
    </row>
    <row r="269" spans="1:1">
      <c r="A269" s="187"/>
    </row>
    <row r="270" spans="1:1">
      <c r="A270" s="187"/>
    </row>
    <row r="271" spans="1:1">
      <c r="A271" s="187"/>
    </row>
    <row r="272" spans="1:1">
      <c r="A272" s="187"/>
    </row>
    <row r="273" spans="1:1">
      <c r="A273" s="187"/>
    </row>
    <row r="274" spans="1:1">
      <c r="A274" s="187"/>
    </row>
    <row r="275" spans="1:1">
      <c r="A275" s="187"/>
    </row>
    <row r="276" spans="1:1">
      <c r="A276" s="187"/>
    </row>
    <row r="277" spans="1:1">
      <c r="A277" s="187"/>
    </row>
    <row r="278" spans="1:1">
      <c r="A278" s="187"/>
    </row>
    <row r="279" spans="1:1">
      <c r="A279" s="187"/>
    </row>
    <row r="280" spans="1:1">
      <c r="A280" s="187"/>
    </row>
    <row r="281" spans="1:1">
      <c r="A281" s="187"/>
    </row>
    <row r="282" spans="1:1">
      <c r="A282" s="187"/>
    </row>
    <row r="283" spans="1:1">
      <c r="A283" s="187"/>
    </row>
    <row r="284" spans="1:1">
      <c r="A284" s="187"/>
    </row>
    <row r="285" spans="1:1">
      <c r="A285" s="187"/>
    </row>
    <row r="286" spans="1:1">
      <c r="A286" s="187"/>
    </row>
    <row r="287" spans="1:1">
      <c r="A287" s="187"/>
    </row>
    <row r="288" spans="1:1">
      <c r="A288" s="187"/>
    </row>
    <row r="289" spans="1:1">
      <c r="A289" s="187"/>
    </row>
    <row r="290" spans="1:1">
      <c r="A290" s="187"/>
    </row>
    <row r="291" spans="1:1">
      <c r="A291" s="187"/>
    </row>
    <row r="292" spans="1:1">
      <c r="A292" s="187"/>
    </row>
    <row r="293" spans="1:1">
      <c r="A293" s="187"/>
    </row>
    <row r="294" spans="1:1">
      <c r="A294" s="187"/>
    </row>
    <row r="295" spans="1:1">
      <c r="A295" s="187"/>
    </row>
    <row r="296" spans="1:1">
      <c r="A296" s="187"/>
    </row>
    <row r="297" spans="1:1">
      <c r="A297" s="187"/>
    </row>
    <row r="298" spans="1:1">
      <c r="A298" s="187"/>
    </row>
    <row r="299" spans="1:1">
      <c r="A299" s="187"/>
    </row>
    <row r="300" spans="1:1">
      <c r="A300" s="187"/>
    </row>
    <row r="301" spans="1:1">
      <c r="A301" s="187"/>
    </row>
    <row r="302" spans="1:1">
      <c r="A302" s="187"/>
    </row>
    <row r="303" spans="1:1">
      <c r="A303" s="187"/>
    </row>
    <row r="304" spans="1:1">
      <c r="A304" s="187"/>
    </row>
    <row r="305" spans="1:1">
      <c r="A305" s="187"/>
    </row>
    <row r="306" spans="1:1">
      <c r="A306" s="187"/>
    </row>
    <row r="307" spans="1:1">
      <c r="A307" s="187"/>
    </row>
    <row r="308" spans="1:1">
      <c r="A308" s="187"/>
    </row>
    <row r="309" spans="1:1">
      <c r="A309" s="187"/>
    </row>
    <row r="310" spans="1:1">
      <c r="A310" s="187"/>
    </row>
    <row r="311" spans="1:1">
      <c r="A311" s="187"/>
    </row>
    <row r="312" spans="1:1">
      <c r="A312" s="187"/>
    </row>
    <row r="313" spans="1:1">
      <c r="A313" s="187"/>
    </row>
    <row r="314" spans="1:1">
      <c r="A314" s="187"/>
    </row>
    <row r="315" spans="1:1">
      <c r="A315" s="187"/>
    </row>
    <row r="316" spans="1:1">
      <c r="A316" s="187"/>
    </row>
    <row r="317" spans="1:1">
      <c r="A317" s="187"/>
    </row>
    <row r="318" spans="1:1">
      <c r="A318" s="187"/>
    </row>
    <row r="319" spans="1:1">
      <c r="A319" s="187"/>
    </row>
    <row r="320" spans="1:1">
      <c r="A320" s="187"/>
    </row>
    <row r="321" spans="1:1">
      <c r="A321" s="187"/>
    </row>
    <row r="322" spans="1:1">
      <c r="A322" s="187"/>
    </row>
    <row r="323" spans="1:1">
      <c r="A323" s="187"/>
    </row>
    <row r="324" spans="1:1">
      <c r="A324" s="187"/>
    </row>
    <row r="325" spans="1:1">
      <c r="A325" s="187"/>
    </row>
    <row r="326" spans="1:1">
      <c r="A326" s="187"/>
    </row>
    <row r="327" spans="1:1">
      <c r="A327" s="187"/>
    </row>
    <row r="328" spans="1:1">
      <c r="A328" s="187"/>
    </row>
    <row r="329" spans="1:1">
      <c r="A329" s="187"/>
    </row>
    <row r="330" spans="1:1">
      <c r="A330" s="187"/>
    </row>
    <row r="331" spans="1:1">
      <c r="A331" s="187"/>
    </row>
    <row r="332" spans="1:1">
      <c r="A332" s="187"/>
    </row>
    <row r="333" spans="1:1">
      <c r="A333" s="187"/>
    </row>
    <row r="334" spans="1:1">
      <c r="A334" s="187"/>
    </row>
    <row r="335" spans="1:1">
      <c r="A335" s="187"/>
    </row>
    <row r="336" spans="1:1">
      <c r="A336" s="187"/>
    </row>
    <row r="337" spans="1:1">
      <c r="A337" s="187"/>
    </row>
    <row r="338" spans="1:1">
      <c r="A338" s="187"/>
    </row>
    <row r="339" spans="1:1">
      <c r="A339" s="187"/>
    </row>
    <row r="340" spans="1:1">
      <c r="A340" s="187"/>
    </row>
    <row r="341" spans="1:1">
      <c r="A341" s="187"/>
    </row>
    <row r="342" spans="1:1">
      <c r="A342" s="187"/>
    </row>
    <row r="343" spans="1:1">
      <c r="A343" s="187"/>
    </row>
    <row r="344" spans="1:1">
      <c r="A344" s="187"/>
    </row>
    <row r="345" spans="1:1">
      <c r="A345" s="187"/>
    </row>
    <row r="346" spans="1:1">
      <c r="A346" s="187"/>
    </row>
    <row r="347" spans="1:1">
      <c r="A347" s="187"/>
    </row>
    <row r="348" spans="1:1">
      <c r="A348" s="187"/>
    </row>
    <row r="349" spans="1:1">
      <c r="A349" s="187"/>
    </row>
    <row r="350" spans="1:1">
      <c r="A350" s="187"/>
    </row>
    <row r="351" spans="1:1">
      <c r="A351" s="187"/>
    </row>
    <row r="352" spans="1:1">
      <c r="A352" s="187"/>
    </row>
    <row r="353" spans="1:1">
      <c r="A353" s="187"/>
    </row>
    <row r="354" spans="1:1">
      <c r="A354" s="187"/>
    </row>
    <row r="355" spans="1:1">
      <c r="A355" s="187"/>
    </row>
    <row r="356" spans="1:1">
      <c r="A356" s="187"/>
    </row>
    <row r="357" spans="1:1">
      <c r="A357" s="187"/>
    </row>
    <row r="358" spans="1:1">
      <c r="A358" s="187"/>
    </row>
    <row r="359" spans="1:1">
      <c r="A359" s="187"/>
    </row>
    <row r="360" spans="1:1">
      <c r="A360" s="187"/>
    </row>
    <row r="361" spans="1:1">
      <c r="A361" s="187"/>
    </row>
    <row r="362" spans="1:1">
      <c r="A362" s="187"/>
    </row>
    <row r="363" spans="1:1">
      <c r="A363" s="187"/>
    </row>
    <row r="364" spans="1:1">
      <c r="A364" s="187"/>
    </row>
    <row r="365" spans="1:1">
      <c r="A365" s="187"/>
    </row>
    <row r="366" spans="1:1">
      <c r="A366" s="187"/>
    </row>
    <row r="367" spans="1:1">
      <c r="A367" s="187"/>
    </row>
    <row r="368" spans="1:1">
      <c r="A368" s="187"/>
    </row>
    <row r="369" spans="1:1">
      <c r="A369" s="187"/>
    </row>
    <row r="370" spans="1:1">
      <c r="A370" s="187"/>
    </row>
    <row r="371" spans="1:1">
      <c r="A371" s="187"/>
    </row>
    <row r="372" spans="1:1">
      <c r="A372" s="187"/>
    </row>
    <row r="373" spans="1:1">
      <c r="A373" s="187"/>
    </row>
    <row r="374" spans="1:1">
      <c r="A374" s="187"/>
    </row>
    <row r="375" spans="1:1">
      <c r="A375" s="187"/>
    </row>
    <row r="376" spans="1:1">
      <c r="A376" s="187"/>
    </row>
    <row r="377" spans="1:1">
      <c r="A377" s="187"/>
    </row>
    <row r="378" spans="1:1">
      <c r="A378" s="187"/>
    </row>
    <row r="379" spans="1:1">
      <c r="A379" s="187"/>
    </row>
    <row r="380" spans="1:1">
      <c r="A380" s="187"/>
    </row>
    <row r="381" spans="1:1">
      <c r="A381" s="187"/>
    </row>
    <row r="382" spans="1:1">
      <c r="A382" s="187"/>
    </row>
    <row r="383" spans="1:1">
      <c r="A383" s="187"/>
    </row>
    <row r="384" spans="1:1">
      <c r="A384" s="187"/>
    </row>
    <row r="385" spans="1:1">
      <c r="A385" s="187"/>
    </row>
    <row r="386" spans="1:1">
      <c r="A386" s="187"/>
    </row>
    <row r="387" spans="1:1">
      <c r="A387" s="187"/>
    </row>
    <row r="388" spans="1:1">
      <c r="A388" s="187"/>
    </row>
    <row r="389" spans="1:1">
      <c r="A389" s="187"/>
    </row>
    <row r="390" spans="1:1">
      <c r="A390" s="187"/>
    </row>
    <row r="391" spans="1:1">
      <c r="A391" s="187"/>
    </row>
    <row r="392" spans="1:1">
      <c r="A392" s="187"/>
    </row>
    <row r="393" spans="1:1">
      <c r="A393" s="187"/>
    </row>
    <row r="394" spans="1:1">
      <c r="A394" s="187"/>
    </row>
    <row r="395" spans="1:1">
      <c r="A395" s="187"/>
    </row>
    <row r="396" spans="1:1">
      <c r="A396" s="187"/>
    </row>
    <row r="397" spans="1:1">
      <c r="A397" s="187"/>
    </row>
    <row r="398" spans="1:1">
      <c r="A398" s="187"/>
    </row>
    <row r="399" spans="1:1">
      <c r="A399" s="187"/>
    </row>
    <row r="400" spans="1:1">
      <c r="A400" s="187"/>
    </row>
    <row r="401" spans="1:1">
      <c r="A401" s="187"/>
    </row>
    <row r="402" spans="1:1">
      <c r="A402" s="187"/>
    </row>
    <row r="403" spans="1:1">
      <c r="A403" s="187"/>
    </row>
    <row r="404" spans="1:1">
      <c r="A404" s="187"/>
    </row>
    <row r="405" spans="1:1">
      <c r="A405" s="187"/>
    </row>
    <row r="406" spans="1:1">
      <c r="A406" s="187"/>
    </row>
    <row r="407" spans="1:1">
      <c r="A407" s="187"/>
    </row>
    <row r="408" spans="1:1">
      <c r="A408" s="187"/>
    </row>
    <row r="409" spans="1:1">
      <c r="A409" s="187"/>
    </row>
    <row r="410" spans="1:1">
      <c r="A410" s="187"/>
    </row>
    <row r="411" spans="1:1">
      <c r="A411" s="187"/>
    </row>
    <row r="412" spans="1:1">
      <c r="A412" s="187"/>
    </row>
    <row r="413" spans="1:1">
      <c r="A413" s="187"/>
    </row>
    <row r="414" spans="1:1">
      <c r="A414" s="187"/>
    </row>
    <row r="415" spans="1:1">
      <c r="A415" s="187"/>
    </row>
    <row r="416" spans="1:1">
      <c r="A416" s="187"/>
    </row>
    <row r="417" spans="1:1">
      <c r="A417" s="187"/>
    </row>
    <row r="418" spans="1:1">
      <c r="A418" s="187"/>
    </row>
    <row r="419" spans="1:1">
      <c r="A419" s="187"/>
    </row>
    <row r="420" spans="1:1">
      <c r="A420" s="187"/>
    </row>
    <row r="421" spans="1:1">
      <c r="A421" s="187"/>
    </row>
    <row r="422" spans="1:1">
      <c r="A422" s="187"/>
    </row>
    <row r="423" spans="1:1">
      <c r="A423" s="187"/>
    </row>
    <row r="424" spans="1:1">
      <c r="A424" s="187"/>
    </row>
    <row r="425" spans="1:1">
      <c r="A425" s="187"/>
    </row>
    <row r="426" spans="1:1">
      <c r="A426" s="187"/>
    </row>
    <row r="427" spans="1:1">
      <c r="A427" s="187"/>
    </row>
    <row r="428" spans="1:1">
      <c r="A428" s="187"/>
    </row>
    <row r="429" spans="1:1">
      <c r="A429" s="187"/>
    </row>
    <row r="430" spans="1:1">
      <c r="A430" s="187"/>
    </row>
    <row r="431" spans="1:1">
      <c r="A431" s="187"/>
    </row>
    <row r="432" spans="1:1">
      <c r="A432" s="187"/>
    </row>
    <row r="433" spans="1:1">
      <c r="A433" s="187"/>
    </row>
    <row r="434" spans="1:1">
      <c r="A434" s="187"/>
    </row>
    <row r="435" spans="1:1">
      <c r="A435" s="187"/>
    </row>
    <row r="436" spans="1:1">
      <c r="A436" s="187"/>
    </row>
    <row r="437" spans="1:1">
      <c r="A437" s="187"/>
    </row>
    <row r="438" spans="1:1">
      <c r="A438" s="187"/>
    </row>
    <row r="439" spans="1:1">
      <c r="A439" s="187"/>
    </row>
    <row r="440" spans="1:1">
      <c r="A440" s="187"/>
    </row>
    <row r="441" spans="1:1">
      <c r="A441" s="187"/>
    </row>
    <row r="442" spans="1:1">
      <c r="A442" s="187"/>
    </row>
    <row r="443" spans="1:1">
      <c r="A443" s="187"/>
    </row>
    <row r="444" spans="1:1">
      <c r="A444" s="187"/>
    </row>
    <row r="445" spans="1:1">
      <c r="A445" s="187"/>
    </row>
    <row r="446" spans="1:1">
      <c r="A446" s="187"/>
    </row>
    <row r="447" spans="1:1">
      <c r="A447" s="187"/>
    </row>
    <row r="448" spans="1:1">
      <c r="A448" s="187"/>
    </row>
    <row r="449" spans="1:1">
      <c r="A449" s="187"/>
    </row>
    <row r="450" spans="1:1">
      <c r="A450" s="187"/>
    </row>
    <row r="451" spans="1:1">
      <c r="A451" s="187"/>
    </row>
    <row r="452" spans="1:1">
      <c r="A452" s="187"/>
    </row>
    <row r="453" spans="1:1">
      <c r="A453" s="187"/>
    </row>
    <row r="454" spans="1:1">
      <c r="A454" s="187"/>
    </row>
    <row r="455" spans="1:1">
      <c r="A455" s="187"/>
    </row>
    <row r="456" spans="1:1">
      <c r="A456" s="187"/>
    </row>
    <row r="457" spans="1:1">
      <c r="A457" s="187"/>
    </row>
    <row r="458" spans="1:1">
      <c r="A458" s="187"/>
    </row>
    <row r="459" spans="1:1">
      <c r="A459" s="187"/>
    </row>
    <row r="460" spans="1:1">
      <c r="A460" s="187"/>
    </row>
    <row r="461" spans="1:1">
      <c r="A461" s="187"/>
    </row>
    <row r="462" spans="1:1">
      <c r="A462" s="187"/>
    </row>
    <row r="463" spans="1:1">
      <c r="A463" s="187"/>
    </row>
    <row r="464" spans="1:1">
      <c r="A464" s="187"/>
    </row>
    <row r="465" spans="1:1">
      <c r="A465" s="187"/>
    </row>
    <row r="466" spans="1:1">
      <c r="A466" s="187"/>
    </row>
    <row r="467" spans="1:1">
      <c r="A467" s="187"/>
    </row>
    <row r="468" spans="1:1">
      <c r="A468" s="187"/>
    </row>
    <row r="469" spans="1:1">
      <c r="A469" s="187"/>
    </row>
    <row r="470" spans="1:1">
      <c r="A470" s="187"/>
    </row>
    <row r="471" spans="1:1">
      <c r="A471" s="187"/>
    </row>
    <row r="472" spans="1:1">
      <c r="A472" s="187"/>
    </row>
    <row r="473" spans="1:1">
      <c r="A473" s="187"/>
    </row>
    <row r="474" spans="1:1">
      <c r="A474" s="187"/>
    </row>
    <row r="475" spans="1:1">
      <c r="A475" s="187"/>
    </row>
    <row r="476" spans="1:1">
      <c r="A476" s="187"/>
    </row>
    <row r="477" spans="1:1">
      <c r="A477" s="187"/>
    </row>
    <row r="478" spans="1:1">
      <c r="A478" s="187"/>
    </row>
    <row r="479" spans="1:1">
      <c r="A479" s="187"/>
    </row>
    <row r="480" spans="1:1">
      <c r="A480" s="187"/>
    </row>
    <row r="481" spans="1:1">
      <c r="A481" s="187"/>
    </row>
    <row r="482" spans="1:1">
      <c r="A482" s="187"/>
    </row>
    <row r="483" spans="1:1">
      <c r="A483" s="187"/>
    </row>
    <row r="484" spans="1:1">
      <c r="A484" s="187"/>
    </row>
    <row r="485" spans="1:1">
      <c r="A485" s="187"/>
    </row>
    <row r="486" spans="1:1">
      <c r="A486" s="187"/>
    </row>
    <row r="487" spans="1:1">
      <c r="A487" s="187"/>
    </row>
    <row r="488" spans="1:1">
      <c r="A488" s="187"/>
    </row>
    <row r="489" spans="1:1">
      <c r="A489" s="187"/>
    </row>
    <row r="490" spans="1:1">
      <c r="A490" s="187"/>
    </row>
    <row r="491" spans="1:1">
      <c r="A491" s="187"/>
    </row>
    <row r="492" spans="1:1">
      <c r="A492" s="187"/>
    </row>
    <row r="493" spans="1:1">
      <c r="A493" s="187"/>
    </row>
    <row r="494" spans="1:1">
      <c r="A494" s="187"/>
    </row>
    <row r="495" spans="1:1">
      <c r="A495" s="187"/>
    </row>
    <row r="496" spans="1:1">
      <c r="A496" s="187"/>
    </row>
    <row r="497" spans="1:1">
      <c r="A497" s="187"/>
    </row>
    <row r="498" spans="1:1">
      <c r="A498" s="187"/>
    </row>
    <row r="499" spans="1:1">
      <c r="A499" s="187"/>
    </row>
    <row r="500" spans="1:1">
      <c r="A500" s="187"/>
    </row>
    <row r="501" spans="1:1">
      <c r="A501" s="187"/>
    </row>
    <row r="502" spans="1:1">
      <c r="A502" s="187"/>
    </row>
    <row r="503" spans="1:1">
      <c r="A503" s="187"/>
    </row>
    <row r="504" spans="1:1">
      <c r="A504" s="187"/>
    </row>
    <row r="505" spans="1:1">
      <c r="A505" s="187"/>
    </row>
    <row r="506" spans="1:1">
      <c r="A506" s="187"/>
    </row>
    <row r="507" spans="1:1">
      <c r="A507" s="187"/>
    </row>
    <row r="508" spans="1:1">
      <c r="A508" s="187"/>
    </row>
    <row r="509" spans="1:1">
      <c r="A509" s="187"/>
    </row>
    <row r="510" spans="1:1">
      <c r="A510" s="187"/>
    </row>
    <row r="511" spans="1:1">
      <c r="A511" s="187"/>
    </row>
    <row r="512" spans="1:1">
      <c r="A512" s="187"/>
    </row>
    <row r="513" spans="1:1">
      <c r="A513" s="187"/>
    </row>
    <row r="514" spans="1:1">
      <c r="A514" s="187"/>
    </row>
    <row r="515" spans="1:1">
      <c r="A515" s="187"/>
    </row>
    <row r="516" spans="1:1">
      <c r="A516" s="187"/>
    </row>
    <row r="517" spans="1:1">
      <c r="A517" s="187"/>
    </row>
    <row r="518" spans="1:1">
      <c r="A518" s="187"/>
    </row>
    <row r="519" spans="1:1">
      <c r="A519" s="187"/>
    </row>
    <row r="520" spans="1:1">
      <c r="A520" s="187"/>
    </row>
    <row r="521" spans="1:1">
      <c r="A521" s="187"/>
    </row>
    <row r="522" spans="1:1">
      <c r="A522" s="187"/>
    </row>
    <row r="523" spans="1:1">
      <c r="A523" s="187"/>
    </row>
    <row r="524" spans="1:1">
      <c r="A524" s="187"/>
    </row>
    <row r="525" spans="1:1">
      <c r="A525" s="187"/>
    </row>
    <row r="526" spans="1:1">
      <c r="A526" s="187"/>
    </row>
    <row r="527" spans="1:1">
      <c r="A527" s="187"/>
    </row>
    <row r="528" spans="1:1">
      <c r="A528" s="187"/>
    </row>
    <row r="529" spans="1:1">
      <c r="A529" s="187"/>
    </row>
    <row r="530" spans="1:1">
      <c r="A530" s="187"/>
    </row>
    <row r="531" spans="1:1">
      <c r="A531" s="187"/>
    </row>
    <row r="532" spans="1:1">
      <c r="A532" s="187"/>
    </row>
    <row r="533" spans="1:1">
      <c r="A533" s="187"/>
    </row>
    <row r="534" spans="1:1">
      <c r="A534" s="187"/>
    </row>
    <row r="535" spans="1:1">
      <c r="A535" s="187"/>
    </row>
    <row r="536" spans="1:1">
      <c r="A536" s="187"/>
    </row>
    <row r="537" spans="1:1">
      <c r="A537" s="187"/>
    </row>
    <row r="538" spans="1:1">
      <c r="A538" s="187"/>
    </row>
    <row r="539" spans="1:1">
      <c r="A539" s="187"/>
    </row>
    <row r="540" spans="1:1">
      <c r="A540" s="187"/>
    </row>
    <row r="541" spans="1:1">
      <c r="A541" s="187"/>
    </row>
    <row r="542" spans="1:1">
      <c r="A542" s="187"/>
    </row>
    <row r="543" spans="1:1">
      <c r="A543" s="187"/>
    </row>
    <row r="544" spans="1:1">
      <c r="A544" s="187"/>
    </row>
    <row r="545" spans="1:1">
      <c r="A545" s="187"/>
    </row>
    <row r="546" spans="1:1">
      <c r="A546" s="187"/>
    </row>
    <row r="547" spans="1:1">
      <c r="A547" s="187"/>
    </row>
    <row r="548" spans="1:1">
      <c r="A548" s="187"/>
    </row>
    <row r="549" spans="1:1">
      <c r="A549" s="187"/>
    </row>
    <row r="550" spans="1:1">
      <c r="A550" s="187"/>
    </row>
    <row r="551" spans="1:1">
      <c r="A551" s="187"/>
    </row>
    <row r="552" spans="1:1">
      <c r="A552" s="187"/>
    </row>
    <row r="553" spans="1:1">
      <c r="A553" s="187"/>
    </row>
    <row r="554" spans="1:1">
      <c r="A554" s="187"/>
    </row>
    <row r="555" spans="1:1">
      <c r="A555" s="187"/>
    </row>
    <row r="556" spans="1:1">
      <c r="A556" s="187"/>
    </row>
    <row r="557" spans="1:1">
      <c r="A557" s="187"/>
    </row>
    <row r="558" spans="1:1">
      <c r="A558" s="187"/>
    </row>
    <row r="559" spans="1:1">
      <c r="A559" s="187"/>
    </row>
    <row r="560" spans="1:1">
      <c r="A560" s="187"/>
    </row>
    <row r="561" spans="1:1">
      <c r="A561" s="187"/>
    </row>
    <row r="562" spans="1:1">
      <c r="A562" s="187"/>
    </row>
    <row r="563" spans="1:1">
      <c r="A563" s="187"/>
    </row>
    <row r="564" spans="1:1">
      <c r="A564" s="187"/>
    </row>
    <row r="565" spans="1:1">
      <c r="A565" s="187"/>
    </row>
    <row r="566" spans="1:1">
      <c r="A566" s="187"/>
    </row>
    <row r="567" spans="1:1">
      <c r="A567" s="187"/>
    </row>
    <row r="568" spans="1:1">
      <c r="A568" s="187"/>
    </row>
    <row r="569" spans="1:1">
      <c r="A569" s="187"/>
    </row>
    <row r="570" spans="1:1">
      <c r="A570" s="187"/>
    </row>
    <row r="571" spans="1:1">
      <c r="A571" s="187"/>
    </row>
    <row r="572" spans="1:1">
      <c r="A572" s="187"/>
    </row>
    <row r="573" spans="1:1">
      <c r="A573" s="187"/>
    </row>
    <row r="574" spans="1:1">
      <c r="A574" s="187"/>
    </row>
    <row r="575" spans="1:1">
      <c r="A575" s="187"/>
    </row>
    <row r="576" spans="1:1">
      <c r="A576" s="187"/>
    </row>
    <row r="577" spans="1:1">
      <c r="A577" s="187"/>
    </row>
    <row r="578" spans="1:1">
      <c r="A578" s="187"/>
    </row>
    <row r="579" spans="1:1">
      <c r="A579" s="187"/>
    </row>
    <row r="580" spans="1:1">
      <c r="A580" s="187"/>
    </row>
    <row r="581" spans="1:1">
      <c r="A581" s="187"/>
    </row>
    <row r="582" spans="1:1">
      <c r="A582" s="187"/>
    </row>
    <row r="583" spans="1:1">
      <c r="A583" s="187"/>
    </row>
    <row r="584" spans="1:1">
      <c r="A584" s="187"/>
    </row>
    <row r="585" spans="1:1">
      <c r="A585" s="187"/>
    </row>
    <row r="586" spans="1:1">
      <c r="A586" s="187"/>
    </row>
    <row r="587" spans="1:1">
      <c r="A587" s="187"/>
    </row>
    <row r="588" spans="1:1">
      <c r="A588" s="187"/>
    </row>
    <row r="589" spans="1:1">
      <c r="A589" s="187"/>
    </row>
    <row r="590" spans="1:1">
      <c r="A590" s="187"/>
    </row>
    <row r="591" spans="1:1">
      <c r="A591" s="187"/>
    </row>
    <row r="592" spans="1:1">
      <c r="A592" s="187"/>
    </row>
    <row r="593" spans="1:1">
      <c r="A593" s="187"/>
    </row>
    <row r="594" spans="1:1">
      <c r="A594" s="187"/>
    </row>
    <row r="595" spans="1:1">
      <c r="A595" s="187"/>
    </row>
    <row r="596" spans="1:1">
      <c r="A596" s="187"/>
    </row>
    <row r="597" spans="1:1">
      <c r="A597" s="187"/>
    </row>
    <row r="598" spans="1:1">
      <c r="A598" s="187"/>
    </row>
    <row r="599" spans="1:1">
      <c r="A599" s="187"/>
    </row>
    <row r="600" spans="1:1">
      <c r="A600" s="187"/>
    </row>
    <row r="601" spans="1:1">
      <c r="A601" s="187"/>
    </row>
    <row r="602" spans="1:1">
      <c r="A602" s="187"/>
    </row>
    <row r="603" spans="1:1">
      <c r="A603" s="187"/>
    </row>
    <row r="604" spans="1:1">
      <c r="A604" s="187"/>
    </row>
    <row r="605" spans="1:1">
      <c r="A605" s="187"/>
    </row>
    <row r="606" spans="1:1">
      <c r="A606" s="187"/>
    </row>
    <row r="607" spans="1:1">
      <c r="A607" s="187"/>
    </row>
    <row r="608" spans="1:1">
      <c r="A608" s="187"/>
    </row>
    <row r="609" spans="1:1">
      <c r="A609" s="187"/>
    </row>
    <row r="610" spans="1:1">
      <c r="A610" s="187"/>
    </row>
    <row r="611" spans="1:1">
      <c r="A611" s="187"/>
    </row>
    <row r="612" spans="1:1">
      <c r="A612" s="187"/>
    </row>
    <row r="613" spans="1:1">
      <c r="A613" s="187"/>
    </row>
    <row r="614" spans="1:1">
      <c r="A614" s="187"/>
    </row>
    <row r="615" spans="1:1">
      <c r="A615" s="187"/>
    </row>
    <row r="616" spans="1:1">
      <c r="A616" s="187"/>
    </row>
    <row r="617" spans="1:1">
      <c r="A617" s="187"/>
    </row>
    <row r="618" spans="1:1">
      <c r="A618" s="187"/>
    </row>
    <row r="619" spans="1:1">
      <c r="A619" s="187"/>
    </row>
    <row r="620" spans="1:1">
      <c r="A620" s="187"/>
    </row>
    <row r="621" spans="1:1">
      <c r="A621" s="187"/>
    </row>
    <row r="622" spans="1:1">
      <c r="A622" s="187"/>
    </row>
    <row r="623" spans="1:1">
      <c r="A623" s="187"/>
    </row>
    <row r="624" spans="1:1">
      <c r="A624" s="187"/>
    </row>
    <row r="625" spans="1:1">
      <c r="A625" s="187"/>
    </row>
    <row r="626" spans="1:1">
      <c r="A626" s="187"/>
    </row>
    <row r="627" spans="1:1">
      <c r="A627" s="187"/>
    </row>
    <row r="628" spans="1:1">
      <c r="A628" s="187"/>
    </row>
    <row r="629" spans="1:1">
      <c r="A629" s="187"/>
    </row>
    <row r="630" spans="1:1">
      <c r="A630" s="187"/>
    </row>
    <row r="631" spans="1:1">
      <c r="A631" s="187"/>
    </row>
    <row r="632" spans="1:1">
      <c r="A632" s="187"/>
    </row>
    <row r="633" spans="1:1">
      <c r="A633" s="187"/>
    </row>
    <row r="634" spans="1:1">
      <c r="A634" s="187"/>
    </row>
    <row r="635" spans="1:1">
      <c r="A635" s="187"/>
    </row>
    <row r="636" spans="1:1">
      <c r="A636" s="187"/>
    </row>
    <row r="637" spans="1:1">
      <c r="A637" s="187"/>
    </row>
    <row r="638" spans="1:1">
      <c r="A638" s="187"/>
    </row>
    <row r="639" spans="1:1">
      <c r="A639" s="187"/>
    </row>
    <row r="640" spans="1:1">
      <c r="A640" s="187"/>
    </row>
    <row r="641" spans="1:1">
      <c r="A641" s="187"/>
    </row>
    <row r="642" spans="1:1">
      <c r="A642" s="187"/>
    </row>
    <row r="643" spans="1:1">
      <c r="A643" s="187"/>
    </row>
    <row r="644" spans="1:1">
      <c r="A644" s="187"/>
    </row>
    <row r="645" spans="1:1">
      <c r="A645" s="187"/>
    </row>
    <row r="646" spans="1:1">
      <c r="A646" s="187"/>
    </row>
    <row r="647" spans="1:1">
      <c r="A647" s="187"/>
    </row>
    <row r="648" spans="1:1">
      <c r="A648" s="187"/>
    </row>
    <row r="649" spans="1:1">
      <c r="A649" s="187"/>
    </row>
    <row r="650" spans="1:1">
      <c r="A650" s="187"/>
    </row>
    <row r="651" spans="1:1">
      <c r="A651" s="187"/>
    </row>
    <row r="652" spans="1:1">
      <c r="A652" s="187"/>
    </row>
    <row r="653" spans="1:1">
      <c r="A653" s="187"/>
    </row>
    <row r="654" spans="1:1">
      <c r="A654" s="187"/>
    </row>
    <row r="655" spans="1:1">
      <c r="A655" s="187"/>
    </row>
    <row r="656" spans="1:1">
      <c r="A656" s="187"/>
    </row>
    <row r="657" spans="1:1">
      <c r="A657" s="187"/>
    </row>
    <row r="658" spans="1:1">
      <c r="A658" s="187"/>
    </row>
    <row r="659" spans="1:1">
      <c r="A659" s="187"/>
    </row>
    <row r="660" spans="1:1">
      <c r="A660" s="187"/>
    </row>
    <row r="661" spans="1:1">
      <c r="A661" s="187"/>
    </row>
    <row r="662" spans="1:1">
      <c r="A662" s="187"/>
    </row>
    <row r="663" spans="1:1">
      <c r="A663" s="187"/>
    </row>
    <row r="664" spans="1:1">
      <c r="A664" s="187"/>
    </row>
    <row r="665" spans="1:1">
      <c r="A665" s="187"/>
    </row>
    <row r="666" spans="1:1">
      <c r="A666" s="187"/>
    </row>
    <row r="667" spans="1:1">
      <c r="A667" s="187"/>
    </row>
    <row r="668" spans="1:1">
      <c r="A668" s="187"/>
    </row>
    <row r="669" spans="1:1">
      <c r="A669" s="187"/>
    </row>
    <row r="670" spans="1:1">
      <c r="A670" s="187"/>
    </row>
    <row r="671" spans="1:1">
      <c r="A671" s="187"/>
    </row>
    <row r="672" spans="1:1">
      <c r="A672" s="187"/>
    </row>
    <row r="673" spans="1:1">
      <c r="A673" s="187"/>
    </row>
    <row r="674" spans="1:1">
      <c r="A674" s="187"/>
    </row>
    <row r="675" spans="1:1">
      <c r="A675" s="187"/>
    </row>
    <row r="676" spans="1:1">
      <c r="A676" s="187"/>
    </row>
    <row r="677" spans="1:1">
      <c r="A677" s="187"/>
    </row>
    <row r="678" spans="1:1">
      <c r="A678" s="187"/>
    </row>
    <row r="679" spans="1:1">
      <c r="A679" s="187"/>
    </row>
    <row r="680" spans="1:1">
      <c r="A680" s="187"/>
    </row>
    <row r="681" spans="1:1">
      <c r="A681" s="187"/>
    </row>
    <row r="682" spans="1:1">
      <c r="A682" s="187"/>
    </row>
    <row r="683" spans="1:1">
      <c r="A683" s="187"/>
    </row>
    <row r="684" spans="1:1">
      <c r="A684" s="187"/>
    </row>
    <row r="685" spans="1:1">
      <c r="A685" s="187"/>
    </row>
    <row r="686" spans="1:1">
      <c r="A686" s="187"/>
    </row>
    <row r="687" spans="1:1">
      <c r="A687" s="187"/>
    </row>
    <row r="688" spans="1:1">
      <c r="A688" s="187"/>
    </row>
    <row r="689" spans="1:1">
      <c r="A689" s="187"/>
    </row>
    <row r="690" spans="1:1">
      <c r="A690" s="187"/>
    </row>
    <row r="691" spans="1:1">
      <c r="A691" s="187"/>
    </row>
    <row r="692" spans="1:1">
      <c r="A692" s="187"/>
    </row>
    <row r="693" spans="1:1">
      <c r="A693" s="187"/>
    </row>
    <row r="694" spans="1:1">
      <c r="A694" s="187"/>
    </row>
    <row r="695" spans="1:1">
      <c r="A695" s="187"/>
    </row>
    <row r="696" spans="1:1">
      <c r="A696" s="187"/>
    </row>
    <row r="697" spans="1:1">
      <c r="A697" s="187"/>
    </row>
    <row r="698" spans="1:1">
      <c r="A698" s="187"/>
    </row>
    <row r="699" spans="1:1">
      <c r="A699" s="187"/>
    </row>
    <row r="700" spans="1:1">
      <c r="A700" s="187"/>
    </row>
    <row r="701" spans="1:1">
      <c r="A701" s="187"/>
    </row>
    <row r="702" spans="1:1">
      <c r="A702" s="187"/>
    </row>
    <row r="703" spans="1:1">
      <c r="A703" s="187"/>
    </row>
    <row r="704" spans="1:1">
      <c r="A704" s="187"/>
    </row>
    <row r="705" spans="1:1">
      <c r="A705" s="187"/>
    </row>
    <row r="706" spans="1:1">
      <c r="A706" s="187"/>
    </row>
    <row r="707" spans="1:1">
      <c r="A707" s="187"/>
    </row>
    <row r="708" spans="1:1">
      <c r="A708" s="187"/>
    </row>
    <row r="709" spans="1:1">
      <c r="A709" s="187"/>
    </row>
    <row r="710" spans="1:1">
      <c r="A710" s="187"/>
    </row>
    <row r="711" spans="1:1">
      <c r="A711" s="187"/>
    </row>
    <row r="712" spans="1:1">
      <c r="A712" s="187"/>
    </row>
    <row r="713" spans="1:1">
      <c r="A713" s="187"/>
    </row>
    <row r="714" spans="1:1">
      <c r="A714" s="187"/>
    </row>
    <row r="715" spans="1:1">
      <c r="A715" s="187"/>
    </row>
    <row r="716" spans="1:1">
      <c r="A716" s="187"/>
    </row>
    <row r="717" spans="1:1">
      <c r="A717" s="187"/>
    </row>
    <row r="718" spans="1:1">
      <c r="A718" s="187"/>
    </row>
    <row r="719" spans="1:1">
      <c r="A719" s="187"/>
    </row>
    <row r="720" spans="1:1">
      <c r="A720" s="187"/>
    </row>
    <row r="721" spans="1:1">
      <c r="A721" s="187"/>
    </row>
    <row r="722" spans="1:1">
      <c r="A722" s="187"/>
    </row>
    <row r="723" spans="1:1">
      <c r="A723" s="187"/>
    </row>
    <row r="724" spans="1:1">
      <c r="A724" s="187"/>
    </row>
    <row r="725" spans="1:1">
      <c r="A725" s="187"/>
    </row>
    <row r="726" spans="1:1">
      <c r="A726" s="187"/>
    </row>
    <row r="727" spans="1:1">
      <c r="A727" s="187"/>
    </row>
    <row r="728" spans="1:1">
      <c r="A728" s="187"/>
    </row>
    <row r="729" spans="1:1">
      <c r="A729" s="187"/>
    </row>
    <row r="730" spans="1:1">
      <c r="A730" s="187"/>
    </row>
    <row r="731" spans="1:1">
      <c r="A731" s="187"/>
    </row>
    <row r="732" spans="1:1">
      <c r="A732" s="187"/>
    </row>
    <row r="733" spans="1:1">
      <c r="A733" s="187"/>
    </row>
    <row r="734" spans="1:1">
      <c r="A734" s="187"/>
    </row>
    <row r="735" spans="1:1">
      <c r="A735" s="187"/>
    </row>
    <row r="736" spans="1:1">
      <c r="A736" s="187"/>
    </row>
    <row r="737" spans="1:1">
      <c r="A737" s="187"/>
    </row>
    <row r="738" spans="1:1">
      <c r="A738" s="187"/>
    </row>
    <row r="739" spans="1:1">
      <c r="A739" s="187"/>
    </row>
    <row r="740" spans="1:1">
      <c r="A740" s="187"/>
    </row>
    <row r="741" spans="1:1">
      <c r="A741" s="187"/>
    </row>
    <row r="742" spans="1:1">
      <c r="A742" s="187"/>
    </row>
    <row r="743" spans="1:1">
      <c r="A743" s="187"/>
    </row>
    <row r="744" spans="1:1">
      <c r="A744" s="187"/>
    </row>
    <row r="745" spans="1:1">
      <c r="A745" s="187"/>
    </row>
    <row r="746" spans="1:1">
      <c r="A746" s="187"/>
    </row>
    <row r="747" spans="1:1">
      <c r="A747" s="187"/>
    </row>
    <row r="748" spans="1:1">
      <c r="A748" s="187"/>
    </row>
    <row r="749" spans="1:1">
      <c r="A749" s="187"/>
    </row>
    <row r="750" spans="1:1">
      <c r="A750" s="187"/>
    </row>
    <row r="751" spans="1:1">
      <c r="A751" s="187"/>
    </row>
    <row r="752" spans="1:1">
      <c r="A752" s="187"/>
    </row>
    <row r="753" spans="1:1">
      <c r="A753" s="187"/>
    </row>
    <row r="754" spans="1:1">
      <c r="A754" s="187"/>
    </row>
    <row r="755" spans="1:1">
      <c r="A755" s="187"/>
    </row>
    <row r="756" spans="1:1">
      <c r="A756" s="187"/>
    </row>
    <row r="757" spans="1:1">
      <c r="A757" s="187"/>
    </row>
    <row r="758" spans="1:1">
      <c r="A758" s="187"/>
    </row>
    <row r="759" spans="1:1">
      <c r="A759" s="187"/>
    </row>
    <row r="760" spans="1:1">
      <c r="A760" s="187"/>
    </row>
    <row r="761" spans="1:1">
      <c r="A761" s="187"/>
    </row>
    <row r="762" spans="1:1">
      <c r="A762" s="187"/>
    </row>
    <row r="763" spans="1:1">
      <c r="A763" s="187"/>
    </row>
    <row r="764" spans="1:1">
      <c r="A764" s="187"/>
    </row>
    <row r="765" spans="1:1">
      <c r="A765" s="187"/>
    </row>
    <row r="766" spans="1:1">
      <c r="A766" s="187"/>
    </row>
    <row r="767" spans="1:1">
      <c r="A767" s="187"/>
    </row>
    <row r="768" spans="1:1">
      <c r="A768" s="187"/>
    </row>
    <row r="769" spans="1:1">
      <c r="A769" s="187"/>
    </row>
    <row r="770" spans="1:1">
      <c r="A770" s="187"/>
    </row>
    <row r="771" spans="1:1">
      <c r="A771" s="187"/>
    </row>
    <row r="772" spans="1:1">
      <c r="A772" s="187"/>
    </row>
    <row r="773" spans="1:1">
      <c r="A773" s="187"/>
    </row>
    <row r="774" spans="1:1">
      <c r="A774" s="187"/>
    </row>
    <row r="775" spans="1:1">
      <c r="A775" s="187"/>
    </row>
    <row r="776" spans="1:1">
      <c r="A776" s="187"/>
    </row>
    <row r="777" spans="1:1">
      <c r="A777" s="187"/>
    </row>
    <row r="778" spans="1:1">
      <c r="A778" s="187"/>
    </row>
    <row r="779" spans="1:1">
      <c r="A779" s="187"/>
    </row>
    <row r="780" spans="1:1">
      <c r="A780" s="187"/>
    </row>
    <row r="781" spans="1:1">
      <c r="A781" s="187"/>
    </row>
    <row r="782" spans="1:1">
      <c r="A782" s="187"/>
    </row>
    <row r="783" spans="1:1">
      <c r="A783" s="187"/>
    </row>
    <row r="784" spans="1:1">
      <c r="A784" s="187"/>
    </row>
    <row r="785" spans="1:1">
      <c r="A785" s="187"/>
    </row>
    <row r="786" spans="1:1">
      <c r="A786" s="187"/>
    </row>
    <row r="787" spans="1:1">
      <c r="A787" s="187"/>
    </row>
    <row r="788" spans="1:1">
      <c r="A788" s="187"/>
    </row>
    <row r="789" spans="1:1">
      <c r="A789" s="187"/>
    </row>
    <row r="790" spans="1:1">
      <c r="A790" s="187"/>
    </row>
    <row r="791" spans="1:1">
      <c r="A791" s="187"/>
    </row>
    <row r="792" spans="1:1">
      <c r="A792" s="187"/>
    </row>
    <row r="793" spans="1:1">
      <c r="A793" s="187"/>
    </row>
    <row r="794" spans="1:1">
      <c r="A794" s="187"/>
    </row>
    <row r="795" spans="1:1">
      <c r="A795" s="187"/>
    </row>
    <row r="796" spans="1:1">
      <c r="A796" s="187"/>
    </row>
    <row r="797" spans="1:1">
      <c r="A797" s="187"/>
    </row>
    <row r="798" spans="1:1">
      <c r="A798" s="187"/>
    </row>
    <row r="799" spans="1:1">
      <c r="A799" s="187"/>
    </row>
    <row r="800" spans="1:1">
      <c r="A800" s="187"/>
    </row>
    <row r="801" spans="1:1">
      <c r="A801" s="187"/>
    </row>
    <row r="802" spans="1:1">
      <c r="A802" s="187"/>
    </row>
    <row r="803" spans="1:1">
      <c r="A803" s="187"/>
    </row>
    <row r="804" spans="1:1">
      <c r="A804" s="187"/>
    </row>
    <row r="805" spans="1:1">
      <c r="A805" s="187"/>
    </row>
    <row r="806" spans="1:1">
      <c r="A806" s="187"/>
    </row>
    <row r="807" spans="1:1">
      <c r="A807" s="187"/>
    </row>
    <row r="808" spans="1:1">
      <c r="A808" s="187"/>
    </row>
    <row r="809" spans="1:1">
      <c r="A809" s="187"/>
    </row>
    <row r="810" spans="1:1">
      <c r="A810" s="187"/>
    </row>
    <row r="811" spans="1:1">
      <c r="A811" s="187"/>
    </row>
    <row r="812" spans="1:1">
      <c r="A812" s="187"/>
    </row>
    <row r="813" spans="1:1">
      <c r="A813" s="187"/>
    </row>
    <row r="814" spans="1:1">
      <c r="A814" s="187"/>
    </row>
    <row r="815" spans="1:1">
      <c r="A815" s="187"/>
    </row>
    <row r="816" spans="1:1">
      <c r="A816" s="187"/>
    </row>
    <row r="817" spans="1:1">
      <c r="A817" s="187"/>
    </row>
    <row r="818" spans="1:1">
      <c r="A818" s="187"/>
    </row>
    <row r="819" spans="1:1">
      <c r="A819" s="187"/>
    </row>
    <row r="820" spans="1:1">
      <c r="A820" s="187"/>
    </row>
    <row r="821" spans="1:1">
      <c r="A821" s="187"/>
    </row>
    <row r="822" spans="1:1">
      <c r="A822" s="187"/>
    </row>
    <row r="823" spans="1:1">
      <c r="A823" s="187"/>
    </row>
    <row r="824" spans="1:1">
      <c r="A824" s="187"/>
    </row>
    <row r="825" spans="1:1">
      <c r="A825" s="187"/>
    </row>
    <row r="826" spans="1:1">
      <c r="A826" s="187"/>
    </row>
    <row r="827" spans="1:1">
      <c r="A827" s="187"/>
    </row>
    <row r="828" spans="1:1">
      <c r="A828" s="187"/>
    </row>
    <row r="829" spans="1:1">
      <c r="A829" s="187"/>
    </row>
    <row r="830" spans="1:1">
      <c r="A830" s="187"/>
    </row>
    <row r="831" spans="1:1">
      <c r="A831" s="187"/>
    </row>
    <row r="832" spans="1:1">
      <c r="A832" s="187"/>
    </row>
    <row r="833" spans="1:1">
      <c r="A833" s="187"/>
    </row>
    <row r="834" spans="1:1">
      <c r="A834" s="187"/>
    </row>
    <row r="835" spans="1:1">
      <c r="A835" s="187"/>
    </row>
    <row r="836" spans="1:1">
      <c r="A836" s="187"/>
    </row>
    <row r="837" spans="1:1">
      <c r="A837" s="187"/>
    </row>
    <row r="838" spans="1:1">
      <c r="A838" s="187"/>
    </row>
    <row r="839" spans="1:1">
      <c r="A839" s="187"/>
    </row>
    <row r="840" spans="1:1">
      <c r="A840" s="187"/>
    </row>
    <row r="841" spans="1:1">
      <c r="A841" s="187"/>
    </row>
    <row r="842" spans="1:1">
      <c r="A842" s="187"/>
    </row>
    <row r="843" spans="1:1">
      <c r="A843" s="187"/>
    </row>
    <row r="844" spans="1:1">
      <c r="A844" s="187"/>
    </row>
    <row r="845" spans="1:1">
      <c r="A845" s="187"/>
    </row>
    <row r="846" spans="1:1">
      <c r="A846" s="187"/>
    </row>
    <row r="847" spans="1:1">
      <c r="A847" s="187"/>
    </row>
    <row r="848" spans="1:1">
      <c r="A848" s="187"/>
    </row>
    <row r="849" spans="1:1">
      <c r="A849" s="187"/>
    </row>
    <row r="850" spans="1:1">
      <c r="A850" s="187"/>
    </row>
    <row r="851" spans="1:1">
      <c r="A851" s="187"/>
    </row>
    <row r="852" spans="1:1">
      <c r="A852" s="187"/>
    </row>
    <row r="853" spans="1:1">
      <c r="A853" s="187"/>
    </row>
    <row r="854" spans="1:1">
      <c r="A854" s="187"/>
    </row>
    <row r="855" spans="1:1">
      <c r="A855" s="187"/>
    </row>
    <row r="856" spans="1:1">
      <c r="A856" s="187"/>
    </row>
    <row r="857" spans="1:1">
      <c r="A857" s="187"/>
    </row>
    <row r="858" spans="1:1">
      <c r="A858" s="187"/>
    </row>
    <row r="859" spans="1:1">
      <c r="A859" s="187"/>
    </row>
    <row r="860" spans="1:1">
      <c r="A860" s="187"/>
    </row>
    <row r="861" spans="1:1">
      <c r="A861" s="187"/>
    </row>
    <row r="862" spans="1:1">
      <c r="A862" s="187"/>
    </row>
    <row r="863" spans="1:1">
      <c r="A863" s="187"/>
    </row>
    <row r="864" spans="1:1">
      <c r="A864" s="187"/>
    </row>
    <row r="865" spans="1:1">
      <c r="A865" s="187"/>
    </row>
    <row r="866" spans="1:1">
      <c r="A866" s="187"/>
    </row>
    <row r="867" spans="1:1">
      <c r="A867" s="187"/>
    </row>
    <row r="868" spans="1:1">
      <c r="A868" s="187"/>
    </row>
    <row r="869" spans="1:1">
      <c r="A869" s="187"/>
    </row>
    <row r="870" spans="1:1">
      <c r="A870" s="187"/>
    </row>
    <row r="871" spans="1:1">
      <c r="A871" s="187"/>
    </row>
    <row r="872" spans="1:1">
      <c r="A872" s="187"/>
    </row>
    <row r="873" spans="1:1">
      <c r="A873" s="187"/>
    </row>
    <row r="874" spans="1:1">
      <c r="A874" s="187"/>
    </row>
    <row r="875" spans="1:1">
      <c r="A875" s="187"/>
    </row>
    <row r="876" spans="1:1">
      <c r="A876" s="187"/>
    </row>
    <row r="877" spans="1:1">
      <c r="A877" s="187"/>
    </row>
    <row r="878" spans="1:1">
      <c r="A878" s="187"/>
    </row>
    <row r="879" spans="1:1">
      <c r="A879" s="187"/>
    </row>
    <row r="880" spans="1:1">
      <c r="A880" s="187"/>
    </row>
    <row r="881" spans="1:1">
      <c r="A881" s="187"/>
    </row>
    <row r="882" spans="1:1">
      <c r="A882" s="187"/>
    </row>
    <row r="883" spans="1:1">
      <c r="A883" s="187"/>
    </row>
    <row r="884" spans="1:1">
      <c r="A884" s="187"/>
    </row>
    <row r="885" spans="1:1">
      <c r="A885" s="187"/>
    </row>
    <row r="886" spans="1:1">
      <c r="A886" s="187"/>
    </row>
    <row r="887" spans="1:1">
      <c r="A887" s="187"/>
    </row>
    <row r="888" spans="1:1">
      <c r="A888" s="187"/>
    </row>
    <row r="889" spans="1:1">
      <c r="A889" s="187"/>
    </row>
    <row r="890" spans="1:1">
      <c r="A890" s="187"/>
    </row>
    <row r="891" spans="1:1">
      <c r="A891" s="187"/>
    </row>
    <row r="892" spans="1:1">
      <c r="A892" s="187"/>
    </row>
    <row r="893" spans="1:1">
      <c r="A893" s="187"/>
    </row>
    <row r="894" spans="1:1">
      <c r="A894" s="187"/>
    </row>
    <row r="895" spans="1:1">
      <c r="A895" s="187"/>
    </row>
    <row r="896" spans="1:1">
      <c r="A896" s="187"/>
    </row>
    <row r="897" spans="1:1">
      <c r="A897" s="187"/>
    </row>
    <row r="898" spans="1:1">
      <c r="A898" s="187"/>
    </row>
    <row r="899" spans="1:1">
      <c r="A899" s="187"/>
    </row>
    <row r="900" spans="1:1">
      <c r="A900" s="187"/>
    </row>
    <row r="901" spans="1:1">
      <c r="A901" s="187"/>
    </row>
    <row r="902" spans="1:1">
      <c r="A902" s="187"/>
    </row>
    <row r="903" spans="1:1">
      <c r="A903" s="187"/>
    </row>
    <row r="904" spans="1:1">
      <c r="A904" s="187"/>
    </row>
    <row r="905" spans="1:1">
      <c r="A905" s="187"/>
    </row>
    <row r="906" spans="1:1">
      <c r="A906" s="187"/>
    </row>
    <row r="907" spans="1:1">
      <c r="A907" s="187"/>
    </row>
    <row r="908" spans="1:1">
      <c r="A908" s="187"/>
    </row>
    <row r="909" spans="1:1">
      <c r="A909" s="187"/>
    </row>
    <row r="910" spans="1:1">
      <c r="A910" s="187"/>
    </row>
    <row r="911" spans="1:1">
      <c r="A911" s="187"/>
    </row>
    <row r="912" spans="1:1">
      <c r="A912" s="187"/>
    </row>
    <row r="913" spans="1:1">
      <c r="A913" s="187"/>
    </row>
    <row r="914" spans="1:1">
      <c r="A914" s="187"/>
    </row>
    <row r="915" spans="1:1">
      <c r="A915" s="187"/>
    </row>
    <row r="916" spans="1:1">
      <c r="A916" s="187"/>
    </row>
    <row r="917" spans="1:1">
      <c r="A917" s="187"/>
    </row>
    <row r="918" spans="1:1">
      <c r="A918" s="187"/>
    </row>
    <row r="919" spans="1:1">
      <c r="A919" s="187"/>
    </row>
    <row r="920" spans="1:1">
      <c r="A920" s="187"/>
    </row>
    <row r="921" spans="1:1">
      <c r="A921" s="187"/>
    </row>
    <row r="922" spans="1:1">
      <c r="A922" s="187"/>
    </row>
    <row r="923" spans="1:1">
      <c r="A923" s="187"/>
    </row>
    <row r="924" spans="1:1">
      <c r="A924" s="187"/>
    </row>
    <row r="925" spans="1:1">
      <c r="A925" s="187"/>
    </row>
    <row r="926" spans="1:1">
      <c r="A926" s="187"/>
    </row>
    <row r="927" spans="1:1">
      <c r="A927" s="187"/>
    </row>
    <row r="928" spans="1:1">
      <c r="A928" s="187"/>
    </row>
    <row r="929" spans="1:1">
      <c r="A929" s="187"/>
    </row>
    <row r="930" spans="1:1">
      <c r="A930" s="187"/>
    </row>
    <row r="931" spans="1:1">
      <c r="A931" s="187"/>
    </row>
    <row r="932" spans="1:1">
      <c r="A932" s="187"/>
    </row>
    <row r="933" spans="1:1">
      <c r="A933" s="187"/>
    </row>
    <row r="934" spans="1:1">
      <c r="A934" s="187"/>
    </row>
    <row r="935" spans="1:1">
      <c r="A935" s="187"/>
    </row>
    <row r="936" spans="1:1">
      <c r="A936" s="187"/>
    </row>
    <row r="937" spans="1:1">
      <c r="A937" s="187"/>
    </row>
    <row r="938" spans="1:1">
      <c r="A938" s="187"/>
    </row>
    <row r="939" spans="1:1">
      <c r="A939" s="187"/>
    </row>
    <row r="940" spans="1:1">
      <c r="A940" s="187"/>
    </row>
    <row r="941" spans="1:1">
      <c r="A941" s="187"/>
    </row>
    <row r="942" spans="1:1">
      <c r="A942" s="187"/>
    </row>
    <row r="943" spans="1:1">
      <c r="A943" s="187"/>
    </row>
    <row r="944" spans="1:1">
      <c r="A944" s="187"/>
    </row>
    <row r="945" spans="1:1">
      <c r="A945" s="187"/>
    </row>
    <row r="946" spans="1:1">
      <c r="A946" s="187"/>
    </row>
    <row r="947" spans="1:1">
      <c r="A947" s="187"/>
    </row>
    <row r="948" spans="1:1">
      <c r="A948" s="187"/>
    </row>
    <row r="949" spans="1:1">
      <c r="A949" s="187"/>
    </row>
    <row r="950" spans="1:1">
      <c r="A950" s="187"/>
    </row>
    <row r="951" spans="1:1">
      <c r="A951" s="187"/>
    </row>
    <row r="952" spans="1:1">
      <c r="A952" s="187"/>
    </row>
    <row r="953" spans="1:1">
      <c r="A953" s="187"/>
    </row>
    <row r="954" spans="1:1">
      <c r="A954" s="187"/>
    </row>
    <row r="955" spans="1:1">
      <c r="A955" s="187"/>
    </row>
    <row r="956" spans="1:1">
      <c r="A956" s="187"/>
    </row>
    <row r="957" spans="1:1">
      <c r="A957" s="187"/>
    </row>
    <row r="958" spans="1:1">
      <c r="A958" s="187"/>
    </row>
    <row r="959" spans="1:1">
      <c r="A959" s="187"/>
    </row>
    <row r="960" spans="1:1">
      <c r="A960" s="187"/>
    </row>
    <row r="961" spans="1:1">
      <c r="A961" s="187"/>
    </row>
    <row r="962" spans="1:1">
      <c r="A962" s="187"/>
    </row>
    <row r="963" spans="1:1">
      <c r="A963" s="187"/>
    </row>
    <row r="964" spans="1:1">
      <c r="A964" s="187"/>
    </row>
    <row r="965" spans="1:1">
      <c r="A965" s="187"/>
    </row>
    <row r="966" spans="1:1">
      <c r="A966" s="187"/>
    </row>
    <row r="967" spans="1:1">
      <c r="A967" s="187"/>
    </row>
    <row r="968" spans="1:1">
      <c r="A968" s="187"/>
    </row>
    <row r="969" spans="1:1">
      <c r="A969" s="187"/>
    </row>
    <row r="970" spans="1:1">
      <c r="A970" s="187"/>
    </row>
    <row r="971" spans="1:1">
      <c r="A971" s="187"/>
    </row>
    <row r="972" spans="1:1">
      <c r="A972" s="187"/>
    </row>
    <row r="973" spans="1:1">
      <c r="A973" s="187"/>
    </row>
    <row r="974" spans="1:1">
      <c r="A974" s="187"/>
    </row>
    <row r="975" spans="1:1">
      <c r="A975" s="187"/>
    </row>
    <row r="976" spans="1:1">
      <c r="A976" s="187"/>
    </row>
    <row r="977" spans="1:1">
      <c r="A977" s="187"/>
    </row>
    <row r="978" spans="1:1">
      <c r="A978" s="187"/>
    </row>
    <row r="979" spans="1:1">
      <c r="A979" s="187"/>
    </row>
    <row r="980" spans="1:1">
      <c r="A980" s="187"/>
    </row>
    <row r="981" spans="1:1">
      <c r="A981" s="187"/>
    </row>
    <row r="982" spans="1:1">
      <c r="A982" s="187"/>
    </row>
    <row r="983" spans="1:1">
      <c r="A983" s="187"/>
    </row>
    <row r="984" spans="1:1">
      <c r="A984" s="187"/>
    </row>
    <row r="985" spans="1:1">
      <c r="A985" s="187"/>
    </row>
    <row r="986" spans="1:1">
      <c r="A986" s="187"/>
    </row>
    <row r="987" spans="1:1">
      <c r="A987" s="187"/>
    </row>
    <row r="988" spans="1:1">
      <c r="A988" s="187"/>
    </row>
    <row r="989" spans="1:1">
      <c r="A989" s="187"/>
    </row>
    <row r="990" spans="1:1">
      <c r="A990" s="187"/>
    </row>
    <row r="991" spans="1:1">
      <c r="A991" s="187"/>
    </row>
    <row r="992" spans="1:1">
      <c r="A992" s="187"/>
    </row>
    <row r="993" spans="1:1">
      <c r="A993" s="187"/>
    </row>
    <row r="994" spans="1:1">
      <c r="A994" s="187"/>
    </row>
    <row r="995" spans="1:1">
      <c r="A995" s="187"/>
    </row>
    <row r="996" spans="1:1">
      <c r="A996" s="187"/>
    </row>
    <row r="997" spans="1:1">
      <c r="A997" s="187"/>
    </row>
    <row r="998" spans="1:1">
      <c r="A998" s="187"/>
    </row>
    <row r="999" spans="1:1">
      <c r="A999" s="187"/>
    </row>
    <row r="1000" spans="1:1">
      <c r="A1000" s="187"/>
    </row>
    <row r="1001" spans="1:1">
      <c r="A1001" s="187"/>
    </row>
    <row r="1002" spans="1:1">
      <c r="A1002" s="187"/>
    </row>
    <row r="1003" spans="1:1">
      <c r="A1003" s="187"/>
    </row>
    <row r="1004" spans="1:1">
      <c r="A1004" s="187"/>
    </row>
    <row r="1005" spans="1:1">
      <c r="A1005" s="187"/>
    </row>
    <row r="1006" spans="1:1">
      <c r="A1006" s="187"/>
    </row>
    <row r="1007" spans="1:1">
      <c r="A1007" s="187"/>
    </row>
    <row r="1008" spans="1:1">
      <c r="A1008" s="187"/>
    </row>
    <row r="1009" spans="1:1">
      <c r="A1009" s="187"/>
    </row>
    <row r="1010" spans="1:1">
      <c r="A1010" s="187"/>
    </row>
    <row r="1011" spans="1:1">
      <c r="A1011" s="187"/>
    </row>
    <row r="1012" spans="1:1">
      <c r="A1012" s="187"/>
    </row>
    <row r="1013" spans="1:1">
      <c r="A1013" s="187"/>
    </row>
    <row r="1014" spans="1:1">
      <c r="A1014" s="187"/>
    </row>
    <row r="1015" spans="1:1">
      <c r="A1015" s="187"/>
    </row>
    <row r="1016" spans="1:1">
      <c r="A1016" s="187"/>
    </row>
    <row r="1017" spans="1:1">
      <c r="A1017" s="187"/>
    </row>
    <row r="1018" spans="1:1">
      <c r="A1018" s="187"/>
    </row>
    <row r="1019" spans="1:1">
      <c r="A1019" s="187"/>
    </row>
    <row r="1020" spans="1:1">
      <c r="A1020" s="187"/>
    </row>
    <row r="1021" spans="1:1">
      <c r="A1021" s="187"/>
    </row>
    <row r="1022" spans="1:1">
      <c r="A1022" s="187"/>
    </row>
    <row r="1023" spans="1:1">
      <c r="A1023" s="187"/>
    </row>
    <row r="1024" spans="1:1">
      <c r="A1024" s="187"/>
    </row>
    <row r="1025" spans="1:1">
      <c r="A1025" s="187"/>
    </row>
  </sheetData>
  <sheetProtection sheet="1" objects="1" scenarios="1"/>
  <printOptions gridLines="1" gridLinesSet="0"/>
  <pageMargins left="0.75" right="0.75" top="1" bottom="1" header="0.5" footer="0.5"/>
  <pageSetup paperSize="9" orientation="portrait" r:id="rId1"/>
  <headerFooter alignWithMargins="0">
    <oddHeader>SALINITY.XLS</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7"/>
  <sheetViews>
    <sheetView workbookViewId="0">
      <selection activeCell="G13" sqref="G13"/>
    </sheetView>
  </sheetViews>
  <sheetFormatPr defaultRowHeight="12"/>
  <cols>
    <col min="1" max="1" width="3.5" style="29" customWidth="1"/>
    <col min="2" max="2" width="29.5" customWidth="1"/>
    <col min="3" max="3" width="22.75" customWidth="1"/>
    <col min="4" max="4" width="19.375" style="138" customWidth="1"/>
    <col min="5" max="5" width="3.75" customWidth="1"/>
    <col min="6" max="23" width="9" style="141"/>
  </cols>
  <sheetData>
    <row r="1" spans="1:23" ht="15.75">
      <c r="A1" s="141"/>
      <c r="B1" s="438" t="s">
        <v>151</v>
      </c>
      <c r="C1" s="438"/>
      <c r="D1" s="438"/>
      <c r="E1" s="147"/>
      <c r="F1" s="147" t="s">
        <v>172</v>
      </c>
      <c r="G1" s="147"/>
      <c r="H1" s="147"/>
      <c r="I1" s="147"/>
    </row>
    <row r="2" spans="1:23" ht="12.75">
      <c r="A2" s="141"/>
      <c r="B2" s="440" t="s">
        <v>167</v>
      </c>
      <c r="C2" s="440"/>
      <c r="D2" s="440"/>
      <c r="E2" s="139"/>
      <c r="F2" s="141" t="s">
        <v>176</v>
      </c>
    </row>
    <row r="3" spans="1:23" ht="15.75">
      <c r="A3" s="141"/>
      <c r="B3" s="439" t="s">
        <v>162</v>
      </c>
      <c r="C3" s="439"/>
      <c r="D3" s="439"/>
      <c r="E3" s="139"/>
      <c r="F3" s="141" t="s">
        <v>175</v>
      </c>
    </row>
    <row r="4" spans="1:23" ht="12.75">
      <c r="A4" s="141"/>
      <c r="B4" s="145" t="s">
        <v>112</v>
      </c>
      <c r="C4" s="145" t="s">
        <v>160</v>
      </c>
      <c r="D4" s="145" t="s">
        <v>161</v>
      </c>
      <c r="E4" s="148"/>
      <c r="F4" s="141" t="s">
        <v>182</v>
      </c>
    </row>
    <row r="5" spans="1:23" s="158" customFormat="1" ht="12.75">
      <c r="A5" s="154"/>
      <c r="B5" s="155"/>
      <c r="C5" s="164"/>
      <c r="D5" s="150" t="str">
        <f>IF(ISNUMBER(C5),LN(C5),"")</f>
        <v/>
      </c>
      <c r="E5" s="157"/>
      <c r="F5" s="154" t="s">
        <v>183</v>
      </c>
      <c r="G5" s="154"/>
      <c r="H5" s="154"/>
      <c r="I5" s="154"/>
      <c r="J5" s="154"/>
      <c r="K5" s="154"/>
      <c r="L5" s="154"/>
      <c r="M5" s="154"/>
      <c r="N5" s="154"/>
      <c r="O5" s="154"/>
      <c r="P5" s="154"/>
      <c r="Q5" s="154"/>
      <c r="R5" s="154"/>
      <c r="S5" s="154"/>
      <c r="T5" s="154"/>
      <c r="U5" s="154"/>
      <c r="V5" s="154"/>
      <c r="W5" s="154"/>
    </row>
    <row r="6" spans="1:23" s="158" customFormat="1" ht="12.75">
      <c r="A6" s="154"/>
      <c r="B6" s="155"/>
      <c r="C6" s="164"/>
      <c r="D6" s="150" t="str">
        <f t="shared" ref="D6:D55" si="0">IF(ISNUMBER(C6),LN(C6),"")</f>
        <v/>
      </c>
      <c r="E6" s="157"/>
      <c r="F6" s="154" t="s">
        <v>174</v>
      </c>
      <c r="G6" s="154"/>
      <c r="H6" s="154"/>
      <c r="I6" s="154"/>
      <c r="J6" s="154"/>
      <c r="K6" s="154"/>
      <c r="L6" s="154"/>
      <c r="M6" s="154"/>
      <c r="N6" s="154"/>
      <c r="O6" s="154"/>
      <c r="P6" s="154"/>
      <c r="Q6" s="154"/>
      <c r="R6" s="154"/>
      <c r="S6" s="154"/>
      <c r="T6" s="154"/>
      <c r="U6" s="154"/>
      <c r="V6" s="154"/>
      <c r="W6" s="154"/>
    </row>
    <row r="7" spans="1:23" s="158" customFormat="1" ht="12.75">
      <c r="A7" s="154"/>
      <c r="B7" s="155"/>
      <c r="C7" s="164"/>
      <c r="D7" s="150" t="str">
        <f t="shared" si="0"/>
        <v/>
      </c>
      <c r="E7" s="157"/>
      <c r="F7" s="154" t="s">
        <v>173</v>
      </c>
      <c r="G7" s="154"/>
      <c r="H7" s="154"/>
      <c r="I7" s="154"/>
      <c r="J7" s="154"/>
      <c r="K7" s="154"/>
      <c r="L7" s="154"/>
      <c r="M7" s="154"/>
      <c r="N7" s="154"/>
      <c r="O7" s="154"/>
      <c r="P7" s="154"/>
      <c r="Q7" s="154"/>
      <c r="R7" s="154"/>
      <c r="S7" s="154"/>
      <c r="T7" s="154"/>
      <c r="U7" s="154"/>
      <c r="V7" s="154"/>
      <c r="W7" s="154"/>
    </row>
    <row r="8" spans="1:23" s="158" customFormat="1" ht="12.75">
      <c r="A8" s="154"/>
      <c r="B8" s="155"/>
      <c r="C8" s="164"/>
      <c r="D8" s="150" t="str">
        <f t="shared" si="0"/>
        <v/>
      </c>
      <c r="E8" s="157"/>
      <c r="F8" s="154" t="s">
        <v>186</v>
      </c>
      <c r="G8" s="154"/>
      <c r="H8" s="154"/>
      <c r="I8" s="154"/>
      <c r="J8" s="154"/>
      <c r="K8" s="154"/>
      <c r="L8" s="154"/>
      <c r="M8" s="154"/>
      <c r="N8" s="154"/>
      <c r="O8" s="154"/>
      <c r="P8" s="154"/>
      <c r="Q8" s="154"/>
      <c r="R8" s="154"/>
      <c r="S8" s="154"/>
      <c r="T8" s="154"/>
      <c r="U8" s="154"/>
      <c r="V8" s="154"/>
      <c r="W8" s="154"/>
    </row>
    <row r="9" spans="1:23" s="158" customFormat="1" ht="12.75">
      <c r="A9" s="154"/>
      <c r="B9" s="155"/>
      <c r="C9" s="164"/>
      <c r="D9" s="150" t="str">
        <f t="shared" si="0"/>
        <v/>
      </c>
      <c r="E9" s="157"/>
      <c r="F9" s="154"/>
      <c r="G9" s="154"/>
      <c r="H9" s="154"/>
      <c r="I9" s="154"/>
      <c r="J9" s="154"/>
      <c r="K9" s="154"/>
      <c r="L9" s="154"/>
      <c r="M9" s="154"/>
      <c r="N9" s="154"/>
      <c r="O9" s="154"/>
      <c r="P9" s="154"/>
      <c r="Q9" s="154"/>
      <c r="R9" s="154"/>
      <c r="S9" s="154"/>
      <c r="T9" s="154"/>
      <c r="U9" s="154"/>
      <c r="V9" s="154"/>
      <c r="W9" s="154"/>
    </row>
    <row r="10" spans="1:23" s="158" customFormat="1" ht="12.75">
      <c r="A10" s="154"/>
      <c r="B10" s="155"/>
      <c r="C10" s="165"/>
      <c r="D10" s="150" t="str">
        <f t="shared" si="0"/>
        <v/>
      </c>
      <c r="E10" s="157"/>
      <c r="F10" s="154"/>
      <c r="G10" s="154"/>
      <c r="H10" s="154"/>
      <c r="I10" s="154"/>
      <c r="J10" s="154"/>
      <c r="K10" s="154"/>
      <c r="L10" s="154"/>
      <c r="M10" s="154"/>
      <c r="N10" s="154"/>
      <c r="O10" s="154"/>
      <c r="P10" s="154"/>
      <c r="Q10" s="154"/>
      <c r="R10" s="154"/>
      <c r="S10" s="154"/>
      <c r="T10" s="154"/>
      <c r="U10" s="154"/>
      <c r="V10" s="154"/>
      <c r="W10" s="154"/>
    </row>
    <row r="11" spans="1:23" s="158" customFormat="1" ht="15.75">
      <c r="A11" s="154"/>
      <c r="B11" s="155"/>
      <c r="C11" s="165"/>
      <c r="D11" s="150" t="str">
        <f t="shared" si="0"/>
        <v/>
      </c>
      <c r="E11" s="157"/>
      <c r="F11" s="147" t="s">
        <v>168</v>
      </c>
      <c r="G11" s="154"/>
      <c r="H11" s="154"/>
      <c r="I11" s="154"/>
      <c r="J11" s="154"/>
      <c r="K11" s="154"/>
      <c r="L11" s="154"/>
      <c r="M11" s="154"/>
      <c r="N11" s="154"/>
      <c r="O11" s="154"/>
      <c r="P11" s="154"/>
      <c r="Q11" s="154"/>
      <c r="R11" s="154"/>
      <c r="S11" s="154"/>
      <c r="T11" s="154"/>
      <c r="U11" s="154"/>
      <c r="V11" s="154"/>
      <c r="W11" s="154"/>
    </row>
    <row r="12" spans="1:23" s="158" customFormat="1" ht="12.75">
      <c r="A12" s="154"/>
      <c r="B12" s="155"/>
      <c r="C12" s="164"/>
      <c r="D12" s="150" t="str">
        <f t="shared" si="0"/>
        <v/>
      </c>
      <c r="E12" s="157"/>
      <c r="F12" s="141" t="s">
        <v>169</v>
      </c>
      <c r="G12" s="154"/>
      <c r="H12" s="154"/>
      <c r="I12" s="154"/>
      <c r="J12" s="154"/>
      <c r="K12" s="154"/>
      <c r="L12" s="154"/>
      <c r="M12" s="154"/>
      <c r="N12" s="154"/>
      <c r="O12" s="154"/>
      <c r="P12" s="154"/>
      <c r="Q12" s="154"/>
      <c r="R12" s="154"/>
      <c r="S12" s="154"/>
      <c r="T12" s="154"/>
      <c r="U12" s="154"/>
      <c r="V12" s="154"/>
      <c r="W12" s="154"/>
    </row>
    <row r="13" spans="1:23" s="158" customFormat="1" ht="12.75">
      <c r="A13" s="154"/>
      <c r="B13" s="155"/>
      <c r="C13" s="164"/>
      <c r="D13" s="150" t="str">
        <f t="shared" si="0"/>
        <v/>
      </c>
      <c r="E13" s="157"/>
      <c r="F13" s="141" t="s">
        <v>170</v>
      </c>
      <c r="G13" s="154"/>
      <c r="H13" s="154"/>
      <c r="I13" s="154"/>
      <c r="J13" s="154"/>
      <c r="K13" s="154"/>
      <c r="L13" s="154"/>
      <c r="M13" s="154"/>
      <c r="N13" s="154"/>
      <c r="O13" s="154"/>
      <c r="P13" s="154"/>
      <c r="Q13" s="154"/>
      <c r="R13" s="154"/>
      <c r="S13" s="154"/>
      <c r="T13" s="154"/>
      <c r="U13" s="154"/>
      <c r="V13" s="154"/>
      <c r="W13" s="154"/>
    </row>
    <row r="14" spans="1:23" s="158" customFormat="1" ht="12.75">
      <c r="A14" s="154"/>
      <c r="B14" s="155"/>
      <c r="C14" s="164"/>
      <c r="D14" s="150" t="str">
        <f t="shared" si="0"/>
        <v/>
      </c>
      <c r="E14" s="157"/>
      <c r="F14" s="141" t="s">
        <v>171</v>
      </c>
      <c r="G14" s="154"/>
      <c r="H14" s="154"/>
      <c r="I14" s="154"/>
      <c r="J14" s="154"/>
      <c r="K14" s="154"/>
      <c r="L14" s="154"/>
      <c r="M14" s="154"/>
      <c r="N14" s="154"/>
      <c r="O14" s="154"/>
      <c r="P14" s="154"/>
      <c r="Q14" s="154"/>
      <c r="R14" s="154"/>
      <c r="S14" s="154"/>
      <c r="T14" s="154"/>
      <c r="U14" s="154"/>
      <c r="V14" s="154"/>
      <c r="W14" s="154"/>
    </row>
    <row r="15" spans="1:23" s="158" customFormat="1" ht="12.75">
      <c r="A15" s="154"/>
      <c r="C15" s="156"/>
      <c r="D15" s="150" t="str">
        <f t="shared" si="0"/>
        <v/>
      </c>
      <c r="E15" s="157"/>
      <c r="F15" s="154" t="s">
        <v>184</v>
      </c>
      <c r="G15" s="154"/>
      <c r="H15" s="154"/>
      <c r="I15" s="154"/>
      <c r="J15" s="154"/>
      <c r="K15" s="154"/>
      <c r="L15" s="154"/>
      <c r="M15" s="154"/>
      <c r="N15" s="154"/>
      <c r="O15" s="154"/>
      <c r="P15" s="154"/>
      <c r="Q15" s="154"/>
      <c r="R15" s="154"/>
      <c r="S15" s="154"/>
      <c r="T15" s="154"/>
      <c r="U15" s="154"/>
      <c r="V15" s="154"/>
      <c r="W15" s="154"/>
    </row>
    <row r="16" spans="1:23" s="158" customFormat="1" ht="12.75">
      <c r="A16" s="154"/>
      <c r="C16" s="156"/>
      <c r="D16" s="150" t="str">
        <f t="shared" si="0"/>
        <v/>
      </c>
      <c r="E16" s="157"/>
      <c r="F16" s="154"/>
      <c r="G16" s="154"/>
      <c r="H16" s="154"/>
      <c r="I16" s="154"/>
      <c r="J16" s="154"/>
      <c r="K16" s="154"/>
      <c r="L16" s="154"/>
      <c r="M16" s="154"/>
      <c r="N16" s="154"/>
      <c r="O16" s="154"/>
      <c r="P16" s="154"/>
      <c r="Q16" s="154"/>
      <c r="R16" s="154"/>
      <c r="S16" s="154"/>
      <c r="T16" s="154"/>
      <c r="U16" s="154"/>
      <c r="V16" s="154"/>
      <c r="W16" s="154"/>
    </row>
    <row r="17" spans="1:23" s="158" customFormat="1" ht="12.75">
      <c r="A17" s="154"/>
      <c r="C17" s="156"/>
      <c r="D17" s="150" t="str">
        <f t="shared" si="0"/>
        <v/>
      </c>
      <c r="E17" s="157"/>
      <c r="F17" s="154"/>
      <c r="G17" s="154"/>
      <c r="H17" s="154"/>
      <c r="I17" s="154"/>
      <c r="J17" s="154"/>
      <c r="K17" s="154"/>
      <c r="L17" s="154"/>
      <c r="M17" s="154"/>
      <c r="N17" s="154"/>
      <c r="O17" s="154"/>
      <c r="P17" s="154"/>
      <c r="Q17" s="154"/>
      <c r="R17" s="154"/>
      <c r="S17" s="154"/>
      <c r="T17" s="154"/>
      <c r="U17" s="154"/>
      <c r="V17" s="154"/>
      <c r="W17" s="154"/>
    </row>
    <row r="18" spans="1:23" s="158" customFormat="1" ht="12.75">
      <c r="A18" s="154"/>
      <c r="C18" s="156"/>
      <c r="D18" s="150" t="str">
        <f t="shared" si="0"/>
        <v/>
      </c>
      <c r="E18" s="157"/>
      <c r="F18" s="154"/>
      <c r="G18" s="154"/>
      <c r="H18" s="154"/>
      <c r="I18" s="154"/>
      <c r="J18" s="154"/>
      <c r="K18" s="154"/>
      <c r="L18" s="154"/>
      <c r="M18" s="154"/>
      <c r="N18" s="154"/>
      <c r="O18" s="154"/>
      <c r="P18" s="154"/>
      <c r="Q18" s="154"/>
      <c r="R18" s="154"/>
      <c r="S18" s="154"/>
      <c r="T18" s="154"/>
      <c r="U18" s="154"/>
      <c r="V18" s="154"/>
      <c r="W18" s="154"/>
    </row>
    <row r="19" spans="1:23" s="158" customFormat="1" ht="12.75">
      <c r="A19" s="154"/>
      <c r="C19" s="156"/>
      <c r="D19" s="150" t="str">
        <f t="shared" si="0"/>
        <v/>
      </c>
      <c r="E19" s="157"/>
      <c r="F19" s="154"/>
      <c r="G19" s="154"/>
      <c r="H19" s="154"/>
      <c r="I19" s="154"/>
      <c r="J19" s="154"/>
      <c r="K19" s="154"/>
      <c r="L19" s="154"/>
      <c r="M19" s="154"/>
      <c r="N19" s="154"/>
      <c r="O19" s="154"/>
      <c r="P19" s="154"/>
      <c r="Q19" s="154"/>
      <c r="R19" s="154"/>
      <c r="S19" s="154"/>
      <c r="T19" s="154"/>
      <c r="U19" s="154"/>
      <c r="V19" s="154"/>
      <c r="W19" s="154"/>
    </row>
    <row r="20" spans="1:23" s="158" customFormat="1" ht="12.75">
      <c r="A20" s="154"/>
      <c r="C20" s="156"/>
      <c r="D20" s="150" t="str">
        <f t="shared" si="0"/>
        <v/>
      </c>
      <c r="E20" s="157"/>
      <c r="F20" s="154"/>
      <c r="G20" s="154"/>
      <c r="H20" s="154"/>
      <c r="I20" s="154"/>
      <c r="J20" s="154"/>
      <c r="K20" s="154"/>
      <c r="L20" s="154"/>
      <c r="M20" s="154"/>
      <c r="N20" s="154"/>
      <c r="O20" s="154"/>
      <c r="P20" s="154"/>
      <c r="Q20" s="154"/>
      <c r="R20" s="154"/>
      <c r="S20" s="154"/>
      <c r="T20" s="154"/>
      <c r="U20" s="154"/>
      <c r="V20" s="154"/>
      <c r="W20" s="154"/>
    </row>
    <row r="21" spans="1:23" s="158" customFormat="1" ht="12.75">
      <c r="A21" s="154"/>
      <c r="B21" s="155"/>
      <c r="C21" s="156"/>
      <c r="D21" s="150" t="str">
        <f t="shared" si="0"/>
        <v/>
      </c>
      <c r="E21" s="157"/>
      <c r="F21" s="154"/>
      <c r="G21" s="154"/>
      <c r="H21" s="154"/>
      <c r="I21" s="154"/>
      <c r="J21" s="154"/>
      <c r="K21" s="154"/>
      <c r="L21" s="154"/>
      <c r="M21" s="154"/>
      <c r="N21" s="154"/>
      <c r="O21" s="154"/>
      <c r="P21" s="154"/>
      <c r="Q21" s="154"/>
      <c r="R21" s="154"/>
      <c r="S21" s="154"/>
      <c r="T21" s="154"/>
      <c r="U21" s="154"/>
      <c r="V21" s="154"/>
      <c r="W21" s="154"/>
    </row>
    <row r="22" spans="1:23" s="158" customFormat="1" ht="12.75">
      <c r="A22" s="154"/>
      <c r="B22" s="155"/>
      <c r="C22" s="156"/>
      <c r="D22" s="150" t="str">
        <f t="shared" si="0"/>
        <v/>
      </c>
      <c r="E22" s="157"/>
      <c r="F22" s="154"/>
      <c r="G22" s="154"/>
      <c r="H22" s="154"/>
      <c r="I22" s="154"/>
      <c r="J22" s="154"/>
      <c r="K22" s="154"/>
      <c r="L22" s="154"/>
      <c r="M22" s="154"/>
      <c r="N22" s="154"/>
      <c r="O22" s="154"/>
      <c r="P22" s="154"/>
      <c r="Q22" s="154"/>
      <c r="R22" s="154"/>
      <c r="S22" s="154"/>
      <c r="T22" s="154"/>
      <c r="U22" s="154"/>
      <c r="V22" s="154"/>
      <c r="W22" s="154"/>
    </row>
    <row r="23" spans="1:23" s="158" customFormat="1" ht="12.75">
      <c r="A23" s="154"/>
      <c r="B23" s="155"/>
      <c r="C23" s="156"/>
      <c r="D23" s="150" t="str">
        <f t="shared" si="0"/>
        <v/>
      </c>
      <c r="E23" s="157"/>
      <c r="F23" s="154"/>
      <c r="G23" s="154"/>
      <c r="H23" s="154"/>
      <c r="I23" s="154"/>
      <c r="J23" s="154"/>
      <c r="K23" s="154"/>
      <c r="L23" s="154"/>
      <c r="M23" s="154"/>
      <c r="N23" s="154"/>
      <c r="O23" s="154"/>
      <c r="P23" s="154"/>
      <c r="Q23" s="154"/>
      <c r="R23" s="154"/>
      <c r="S23" s="154"/>
      <c r="T23" s="154"/>
      <c r="U23" s="154"/>
      <c r="V23" s="154"/>
      <c r="W23" s="154"/>
    </row>
    <row r="24" spans="1:23" s="158" customFormat="1" ht="12.75">
      <c r="A24" s="154"/>
      <c r="B24" s="155"/>
      <c r="C24" s="156"/>
      <c r="D24" s="150" t="str">
        <f t="shared" si="0"/>
        <v/>
      </c>
      <c r="E24" s="157"/>
      <c r="F24" s="154"/>
      <c r="G24" s="154"/>
      <c r="H24" s="154"/>
      <c r="I24" s="154"/>
      <c r="J24" s="154"/>
      <c r="K24" s="154"/>
      <c r="L24" s="154"/>
      <c r="M24" s="154"/>
      <c r="N24" s="154"/>
      <c r="O24" s="154"/>
      <c r="P24" s="154"/>
      <c r="Q24" s="154"/>
      <c r="R24" s="154"/>
      <c r="S24" s="154"/>
      <c r="T24" s="154"/>
      <c r="U24" s="154"/>
      <c r="V24" s="154"/>
      <c r="W24" s="154"/>
    </row>
    <row r="25" spans="1:23" s="158" customFormat="1" ht="12.75">
      <c r="A25" s="154"/>
      <c r="B25" s="155"/>
      <c r="C25" s="156"/>
      <c r="D25" s="150" t="str">
        <f t="shared" si="0"/>
        <v/>
      </c>
      <c r="E25" s="157"/>
      <c r="F25" s="154"/>
      <c r="G25" s="154"/>
      <c r="H25" s="154"/>
      <c r="I25" s="154"/>
      <c r="J25" s="154"/>
      <c r="K25" s="154"/>
      <c r="L25" s="154"/>
      <c r="M25" s="154"/>
      <c r="N25" s="154"/>
      <c r="O25" s="154"/>
      <c r="P25" s="154"/>
      <c r="Q25" s="154"/>
      <c r="R25" s="154"/>
      <c r="S25" s="154"/>
      <c r="T25" s="154"/>
      <c r="U25" s="154"/>
      <c r="V25" s="154"/>
      <c r="W25" s="154"/>
    </row>
    <row r="26" spans="1:23" s="158" customFormat="1" ht="12.75">
      <c r="A26" s="154"/>
      <c r="B26" s="155"/>
      <c r="C26" s="156"/>
      <c r="D26" s="150" t="str">
        <f t="shared" si="0"/>
        <v/>
      </c>
      <c r="E26" s="157"/>
      <c r="F26" s="154"/>
      <c r="G26" s="154"/>
      <c r="H26" s="154"/>
      <c r="I26" s="154"/>
      <c r="J26" s="154"/>
      <c r="K26" s="154"/>
      <c r="L26" s="154"/>
      <c r="M26" s="154"/>
      <c r="N26" s="154"/>
      <c r="O26" s="154"/>
      <c r="P26" s="154"/>
      <c r="Q26" s="154"/>
      <c r="R26" s="154"/>
      <c r="S26" s="154"/>
      <c r="T26" s="154"/>
      <c r="U26" s="154"/>
      <c r="V26" s="154"/>
      <c r="W26" s="154"/>
    </row>
    <row r="27" spans="1:23" s="158" customFormat="1" ht="12.75">
      <c r="A27" s="154"/>
      <c r="B27" s="155"/>
      <c r="C27" s="156"/>
      <c r="D27" s="150" t="str">
        <f t="shared" si="0"/>
        <v/>
      </c>
      <c r="E27" s="157"/>
      <c r="F27" s="154"/>
      <c r="G27" s="154"/>
      <c r="H27" s="154"/>
      <c r="I27" s="154"/>
      <c r="J27" s="154"/>
      <c r="K27" s="154"/>
      <c r="L27" s="154"/>
      <c r="M27" s="154"/>
      <c r="N27" s="154"/>
      <c r="O27" s="154"/>
      <c r="P27" s="154"/>
      <c r="Q27" s="154"/>
      <c r="R27" s="154"/>
      <c r="S27" s="154"/>
      <c r="T27" s="154"/>
      <c r="U27" s="154"/>
      <c r="V27" s="154"/>
      <c r="W27" s="154"/>
    </row>
    <row r="28" spans="1:23" s="158" customFormat="1" ht="12.75">
      <c r="A28" s="154"/>
      <c r="B28" s="155"/>
      <c r="C28" s="156"/>
      <c r="D28" s="150" t="str">
        <f t="shared" si="0"/>
        <v/>
      </c>
      <c r="E28" s="157"/>
      <c r="F28" s="154"/>
      <c r="G28" s="154"/>
      <c r="H28" s="154"/>
      <c r="I28" s="154"/>
      <c r="J28" s="154"/>
      <c r="K28" s="154"/>
      <c r="L28" s="154"/>
      <c r="M28" s="154"/>
      <c r="N28" s="154"/>
      <c r="O28" s="154"/>
      <c r="P28" s="154"/>
      <c r="Q28" s="154"/>
      <c r="R28" s="154"/>
      <c r="S28" s="154"/>
      <c r="T28" s="154"/>
      <c r="U28" s="154"/>
      <c r="V28" s="154"/>
      <c r="W28" s="154"/>
    </row>
    <row r="29" spans="1:23" s="158" customFormat="1" ht="12.75">
      <c r="A29" s="154"/>
      <c r="B29" s="155"/>
      <c r="C29" s="156"/>
      <c r="D29" s="150" t="str">
        <f t="shared" si="0"/>
        <v/>
      </c>
      <c r="E29" s="157"/>
      <c r="F29" s="154"/>
      <c r="G29" s="154"/>
      <c r="H29" s="154"/>
      <c r="I29" s="154"/>
      <c r="J29" s="154"/>
      <c r="K29" s="154"/>
      <c r="L29" s="154"/>
      <c r="M29" s="154"/>
      <c r="N29" s="154"/>
      <c r="O29" s="154"/>
      <c r="P29" s="154"/>
      <c r="Q29" s="154"/>
      <c r="R29" s="154"/>
      <c r="S29" s="154"/>
      <c r="T29" s="154"/>
      <c r="U29" s="154"/>
      <c r="V29" s="154"/>
      <c r="W29" s="154"/>
    </row>
    <row r="30" spans="1:23" s="158" customFormat="1" ht="12.75">
      <c r="A30" s="154"/>
      <c r="B30" s="155"/>
      <c r="C30" s="156"/>
      <c r="D30" s="150" t="str">
        <f t="shared" si="0"/>
        <v/>
      </c>
      <c r="E30" s="157"/>
      <c r="F30" s="154"/>
      <c r="G30" s="154"/>
      <c r="H30" s="154"/>
      <c r="I30" s="154"/>
      <c r="J30" s="154"/>
      <c r="K30" s="154"/>
      <c r="L30" s="154"/>
      <c r="M30" s="154"/>
      <c r="N30" s="154"/>
      <c r="O30" s="154"/>
      <c r="P30" s="154"/>
      <c r="Q30" s="154"/>
      <c r="R30" s="154"/>
      <c r="S30" s="154"/>
      <c r="T30" s="154"/>
      <c r="U30" s="154"/>
      <c r="V30" s="154"/>
      <c r="W30" s="154"/>
    </row>
    <row r="31" spans="1:23" s="158" customFormat="1" ht="12.75">
      <c r="A31" s="154"/>
      <c r="B31" s="155"/>
      <c r="C31" s="156"/>
      <c r="D31" s="150" t="str">
        <f t="shared" si="0"/>
        <v/>
      </c>
      <c r="E31" s="157"/>
      <c r="F31" s="154"/>
      <c r="G31" s="154"/>
      <c r="H31" s="154"/>
      <c r="I31" s="154"/>
      <c r="J31" s="154"/>
      <c r="K31" s="154"/>
      <c r="L31" s="154"/>
      <c r="M31" s="154"/>
      <c r="N31" s="154"/>
      <c r="O31" s="154"/>
      <c r="P31" s="154"/>
      <c r="Q31" s="154"/>
      <c r="R31" s="154"/>
      <c r="S31" s="154"/>
      <c r="T31" s="154"/>
      <c r="U31" s="154"/>
      <c r="V31" s="154"/>
      <c r="W31" s="154"/>
    </row>
    <row r="32" spans="1:23" s="158" customFormat="1" ht="12.75">
      <c r="A32" s="154"/>
      <c r="B32" s="155"/>
      <c r="C32" s="156"/>
      <c r="D32" s="150" t="str">
        <f t="shared" si="0"/>
        <v/>
      </c>
      <c r="E32" s="157"/>
      <c r="F32" s="154"/>
      <c r="G32" s="154"/>
      <c r="H32" s="154"/>
      <c r="I32" s="154"/>
      <c r="J32" s="154"/>
      <c r="K32" s="154"/>
      <c r="L32" s="154"/>
      <c r="M32" s="154"/>
      <c r="N32" s="154"/>
      <c r="O32" s="154"/>
      <c r="P32" s="154"/>
      <c r="Q32" s="154"/>
      <c r="R32" s="154"/>
      <c r="S32" s="154"/>
      <c r="T32" s="154"/>
      <c r="U32" s="154"/>
      <c r="V32" s="154"/>
      <c r="W32" s="154"/>
    </row>
    <row r="33" spans="1:23" s="158" customFormat="1" ht="12.75">
      <c r="A33" s="154"/>
      <c r="B33" s="155"/>
      <c r="C33" s="156"/>
      <c r="D33" s="150" t="str">
        <f t="shared" si="0"/>
        <v/>
      </c>
      <c r="E33" s="157"/>
      <c r="F33" s="154"/>
      <c r="G33" s="154"/>
      <c r="H33" s="154"/>
      <c r="I33" s="154"/>
      <c r="J33" s="154"/>
      <c r="K33" s="154"/>
      <c r="L33" s="154"/>
      <c r="M33" s="154"/>
      <c r="N33" s="154"/>
      <c r="O33" s="154"/>
      <c r="P33" s="154"/>
      <c r="Q33" s="154"/>
      <c r="R33" s="154"/>
      <c r="S33" s="154"/>
      <c r="T33" s="154"/>
      <c r="U33" s="154"/>
      <c r="V33" s="154"/>
      <c r="W33" s="154"/>
    </row>
    <row r="34" spans="1:23" s="158" customFormat="1" ht="12.75">
      <c r="A34" s="154"/>
      <c r="B34" s="155"/>
      <c r="C34" s="156"/>
      <c r="D34" s="150" t="str">
        <f t="shared" si="0"/>
        <v/>
      </c>
      <c r="E34" s="157"/>
      <c r="F34" s="154"/>
      <c r="G34" s="154"/>
      <c r="H34" s="154"/>
      <c r="I34" s="154"/>
      <c r="J34" s="154"/>
      <c r="K34" s="154"/>
      <c r="L34" s="154"/>
      <c r="M34" s="154"/>
      <c r="N34" s="154"/>
      <c r="O34" s="154"/>
      <c r="P34" s="154"/>
      <c r="Q34" s="154"/>
      <c r="R34" s="154"/>
      <c r="S34" s="154"/>
      <c r="T34" s="154"/>
      <c r="U34" s="154"/>
      <c r="V34" s="154"/>
      <c r="W34" s="154"/>
    </row>
    <row r="35" spans="1:23" s="158" customFormat="1" ht="12.75">
      <c r="A35" s="154"/>
      <c r="B35" s="159"/>
      <c r="C35" s="160"/>
      <c r="D35" s="150" t="str">
        <f t="shared" si="0"/>
        <v/>
      </c>
      <c r="E35" s="157"/>
      <c r="F35" s="154"/>
      <c r="G35" s="154"/>
      <c r="H35" s="154"/>
      <c r="I35" s="154"/>
      <c r="J35" s="154"/>
      <c r="K35" s="154"/>
      <c r="L35" s="154"/>
      <c r="M35" s="154"/>
      <c r="N35" s="154"/>
      <c r="O35" s="154"/>
      <c r="P35" s="154"/>
      <c r="Q35" s="154"/>
      <c r="R35" s="154"/>
      <c r="S35" s="154"/>
      <c r="T35" s="154"/>
      <c r="U35" s="154"/>
      <c r="V35" s="154"/>
      <c r="W35" s="154"/>
    </row>
    <row r="36" spans="1:23" s="158" customFormat="1" ht="12.75">
      <c r="A36" s="154"/>
      <c r="B36" s="159"/>
      <c r="C36" s="160"/>
      <c r="D36" s="150" t="str">
        <f t="shared" si="0"/>
        <v/>
      </c>
      <c r="E36" s="157"/>
      <c r="F36" s="154"/>
      <c r="G36" s="154"/>
      <c r="H36" s="154"/>
      <c r="I36" s="154"/>
      <c r="J36" s="154"/>
      <c r="K36" s="154"/>
      <c r="L36" s="154"/>
      <c r="M36" s="154"/>
      <c r="N36" s="154"/>
      <c r="O36" s="154"/>
      <c r="P36" s="154"/>
      <c r="Q36" s="154"/>
      <c r="R36" s="154"/>
      <c r="S36" s="154"/>
      <c r="T36" s="154"/>
      <c r="U36" s="154"/>
      <c r="V36" s="154"/>
      <c r="W36" s="154"/>
    </row>
    <row r="37" spans="1:23" s="158" customFormat="1" ht="12.75">
      <c r="A37" s="154"/>
      <c r="B37" s="159"/>
      <c r="C37" s="160"/>
      <c r="D37" s="150" t="str">
        <f t="shared" si="0"/>
        <v/>
      </c>
      <c r="E37" s="157"/>
      <c r="F37" s="154"/>
      <c r="G37" s="154"/>
      <c r="H37" s="154"/>
      <c r="I37" s="154"/>
      <c r="J37" s="154"/>
      <c r="K37" s="154"/>
      <c r="L37" s="154"/>
      <c r="M37" s="154"/>
      <c r="N37" s="154"/>
      <c r="O37" s="154"/>
      <c r="P37" s="154"/>
      <c r="Q37" s="154"/>
      <c r="R37" s="154"/>
      <c r="S37" s="154"/>
      <c r="T37" s="154"/>
      <c r="U37" s="154"/>
      <c r="V37" s="154"/>
      <c r="W37" s="154"/>
    </row>
    <row r="38" spans="1:23" s="158" customFormat="1" ht="12.75">
      <c r="A38" s="154"/>
      <c r="B38" s="159"/>
      <c r="C38" s="160"/>
      <c r="D38" s="150" t="str">
        <f t="shared" si="0"/>
        <v/>
      </c>
      <c r="E38" s="157"/>
      <c r="F38" s="154"/>
      <c r="G38" s="154"/>
      <c r="H38" s="154"/>
      <c r="I38" s="154"/>
      <c r="J38" s="154"/>
      <c r="K38" s="154"/>
      <c r="L38" s="154"/>
      <c r="M38" s="154"/>
      <c r="N38" s="154"/>
      <c r="O38" s="154"/>
      <c r="P38" s="154"/>
      <c r="Q38" s="154"/>
      <c r="R38" s="154"/>
      <c r="S38" s="154"/>
      <c r="T38" s="154"/>
      <c r="U38" s="154"/>
      <c r="V38" s="154"/>
      <c r="W38" s="154"/>
    </row>
    <row r="39" spans="1:23" s="158" customFormat="1" ht="12.75">
      <c r="A39" s="154"/>
      <c r="B39" s="159"/>
      <c r="C39" s="160"/>
      <c r="D39" s="150" t="str">
        <f t="shared" si="0"/>
        <v/>
      </c>
      <c r="E39" s="157"/>
      <c r="F39" s="154"/>
      <c r="G39" s="154"/>
      <c r="H39" s="154"/>
      <c r="I39" s="154"/>
      <c r="J39" s="154"/>
      <c r="K39" s="154"/>
      <c r="L39" s="154"/>
      <c r="M39" s="154"/>
      <c r="N39" s="154"/>
      <c r="O39" s="154"/>
      <c r="P39" s="154"/>
      <c r="Q39" s="154"/>
      <c r="R39" s="154"/>
      <c r="S39" s="154"/>
      <c r="T39" s="154"/>
      <c r="U39" s="154"/>
      <c r="V39" s="154"/>
      <c r="W39" s="154"/>
    </row>
    <row r="40" spans="1:23" s="158" customFormat="1" ht="12.75">
      <c r="A40" s="154"/>
      <c r="B40" s="159"/>
      <c r="C40" s="160"/>
      <c r="D40" s="150" t="str">
        <f t="shared" si="0"/>
        <v/>
      </c>
      <c r="E40" s="157"/>
      <c r="F40" s="154"/>
      <c r="G40" s="154"/>
      <c r="H40" s="154"/>
      <c r="I40" s="154"/>
      <c r="J40" s="154"/>
      <c r="K40" s="154"/>
      <c r="L40" s="154"/>
      <c r="M40" s="154"/>
      <c r="N40" s="154"/>
      <c r="O40" s="154"/>
      <c r="P40" s="154"/>
      <c r="Q40" s="154"/>
      <c r="R40" s="154"/>
      <c r="S40" s="154"/>
      <c r="T40" s="154"/>
      <c r="U40" s="154"/>
      <c r="V40" s="154"/>
      <c r="W40" s="154"/>
    </row>
    <row r="41" spans="1:23" s="158" customFormat="1" ht="12.75">
      <c r="A41" s="154"/>
      <c r="B41" s="161"/>
      <c r="C41" s="160"/>
      <c r="D41" s="150" t="str">
        <f t="shared" si="0"/>
        <v/>
      </c>
      <c r="E41" s="157"/>
      <c r="F41" s="154"/>
      <c r="G41" s="154"/>
      <c r="H41" s="154"/>
      <c r="I41" s="154"/>
      <c r="J41" s="154"/>
      <c r="K41" s="154"/>
      <c r="L41" s="154"/>
      <c r="M41" s="154"/>
      <c r="N41" s="154"/>
      <c r="O41" s="154"/>
      <c r="P41" s="154"/>
      <c r="Q41" s="154"/>
      <c r="R41" s="154"/>
      <c r="S41" s="154"/>
      <c r="T41" s="154"/>
      <c r="U41" s="154"/>
      <c r="V41" s="154"/>
      <c r="W41" s="154"/>
    </row>
    <row r="42" spans="1:23" s="158" customFormat="1" ht="12.75">
      <c r="A42" s="154"/>
      <c r="B42" s="161"/>
      <c r="C42" s="160"/>
      <c r="D42" s="150" t="str">
        <f t="shared" si="0"/>
        <v/>
      </c>
      <c r="E42" s="157"/>
      <c r="F42" s="154"/>
      <c r="G42" s="154"/>
      <c r="H42" s="154"/>
      <c r="I42" s="154"/>
      <c r="J42" s="154"/>
      <c r="K42" s="154"/>
      <c r="L42" s="154"/>
      <c r="M42" s="154"/>
      <c r="N42" s="154"/>
      <c r="O42" s="154"/>
      <c r="P42" s="154"/>
      <c r="Q42" s="154"/>
      <c r="R42" s="154"/>
      <c r="S42" s="154"/>
      <c r="T42" s="154"/>
      <c r="U42" s="154"/>
      <c r="V42" s="154"/>
      <c r="W42" s="154"/>
    </row>
    <row r="43" spans="1:23" s="158" customFormat="1" ht="12.75">
      <c r="A43" s="154"/>
      <c r="B43" s="161"/>
      <c r="C43" s="160"/>
      <c r="D43" s="150" t="str">
        <f t="shared" si="0"/>
        <v/>
      </c>
      <c r="E43" s="157"/>
      <c r="F43" s="154"/>
      <c r="G43" s="154"/>
      <c r="H43" s="154"/>
      <c r="I43" s="154"/>
      <c r="J43" s="154"/>
      <c r="K43" s="154"/>
      <c r="L43" s="154"/>
      <c r="M43" s="154"/>
      <c r="N43" s="154"/>
      <c r="O43" s="154"/>
      <c r="P43" s="154"/>
      <c r="Q43" s="154"/>
      <c r="R43" s="154"/>
      <c r="S43" s="154"/>
      <c r="T43" s="154"/>
      <c r="U43" s="154"/>
      <c r="V43" s="154"/>
      <c r="W43" s="154"/>
    </row>
    <row r="44" spans="1:23" s="158" customFormat="1" ht="12.75">
      <c r="A44" s="154"/>
      <c r="B44" s="161"/>
      <c r="C44" s="160"/>
      <c r="D44" s="150" t="str">
        <f t="shared" si="0"/>
        <v/>
      </c>
      <c r="E44" s="157"/>
      <c r="F44" s="154"/>
      <c r="G44" s="154"/>
      <c r="H44" s="154"/>
      <c r="I44" s="154"/>
      <c r="J44" s="154"/>
      <c r="K44" s="154"/>
      <c r="L44" s="154"/>
      <c r="M44" s="154"/>
      <c r="N44" s="154"/>
      <c r="O44" s="154"/>
      <c r="P44" s="154"/>
      <c r="Q44" s="154"/>
      <c r="R44" s="154"/>
      <c r="S44" s="154"/>
      <c r="T44" s="154"/>
      <c r="U44" s="154"/>
      <c r="V44" s="154"/>
      <c r="W44" s="154"/>
    </row>
    <row r="45" spans="1:23" s="158" customFormat="1" ht="12.75">
      <c r="A45" s="154"/>
      <c r="B45" s="161"/>
      <c r="C45" s="160"/>
      <c r="D45" s="150" t="str">
        <f t="shared" si="0"/>
        <v/>
      </c>
      <c r="E45" s="157"/>
      <c r="F45" s="154"/>
      <c r="G45" s="154"/>
      <c r="H45" s="154"/>
      <c r="I45" s="154"/>
      <c r="J45" s="154"/>
      <c r="K45" s="154"/>
      <c r="L45" s="154"/>
      <c r="M45" s="154"/>
      <c r="N45" s="154"/>
      <c r="O45" s="154"/>
      <c r="P45" s="154"/>
      <c r="Q45" s="154"/>
      <c r="R45" s="154"/>
      <c r="S45" s="154"/>
      <c r="T45" s="154"/>
      <c r="U45" s="154"/>
      <c r="V45" s="154"/>
      <c r="W45" s="154"/>
    </row>
    <row r="46" spans="1:23" s="158" customFormat="1" ht="12.75">
      <c r="A46" s="154"/>
      <c r="B46" s="161"/>
      <c r="C46" s="160"/>
      <c r="D46" s="150" t="str">
        <f t="shared" si="0"/>
        <v/>
      </c>
      <c r="E46" s="157"/>
      <c r="F46" s="154"/>
      <c r="G46" s="154"/>
      <c r="H46" s="154"/>
      <c r="I46" s="154"/>
      <c r="J46" s="154"/>
      <c r="K46" s="154"/>
      <c r="L46" s="154"/>
      <c r="M46" s="154"/>
      <c r="N46" s="154"/>
      <c r="O46" s="154"/>
      <c r="P46" s="154"/>
      <c r="Q46" s="154"/>
      <c r="R46" s="154"/>
      <c r="S46" s="154"/>
      <c r="T46" s="154"/>
      <c r="U46" s="154"/>
      <c r="V46" s="154"/>
      <c r="W46" s="154"/>
    </row>
    <row r="47" spans="1:23" s="158" customFormat="1" ht="12.75">
      <c r="A47" s="154"/>
      <c r="B47" s="161"/>
      <c r="C47" s="160"/>
      <c r="D47" s="150" t="str">
        <f t="shared" si="0"/>
        <v/>
      </c>
      <c r="E47" s="157"/>
      <c r="F47" s="154"/>
      <c r="G47" s="154"/>
      <c r="H47" s="154"/>
      <c r="I47" s="154"/>
      <c r="J47" s="154"/>
      <c r="K47" s="154"/>
      <c r="L47" s="154"/>
      <c r="M47" s="154"/>
      <c r="N47" s="154"/>
      <c r="O47" s="154"/>
      <c r="P47" s="154"/>
      <c r="Q47" s="154"/>
      <c r="R47" s="154"/>
      <c r="S47" s="154"/>
      <c r="T47" s="154"/>
      <c r="U47" s="154"/>
      <c r="V47" s="154"/>
      <c r="W47" s="154"/>
    </row>
    <row r="48" spans="1:23" s="158" customFormat="1" ht="12.75">
      <c r="A48" s="154"/>
      <c r="B48" s="161"/>
      <c r="C48" s="160"/>
      <c r="D48" s="150" t="str">
        <f t="shared" si="0"/>
        <v/>
      </c>
      <c r="E48" s="157"/>
      <c r="F48" s="154"/>
      <c r="G48" s="154"/>
      <c r="H48" s="154"/>
      <c r="I48" s="154"/>
      <c r="J48" s="154"/>
      <c r="K48" s="154"/>
      <c r="L48" s="154"/>
      <c r="M48" s="154"/>
      <c r="N48" s="154"/>
      <c r="O48" s="154"/>
      <c r="P48" s="154"/>
      <c r="Q48" s="154"/>
      <c r="R48" s="154"/>
      <c r="S48" s="154"/>
      <c r="T48" s="154"/>
      <c r="U48" s="154"/>
      <c r="V48" s="154"/>
      <c r="W48" s="154"/>
    </row>
    <row r="49" spans="1:23" s="158" customFormat="1" ht="12.75">
      <c r="A49" s="154"/>
      <c r="B49" s="161"/>
      <c r="C49" s="160"/>
      <c r="D49" s="150" t="str">
        <f t="shared" si="0"/>
        <v/>
      </c>
      <c r="E49" s="157"/>
      <c r="F49" s="154"/>
      <c r="G49" s="154"/>
      <c r="H49" s="154"/>
      <c r="I49" s="154"/>
      <c r="J49" s="154"/>
      <c r="K49" s="154"/>
      <c r="L49" s="154"/>
      <c r="M49" s="154"/>
      <c r="N49" s="154"/>
      <c r="O49" s="154"/>
      <c r="P49" s="154"/>
      <c r="Q49" s="154"/>
      <c r="R49" s="154"/>
      <c r="S49" s="154"/>
      <c r="T49" s="154"/>
      <c r="U49" s="154"/>
      <c r="V49" s="154"/>
      <c r="W49" s="154"/>
    </row>
    <row r="50" spans="1:23" s="158" customFormat="1" ht="12.75">
      <c r="A50" s="154"/>
      <c r="B50" s="161"/>
      <c r="C50" s="160"/>
      <c r="D50" s="150" t="str">
        <f t="shared" si="0"/>
        <v/>
      </c>
      <c r="E50" s="157"/>
      <c r="F50" s="154"/>
      <c r="G50" s="154"/>
      <c r="H50" s="154"/>
      <c r="I50" s="154"/>
      <c r="J50" s="154"/>
      <c r="K50" s="154"/>
      <c r="L50" s="154"/>
      <c r="M50" s="154"/>
      <c r="N50" s="154"/>
      <c r="O50" s="154"/>
      <c r="P50" s="154"/>
      <c r="Q50" s="154"/>
      <c r="R50" s="154"/>
      <c r="S50" s="154"/>
      <c r="T50" s="154"/>
      <c r="U50" s="154"/>
      <c r="V50" s="154"/>
      <c r="W50" s="154"/>
    </row>
    <row r="51" spans="1:23" s="158" customFormat="1" ht="12.75">
      <c r="A51" s="154"/>
      <c r="B51" s="161"/>
      <c r="C51" s="160"/>
      <c r="D51" s="150" t="str">
        <f t="shared" si="0"/>
        <v/>
      </c>
      <c r="E51" s="157"/>
      <c r="F51" s="154"/>
      <c r="G51" s="154"/>
      <c r="H51" s="154"/>
      <c r="I51" s="154"/>
      <c r="J51" s="154"/>
      <c r="K51" s="154"/>
      <c r="L51" s="154"/>
      <c r="M51" s="154"/>
      <c r="N51" s="154"/>
      <c r="O51" s="154"/>
      <c r="P51" s="154"/>
      <c r="Q51" s="154"/>
      <c r="R51" s="154"/>
      <c r="S51" s="154"/>
      <c r="T51" s="154"/>
      <c r="U51" s="154"/>
      <c r="V51" s="154"/>
      <c r="W51" s="154"/>
    </row>
    <row r="52" spans="1:23" s="158" customFormat="1" ht="12.75">
      <c r="A52" s="154"/>
      <c r="B52" s="161"/>
      <c r="C52" s="160"/>
      <c r="D52" s="150" t="str">
        <f t="shared" si="0"/>
        <v/>
      </c>
      <c r="E52" s="157"/>
      <c r="F52" s="154"/>
      <c r="G52" s="154"/>
      <c r="H52" s="154"/>
      <c r="I52" s="154"/>
      <c r="J52" s="154"/>
      <c r="K52" s="154"/>
      <c r="L52" s="154"/>
      <c r="M52" s="154"/>
      <c r="N52" s="154"/>
      <c r="O52" s="154"/>
      <c r="P52" s="154"/>
      <c r="Q52" s="154"/>
      <c r="R52" s="154"/>
      <c r="S52" s="154"/>
      <c r="T52" s="154"/>
      <c r="U52" s="154"/>
      <c r="V52" s="154"/>
      <c r="W52" s="154"/>
    </row>
    <row r="53" spans="1:23" s="158" customFormat="1" ht="12.75">
      <c r="A53" s="154"/>
      <c r="B53" s="161"/>
      <c r="C53" s="160"/>
      <c r="D53" s="150" t="str">
        <f t="shared" si="0"/>
        <v/>
      </c>
      <c r="E53" s="157"/>
      <c r="F53" s="154"/>
      <c r="G53" s="154"/>
      <c r="H53" s="154"/>
      <c r="I53" s="154"/>
      <c r="J53" s="154"/>
      <c r="K53" s="154"/>
      <c r="L53" s="154"/>
      <c r="M53" s="154"/>
      <c r="N53" s="154"/>
      <c r="O53" s="154"/>
      <c r="P53" s="154"/>
      <c r="Q53" s="154"/>
      <c r="R53" s="154"/>
      <c r="S53" s="154"/>
      <c r="T53" s="154"/>
      <c r="U53" s="154"/>
      <c r="V53" s="154"/>
      <c r="W53" s="154"/>
    </row>
    <row r="54" spans="1:23" s="158" customFormat="1" ht="12.75">
      <c r="A54" s="154"/>
      <c r="B54" s="161"/>
      <c r="C54" s="160"/>
      <c r="D54" s="150" t="str">
        <f t="shared" si="0"/>
        <v/>
      </c>
      <c r="E54" s="157"/>
      <c r="F54" s="154"/>
      <c r="G54" s="154"/>
      <c r="H54" s="154"/>
      <c r="I54" s="154"/>
      <c r="J54" s="154"/>
      <c r="K54" s="154"/>
      <c r="L54" s="154"/>
      <c r="M54" s="154"/>
      <c r="N54" s="154"/>
      <c r="O54" s="154"/>
      <c r="P54" s="154"/>
      <c r="Q54" s="154"/>
      <c r="R54" s="154"/>
      <c r="S54" s="154"/>
      <c r="T54" s="154"/>
      <c r="U54" s="154"/>
      <c r="V54" s="154"/>
      <c r="W54" s="154"/>
    </row>
    <row r="55" spans="1:23" s="158" customFormat="1" ht="12.75">
      <c r="A55" s="154"/>
      <c r="B55" s="162"/>
      <c r="C55" s="162"/>
      <c r="D55" s="150" t="str">
        <f t="shared" si="0"/>
        <v/>
      </c>
      <c r="E55" s="157"/>
      <c r="F55" s="154"/>
      <c r="G55" s="154"/>
      <c r="H55" s="154"/>
      <c r="I55" s="154"/>
      <c r="J55" s="154"/>
      <c r="K55" s="154"/>
      <c r="L55" s="154"/>
      <c r="M55" s="154"/>
      <c r="N55" s="154"/>
      <c r="O55" s="154"/>
      <c r="P55" s="154"/>
      <c r="Q55" s="154"/>
      <c r="R55" s="154"/>
      <c r="S55" s="154"/>
      <c r="T55" s="154"/>
      <c r="U55" s="154"/>
      <c r="V55" s="154"/>
      <c r="W55" s="154"/>
    </row>
    <row r="56" spans="1:23" ht="15">
      <c r="A56" s="141"/>
      <c r="B56" s="149"/>
      <c r="C56" s="146"/>
      <c r="D56" s="144"/>
      <c r="E56" s="139"/>
    </row>
    <row r="57" spans="1:23" ht="15.75">
      <c r="A57" s="141"/>
      <c r="B57" s="441" t="s">
        <v>185</v>
      </c>
      <c r="C57" s="441"/>
      <c r="D57" s="441"/>
      <c r="E57" s="141"/>
    </row>
    <row r="58" spans="1:23" ht="12.75" hidden="1">
      <c r="A58" s="141"/>
      <c r="B58" s="437" t="s">
        <v>152</v>
      </c>
      <c r="C58" s="437"/>
      <c r="D58" s="163" t="e">
        <f>AVERAGE(D5:D55)</f>
        <v>#DIV/0!</v>
      </c>
      <c r="E58" s="141"/>
    </row>
    <row r="59" spans="1:23" ht="12.75" hidden="1">
      <c r="A59" s="141"/>
      <c r="B59" s="437" t="s">
        <v>153</v>
      </c>
      <c r="C59" s="437"/>
      <c r="D59" s="163" t="e">
        <f>VAR(D5:D55)</f>
        <v>#DIV/0!</v>
      </c>
      <c r="E59" s="141"/>
    </row>
    <row r="60" spans="1:23" ht="12.75">
      <c r="A60" s="141"/>
      <c r="B60" s="437" t="s">
        <v>154</v>
      </c>
      <c r="C60" s="437"/>
      <c r="D60" s="151">
        <v>4</v>
      </c>
      <c r="E60" s="141"/>
    </row>
    <row r="61" spans="1:23" s="29" customFormat="1" ht="12.75">
      <c r="A61" s="141"/>
      <c r="B61" s="140"/>
      <c r="C61" s="140" t="s">
        <v>165</v>
      </c>
      <c r="D61" s="143">
        <v>0.99</v>
      </c>
      <c r="E61" s="141"/>
      <c r="F61" s="141"/>
      <c r="G61" s="141"/>
      <c r="H61" s="141"/>
      <c r="I61" s="141"/>
      <c r="J61" s="141"/>
      <c r="K61" s="141"/>
      <c r="L61" s="141"/>
      <c r="M61" s="141"/>
      <c r="N61" s="141"/>
      <c r="O61" s="141"/>
      <c r="P61" s="141"/>
      <c r="Q61" s="141"/>
      <c r="R61" s="141"/>
      <c r="S61" s="141"/>
      <c r="T61" s="141"/>
      <c r="U61" s="141"/>
      <c r="V61" s="141"/>
      <c r="W61" s="141"/>
    </row>
    <row r="62" spans="1:23" s="29" customFormat="1" ht="12.75">
      <c r="A62" s="141"/>
      <c r="B62" s="140"/>
      <c r="C62" s="140" t="s">
        <v>166</v>
      </c>
      <c r="D62" s="143">
        <v>0.95</v>
      </c>
      <c r="E62" s="141"/>
      <c r="F62" s="141"/>
      <c r="G62" s="141"/>
      <c r="H62" s="141"/>
      <c r="I62" s="141"/>
      <c r="J62" s="141"/>
      <c r="K62" s="141"/>
      <c r="L62" s="141"/>
      <c r="M62" s="141"/>
      <c r="N62" s="141"/>
      <c r="O62" s="141"/>
      <c r="P62" s="141"/>
      <c r="Q62" s="141"/>
      <c r="R62" s="141"/>
      <c r="S62" s="141"/>
      <c r="T62" s="141"/>
      <c r="U62" s="141"/>
      <c r="V62" s="141"/>
      <c r="W62" s="141"/>
    </row>
    <row r="63" spans="1:23" ht="12.75" hidden="1">
      <c r="A63" s="141"/>
      <c r="B63" s="437" t="s">
        <v>155</v>
      </c>
      <c r="C63" s="437"/>
      <c r="D63" s="152" t="e">
        <f>EXP(D58+D59/2)</f>
        <v>#DIV/0!</v>
      </c>
      <c r="E63" s="141"/>
    </row>
    <row r="64" spans="1:23" ht="12.75" hidden="1">
      <c r="A64" s="141"/>
      <c r="B64" s="437" t="s">
        <v>156</v>
      </c>
      <c r="C64" s="437"/>
      <c r="D64" s="152" t="e">
        <f>(EXP((2*D58)+D59))*(EXP(D59)-1)</f>
        <v>#DIV/0!</v>
      </c>
      <c r="E64" s="141"/>
    </row>
    <row r="65" spans="1:23" ht="12.75" hidden="1">
      <c r="A65" s="141"/>
      <c r="B65" s="437" t="s">
        <v>157</v>
      </c>
      <c r="C65" s="437"/>
      <c r="D65" s="152" t="e">
        <f>LN(D64/(D60*(D63^2))+1)</f>
        <v>#DIV/0!</v>
      </c>
      <c r="E65" s="141"/>
    </row>
    <row r="66" spans="1:23" ht="12.75" hidden="1">
      <c r="A66" s="141"/>
      <c r="B66" s="437" t="s">
        <v>158</v>
      </c>
      <c r="C66" s="437"/>
      <c r="D66" s="152" t="e">
        <f>LN(D63)-(D65*0.5)</f>
        <v>#DIV/0!</v>
      </c>
      <c r="E66" s="141"/>
    </row>
    <row r="67" spans="1:23" ht="12.75" hidden="1">
      <c r="A67" s="141"/>
      <c r="B67" s="437" t="s">
        <v>159</v>
      </c>
      <c r="C67" s="437"/>
      <c r="D67" s="152" t="e">
        <f>D64/D60</f>
        <v>#DIV/0!</v>
      </c>
      <c r="E67" s="141"/>
    </row>
    <row r="68" spans="1:23" s="29" customFormat="1" ht="12.75" hidden="1">
      <c r="A68" s="141"/>
      <c r="B68" s="437" t="s">
        <v>180</v>
      </c>
      <c r="C68" s="437"/>
      <c r="D68" s="152" t="e">
        <f>EXP(D66+(NORMSINV(D62)*D65^0.5))</f>
        <v>#DIV/0!</v>
      </c>
      <c r="E68" s="141"/>
      <c r="F68" s="141" t="s">
        <v>177</v>
      </c>
      <c r="G68" s="141"/>
      <c r="H68" s="141"/>
      <c r="I68" s="141"/>
      <c r="J68" s="141"/>
      <c r="K68" s="141"/>
      <c r="L68" s="141"/>
      <c r="M68" s="141"/>
      <c r="N68" s="141"/>
      <c r="O68" s="141"/>
      <c r="P68" s="141"/>
      <c r="Q68" s="141"/>
      <c r="R68" s="141"/>
      <c r="S68" s="141"/>
      <c r="T68" s="141"/>
      <c r="U68" s="141"/>
      <c r="V68" s="141"/>
      <c r="W68" s="141"/>
    </row>
    <row r="69" spans="1:23" s="29" customFormat="1" ht="12.75" hidden="1">
      <c r="A69" s="141"/>
      <c r="B69" s="437" t="s">
        <v>179</v>
      </c>
      <c r="C69" s="437"/>
      <c r="D69" s="152" t="e">
        <f>(D63+(NORMSINV(D62)*(D67^0.5)))</f>
        <v>#DIV/0!</v>
      </c>
      <c r="E69" s="141"/>
      <c r="F69" s="141" t="s">
        <v>178</v>
      </c>
      <c r="G69" s="141"/>
      <c r="H69" s="141"/>
      <c r="I69" s="141"/>
      <c r="J69" s="141"/>
      <c r="K69" s="141"/>
      <c r="L69" s="141"/>
      <c r="M69" s="141"/>
      <c r="N69" s="141"/>
      <c r="O69" s="141"/>
      <c r="P69" s="141"/>
      <c r="Q69" s="141"/>
      <c r="R69" s="141"/>
      <c r="S69" s="141"/>
      <c r="T69" s="141"/>
      <c r="U69" s="141"/>
      <c r="V69" s="141"/>
      <c r="W69" s="141"/>
    </row>
    <row r="70" spans="1:23" s="29" customFormat="1" ht="12.75">
      <c r="A70" s="141"/>
      <c r="B70" s="140"/>
      <c r="C70" s="140"/>
      <c r="D70" s="144"/>
      <c r="E70" s="141"/>
      <c r="F70" s="141"/>
      <c r="G70" s="141"/>
      <c r="H70" s="141"/>
      <c r="I70" s="141"/>
      <c r="J70" s="141"/>
      <c r="K70" s="141"/>
      <c r="L70" s="141"/>
      <c r="M70" s="141"/>
      <c r="N70" s="141"/>
      <c r="O70" s="141"/>
      <c r="P70" s="141"/>
      <c r="Q70" s="141"/>
      <c r="R70" s="141"/>
      <c r="S70" s="141"/>
      <c r="T70" s="141"/>
      <c r="U70" s="141"/>
      <c r="V70" s="141"/>
      <c r="W70" s="141"/>
    </row>
    <row r="71" spans="1:23" ht="12.75">
      <c r="A71" s="141"/>
      <c r="B71" s="436" t="s">
        <v>163</v>
      </c>
      <c r="C71" s="436"/>
      <c r="D71" s="153" t="e">
        <f>EXP(D58+(NORMSINV(D61)*(D59^0.5)))</f>
        <v>#DIV/0!</v>
      </c>
      <c r="E71" s="141"/>
    </row>
    <row r="72" spans="1:23" ht="12.75">
      <c r="A72" s="141"/>
      <c r="B72" s="436" t="s">
        <v>164</v>
      </c>
      <c r="C72" s="436"/>
      <c r="D72" s="153" t="e">
        <f>IF(D60&lt;=10,D68,D69)</f>
        <v>#DIV/0!</v>
      </c>
      <c r="E72" s="141"/>
    </row>
    <row r="73" spans="1:23">
      <c r="A73" s="141"/>
      <c r="B73" s="141"/>
      <c r="C73" s="141"/>
      <c r="D73" s="142"/>
      <c r="E73" s="141"/>
    </row>
    <row r="77" spans="1:23">
      <c r="F77" s="141" t="s">
        <v>181</v>
      </c>
    </row>
  </sheetData>
  <mergeCells count="16">
    <mergeCell ref="B63:C63"/>
    <mergeCell ref="B1:D1"/>
    <mergeCell ref="B3:D3"/>
    <mergeCell ref="B2:D2"/>
    <mergeCell ref="B57:D57"/>
    <mergeCell ref="B58:C58"/>
    <mergeCell ref="B59:C59"/>
    <mergeCell ref="B60:C60"/>
    <mergeCell ref="B72:C72"/>
    <mergeCell ref="B68:C68"/>
    <mergeCell ref="B69:C69"/>
    <mergeCell ref="B64:C64"/>
    <mergeCell ref="B65:C65"/>
    <mergeCell ref="B66:C66"/>
    <mergeCell ref="B67:C67"/>
    <mergeCell ref="B71:C71"/>
  </mergeCells>
  <pageMargins left="0.7" right="0.7" top="0.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6"/>
  <sheetViews>
    <sheetView workbookViewId="0">
      <selection activeCell="A12" sqref="A12"/>
    </sheetView>
  </sheetViews>
  <sheetFormatPr defaultRowHeight="12"/>
  <cols>
    <col min="1" max="1" width="11.375" customWidth="1"/>
    <col min="3" max="3" width="16" bestFit="1" customWidth="1"/>
    <col min="4" max="4" width="44.875" bestFit="1" customWidth="1"/>
  </cols>
  <sheetData>
    <row r="1" spans="1:4" ht="15">
      <c r="A1" s="14" t="s">
        <v>111</v>
      </c>
      <c r="B1" s="14" t="s">
        <v>112</v>
      </c>
      <c r="C1" s="14" t="s">
        <v>113</v>
      </c>
      <c r="D1" s="14" t="s">
        <v>114</v>
      </c>
    </row>
    <row r="2" spans="1:4">
      <c r="A2" t="s">
        <v>115</v>
      </c>
      <c r="B2" s="15" t="s">
        <v>117</v>
      </c>
      <c r="C2" t="s">
        <v>116</v>
      </c>
      <c r="D2" t="s">
        <v>118</v>
      </c>
    </row>
    <row r="3" spans="1:4">
      <c r="A3" s="15" t="s">
        <v>120</v>
      </c>
      <c r="B3" s="15" t="s">
        <v>119</v>
      </c>
      <c r="C3" t="s">
        <v>116</v>
      </c>
      <c r="D3" t="s">
        <v>121</v>
      </c>
    </row>
    <row r="4" spans="1:4">
      <c r="A4" s="66" t="s">
        <v>124</v>
      </c>
      <c r="B4" s="66" t="s">
        <v>125</v>
      </c>
      <c r="C4" s="29" t="s">
        <v>116</v>
      </c>
      <c r="D4" s="29" t="s">
        <v>126</v>
      </c>
    </row>
    <row r="5" spans="1:4">
      <c r="A5" s="66" t="s">
        <v>145</v>
      </c>
      <c r="B5" s="66" t="s">
        <v>146</v>
      </c>
      <c r="C5" s="29" t="s">
        <v>116</v>
      </c>
      <c r="D5" s="137" t="s">
        <v>147</v>
      </c>
    </row>
    <row r="6" spans="1:4">
      <c r="A6" s="66" t="s">
        <v>148</v>
      </c>
      <c r="B6" s="66" t="s">
        <v>149</v>
      </c>
      <c r="C6" s="137" t="s">
        <v>116</v>
      </c>
      <c r="D6" s="137" t="s">
        <v>150</v>
      </c>
    </row>
    <row r="7" spans="1:4">
      <c r="A7" s="15" t="s">
        <v>187</v>
      </c>
      <c r="B7" s="15" t="s">
        <v>188</v>
      </c>
      <c r="C7" s="137" t="s">
        <v>116</v>
      </c>
      <c r="D7" s="137" t="s">
        <v>189</v>
      </c>
    </row>
    <row r="8" spans="1:4">
      <c r="A8" s="15" t="s">
        <v>199</v>
      </c>
      <c r="B8" s="15" t="s">
        <v>200</v>
      </c>
      <c r="C8" s="137" t="s">
        <v>116</v>
      </c>
      <c r="D8" s="137" t="s">
        <v>201</v>
      </c>
    </row>
    <row r="9" spans="1:4">
      <c r="A9" s="15" t="s">
        <v>223</v>
      </c>
      <c r="B9" s="15" t="s">
        <v>224</v>
      </c>
      <c r="C9" s="137" t="s">
        <v>116</v>
      </c>
      <c r="D9" s="137" t="s">
        <v>225</v>
      </c>
    </row>
    <row r="10" spans="1:4">
      <c r="A10" s="15" t="s">
        <v>227</v>
      </c>
      <c r="B10" s="15" t="s">
        <v>228</v>
      </c>
      <c r="C10" s="137" t="s">
        <v>116</v>
      </c>
      <c r="D10" s="137" t="s">
        <v>230</v>
      </c>
    </row>
    <row r="11" spans="1:4">
      <c r="A11" s="15" t="s">
        <v>236</v>
      </c>
      <c r="B11" s="15" t="s">
        <v>237</v>
      </c>
      <c r="C11" s="137" t="s">
        <v>116</v>
      </c>
      <c r="D11" s="137" t="s">
        <v>238</v>
      </c>
    </row>
    <row r="12" spans="1:4">
      <c r="A12" s="15" t="s">
        <v>239</v>
      </c>
      <c r="B12" s="15" t="s">
        <v>240</v>
      </c>
      <c r="C12" s="137" t="s">
        <v>116</v>
      </c>
      <c r="D12" s="137" t="s">
        <v>241</v>
      </c>
    </row>
    <row r="13" spans="1:4">
      <c r="A13" s="15"/>
      <c r="B13" s="15"/>
    </row>
    <row r="14" spans="1:4">
      <c r="A14" s="15"/>
      <c r="B14" s="15"/>
    </row>
    <row r="15" spans="1:4">
      <c r="A15" s="15"/>
      <c r="B15" s="15"/>
    </row>
    <row r="16" spans="1:4">
      <c r="A16" s="15"/>
      <c r="B16"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EDC15A8BA0FD49A1F2EA3E5B4FC9A6" ma:contentTypeVersion="26" ma:contentTypeDescription="Create a new document." ma:contentTypeScope="" ma:versionID="37ece3fb5eab89dd2aa345028d051b08">
  <xsd:schema xmlns:xsd="http://www.w3.org/2001/XMLSchema" xmlns:xs="http://www.w3.org/2001/XMLSchema" xmlns:p="http://schemas.microsoft.com/office/2006/metadata/properties" xmlns:ns1="http://schemas.microsoft.com/sharepoint/v3" xmlns:ns2="76c5af81-4943-4150-9a4c-88c6cef95f69" xmlns:ns3="a1a0681f-cb63-4b8d-afdc-dedbdb8d1bfa" xmlns:ns4="dfaf4daa-a508-4d18-93cc-08a850f50985" targetNamespace="http://schemas.microsoft.com/office/2006/metadata/properties" ma:root="true" ma:fieldsID="2cb592990f0aa767ea62a7a758864e1d" ns1:_="" ns2:_="" ns3:_="" ns4:_="">
    <xsd:import namespace="http://schemas.microsoft.com/sharepoint/v3"/>
    <xsd:import namespace="76c5af81-4943-4150-9a4c-88c6cef95f69"/>
    <xsd:import namespace="a1a0681f-cb63-4b8d-afdc-dedbdb8d1bfa"/>
    <xsd:import namespace="dfaf4daa-a508-4d18-93cc-08a850f50985"/>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3:SharedWithUsers" minOccurs="0"/>
                <xsd:element ref="ns4: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c5af81-4943-4150-9a4c-88c6cef95f69" elementFormDefault="qualified">
    <xsd:import namespace="http://schemas.microsoft.com/office/2006/documentManagement/types"/>
    <xsd:import namespace="http://schemas.microsoft.com/office/infopath/2007/PartnerControls"/>
    <xsd:element name="Tags" ma:index="10" nillable="true" ma:displayName="Tags" ma:internalName="Tags" ma:readOnly="false">
      <xsd:simpleType>
        <xsd:restriction base="dms:Text">
          <xsd:maxLength value="255"/>
        </xsd:restriction>
      </xsd:simpleType>
    </xsd:element>
    <xsd:element name="Document_x0020_Description" ma:index="11" nillable="true" ma:displayName="Document Description" ma:internalName="Document_x0020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af4daa-a508-4d18-93cc-08a850f50985" elementFormDefault="qualified">
    <xsd:import namespace="http://schemas.microsoft.com/office/2006/documentManagement/types"/>
    <xsd:import namespace="http://schemas.microsoft.com/office/infopath/2007/PartnerControls"/>
    <xsd:element name="Category" ma:index="13" nillable="true" ma:displayName="Category" ma:list="{8004d574-6931-49b5-8238-4f038da8667f}" ma:internalName="Category" ma:showField="Full_x0020_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76c5af81-4943-4150-9a4c-88c6cef95f69" xsi:nil="true"/>
    <Document_x0020_Description xmlns="76c5af81-4943-4150-9a4c-88c6cef95f69" xsi:nil="true"/>
    <Category xmlns="dfaf4daa-a508-4d18-93cc-08a850f50985">55</Category>
  </documentManagement>
</p:properties>
</file>

<file path=customXml/itemProps1.xml><?xml version="1.0" encoding="utf-8"?>
<ds:datastoreItem xmlns:ds="http://schemas.openxmlformats.org/officeDocument/2006/customXml" ds:itemID="{D7A9EE83-088B-454C-B675-F1DCBB612766}"/>
</file>

<file path=customXml/itemProps2.xml><?xml version="1.0" encoding="utf-8"?>
<ds:datastoreItem xmlns:ds="http://schemas.openxmlformats.org/officeDocument/2006/customXml" ds:itemID="{DF7910A8-8339-4A7E-A7DC-F9F6BB9597BB}"/>
</file>

<file path=customXml/itemProps3.xml><?xml version="1.0" encoding="utf-8"?>
<ds:datastoreItem xmlns:ds="http://schemas.openxmlformats.org/officeDocument/2006/customXml" ds:itemID="{F73F5B3C-0E7C-479D-AB89-8129D121ED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Title Page</vt:lpstr>
      <vt:lpstr>Eff. Data</vt:lpstr>
      <vt:lpstr>Amb. Data</vt:lpstr>
      <vt:lpstr>RPA Det. and WQBEL Cal. (2013)</vt:lpstr>
      <vt:lpstr>Salinity Conversion</vt:lpstr>
      <vt:lpstr>Performance Based Limits</vt:lpstr>
      <vt:lpstr>Version</vt:lpstr>
      <vt:lpstr>'Performance Based Limits'!Print_Area</vt:lpstr>
      <vt:lpstr>'RPA Det. and WQBEL Cal. (2013)'!Print_Area</vt:lpstr>
    </vt:vector>
  </TitlesOfParts>
  <Company>State of 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RPA for Ammonia</dc:title>
  <dc:creator>PCAdmin</dc:creator>
  <cp:lastModifiedBy>BOYARSHINOVA Lia</cp:lastModifiedBy>
  <cp:lastPrinted>2017-09-19T20:30:38Z</cp:lastPrinted>
  <dcterms:created xsi:type="dcterms:W3CDTF">2015-02-11T17:15:29Z</dcterms:created>
  <dcterms:modified xsi:type="dcterms:W3CDTF">2019-05-24T17:53:58Z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0x0101002AEDC15A8BA0FD49A1F2EA3E5B4FC9A6</vt:lpwstr>
  </property>
</Properties>
</file>