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tables/table4.xml" ContentType="application/vnd.openxmlformats-officedocument.spreadsheetml.table+xml"/>
  <Override PartName="/xl/drawings/drawing7.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mthomps\Desktop\"/>
    </mc:Choice>
  </mc:AlternateContent>
  <xr:revisionPtr revIDLastSave="0" documentId="8_{29706073-D7F8-4D70-BFE9-8CE5C70246DB}" xr6:coauthVersionLast="47" xr6:coauthVersionMax="47" xr10:uidLastSave="{00000000-0000-0000-0000-000000000000}"/>
  <bookViews>
    <workbookView xWindow="28680" yWindow="-120" windowWidth="29040" windowHeight="15840" tabRatio="913" xr2:uid="{00000000-000D-0000-FFFF-FFFF00000000}"/>
  </bookViews>
  <sheets>
    <sheet name="Summary" sheetId="1" r:id="rId1"/>
    <sheet name="Transmission Compression" sheetId="5" r:id="rId2"/>
    <sheet name="Underground Storage" sheetId="6" r:id="rId3"/>
    <sheet name="LNG Storage" sheetId="21" r:id="rId4"/>
    <sheet name="Distribution" sheetId="12" r:id="rId5"/>
    <sheet name="Gather-Boost" sheetId="19" r:id="rId6"/>
    <sheet name="Transmission Pipeline" sheetId="11" r:id="rId7"/>
    <sheet name="Functions" sheetId="14" state="hidden" r:id="rId8"/>
  </sheets>
  <externalReferences>
    <externalReference r:id="rId9"/>
    <externalReference r:id="rId10"/>
  </externalReferences>
  <definedNames>
    <definedName name="as_found_centrif">'[1](o) Centrifugal Compressors'!$X$138:INDEX('[1](o) Centrifugal Compressors'!$X$138:$X$212,'[1](o) Centrifugal Compressors'!$Z$143)</definedName>
    <definedName name="as_found_recip">'[1](p) Reciprocating Compressors'!$X$138:INDEX('[1](p) Reciprocating Compressors'!$X$138:$X$212,'[1](p) Reciprocating Compressors'!$Z$142)</definedName>
    <definedName name="Component_type">'[1](q,r) Equipment Leaks'!$AM$15:$AM$96</definedName>
    <definedName name="EquationUsedAA1iii">'[1](g) Wells with Fracturing'!$AV$22:$AV$25</definedName>
    <definedName name="G_B_COUNTY">'[1](aa)(2-11) Facility Overview'!$X$20</definedName>
    <definedName name="HoursCol">'[1](b) NG Pneumatic Devices'!$T$52:$T$58</definedName>
    <definedName name="MeasureFreq">'[1](b) NG Pneumatic Devices'!$Q$52:$Q$62</definedName>
    <definedName name="NA_MEAS_FREQ">'[1](o) Centrifugal Compressors'!$W$41</definedName>
    <definedName name="PMTRS_B">'[1]missing data parameters'!$A$2:$A$4</definedName>
    <definedName name="PMTRS_C">'[1]missing data parameters'!$B$2:$B$4</definedName>
    <definedName name="PMTRS_D.2">'[1]missing data parameters'!$C$2:$C$3</definedName>
    <definedName name="PMTRS_D.3">'[1]missing data parameters'!$D$2:$D$5</definedName>
    <definedName name="PMTRS_D.4">'[1]missing data parameters'!$E$2:$E$7</definedName>
    <definedName name="PMTRS_E">'[1]missing data parameters'!$F$2:$F$11</definedName>
    <definedName name="PMTRS_F_AA.1.iv">'[1]missing data parameters'!$H$2:$H$7</definedName>
    <definedName name="PMTRS_G_AA.1.iv">'[1]missing data parameters'!$AN$2:$AN$11</definedName>
    <definedName name="PMTRS_I">'[1]missing data parameters'!$O$2:$O$7</definedName>
    <definedName name="PMTRS_J.1">'[1]missing data parameters'!$P$2:$P$4</definedName>
    <definedName name="PMTRS_J.3.i">'[1]missing data parameters'!$Q$2</definedName>
    <definedName name="PMTRS_K">'[1]missing data parameters'!$R$2:$R$5</definedName>
    <definedName name="PMTRS_N">'[1]missing data parameters'!$U$2:$U$3</definedName>
    <definedName name="PMTRS_O.1">'[1]missing data parameters'!$V$2:$V$3</definedName>
    <definedName name="PMTRS_O.3.i">'[1]missing data parameters'!$W$2:$W$4</definedName>
    <definedName name="PMTRS_O.3.ii">'[1]missing data parameters'!$X$2</definedName>
    <definedName name="PMTRS_O.4">'[1]missing data parameters'!$Y$2:$Y$4</definedName>
    <definedName name="PMTRS_O.5">'[1]missing data parameters'!$Z$2</definedName>
    <definedName name="PMTRS_P.1">'[1]missing data parameters'!$AA$2:$AA$4</definedName>
    <definedName name="PMTRS_P.3.i">'[1]missing data parameters'!$AB$2:$AB$4</definedName>
    <definedName name="PMTRS_P.3.ii">'[1]missing data parameters'!$AC$2</definedName>
    <definedName name="PMTRS_P.4">'[1]missing data parameters'!$AD$2:$AD$4</definedName>
    <definedName name="PMTRS_P.5">'[1]missing data parameters'!$AE$2</definedName>
    <definedName name="PMTRS_Q.2">'[1]missing data parameters'!$AF$2:$AF$4</definedName>
    <definedName name="PMTRS_R.1">'[1]missing data parameters'!$AG$2:$AG$4</definedName>
    <definedName name="PMTRS_R.2">'[1]missing data parameters'!$AH$2:$AH$4</definedName>
    <definedName name="PMTRS_R.3">'[1]missing data parameters'!$AI$2</definedName>
    <definedName name="PMTRS_R.4">'[1]missing data parameters'!$AJ$2</definedName>
    <definedName name="PMTRS_Z">'[1]missing data parameters'!$AM$2:$AM$8</definedName>
    <definedName name="SubBasinID">'[1](aa)(1) Onshore Production'!$AU$21:$AU$250</definedName>
    <definedName name="SubBasinLength">'[1](aa)(1) Onshore Production'!$AV$21</definedName>
    <definedName name="TubingDiameterPressure">'[1](f) Liquids Unloading'!$AE$36:$AE$50</definedName>
    <definedName name="UniqueBasin">'[1](aa)(1) Onshore Production'!$AS$21:$AS$132</definedName>
    <definedName name="US_STATES">'[2](i) Blowdown Vent Stacks'!$AD$5:$AD$55</definedName>
    <definedName name="well_count">'[1](aa)(1) Onshore Production'!$AQ$36</definedName>
    <definedName name="well_ids">'[1](aa)(1) Onshore Production'!$B$274:$B$1423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1" i="19" l="1"/>
  <c r="B152" i="19" l="1" a="1"/>
  <c r="B152" i="19" s="1"/>
  <c r="N517" i="19"/>
  <c r="N518" i="19"/>
  <c r="N519" i="19"/>
  <c r="N520" i="19"/>
  <c r="N521" i="19"/>
  <c r="N522" i="19"/>
  <c r="N523" i="19"/>
  <c r="N524" i="19"/>
  <c r="N525" i="19"/>
  <c r="N526" i="19"/>
  <c r="N527" i="19"/>
  <c r="N528" i="19"/>
  <c r="N529" i="19"/>
  <c r="N530" i="19"/>
  <c r="N531" i="19"/>
  <c r="N532" i="19"/>
  <c r="N533" i="19"/>
  <c r="N534" i="19"/>
  <c r="N535" i="19"/>
  <c r="N536" i="19"/>
  <c r="N537" i="19"/>
  <c r="N538" i="19"/>
  <c r="N539" i="19"/>
  <c r="N516" i="19"/>
  <c r="O42" i="21"/>
  <c r="C381" i="19"/>
  <c r="B381" i="19"/>
  <c r="G19" i="21"/>
  <c r="G20" i="21"/>
  <c r="G21" i="21"/>
  <c r="H17" i="21"/>
  <c r="F19" i="21"/>
  <c r="F20" i="21"/>
  <c r="F21" i="21"/>
  <c r="AA961" i="21"/>
  <c r="AA953" i="21"/>
  <c r="AA954" i="21"/>
  <c r="AA955" i="21"/>
  <c r="AA956" i="21"/>
  <c r="AA957" i="21"/>
  <c r="AA958" i="21"/>
  <c r="AA959" i="21"/>
  <c r="AA960" i="21"/>
  <c r="AA952" i="21"/>
  <c r="AA943" i="21"/>
  <c r="AA944" i="21"/>
  <c r="AA945" i="21"/>
  <c r="AA946" i="21"/>
  <c r="AA947" i="21"/>
  <c r="AA948" i="21"/>
  <c r="AA949" i="21"/>
  <c r="AA950" i="21"/>
  <c r="AA951" i="21"/>
  <c r="AA942" i="21"/>
  <c r="AA933" i="21"/>
  <c r="AA934" i="21"/>
  <c r="AA935" i="21"/>
  <c r="AA936" i="21"/>
  <c r="AA937" i="21"/>
  <c r="AA938" i="21"/>
  <c r="AA939" i="21"/>
  <c r="AA940" i="21"/>
  <c r="AA941" i="21"/>
  <c r="AA932" i="21"/>
  <c r="AA923" i="21"/>
  <c r="AA924" i="21"/>
  <c r="AA925" i="21"/>
  <c r="AA926" i="21"/>
  <c r="AA927" i="21"/>
  <c r="AA928" i="21"/>
  <c r="AA929" i="21"/>
  <c r="AA930" i="21"/>
  <c r="AA931" i="21"/>
  <c r="AA922" i="21"/>
  <c r="AA913" i="21"/>
  <c r="AA914" i="21"/>
  <c r="AA915" i="21"/>
  <c r="AA916" i="21"/>
  <c r="AA917" i="21"/>
  <c r="AA918" i="21"/>
  <c r="AA919" i="21"/>
  <c r="AA920" i="21"/>
  <c r="AA921" i="21"/>
  <c r="AA912" i="21"/>
  <c r="F21" i="6"/>
  <c r="F22" i="6"/>
  <c r="F23" i="6"/>
  <c r="F24" i="6"/>
  <c r="E20" i="6"/>
  <c r="M36" i="1" s="1"/>
  <c r="E21" i="6"/>
  <c r="E22" i="6"/>
  <c r="E23" i="6"/>
  <c r="E24" i="6"/>
  <c r="E19" i="6"/>
  <c r="D21" i="6"/>
  <c r="D22" i="6"/>
  <c r="D23" i="6"/>
  <c r="D24" i="6"/>
  <c r="O97" i="6"/>
  <c r="O98" i="6"/>
  <c r="O99" i="6"/>
  <c r="O100" i="6"/>
  <c r="O101" i="6"/>
  <c r="O102" i="6"/>
  <c r="O103" i="6"/>
  <c r="O104" i="6"/>
  <c r="O105" i="6"/>
  <c r="O106" i="6"/>
  <c r="O107" i="6"/>
  <c r="O108" i="6"/>
  <c r="O109" i="6"/>
  <c r="O110" i="6"/>
  <c r="O111" i="6"/>
  <c r="O112" i="6"/>
  <c r="O113" i="6"/>
  <c r="O114" i="6"/>
  <c r="O115" i="6"/>
  <c r="O116" i="6"/>
  <c r="O117" i="6"/>
  <c r="O118" i="6"/>
  <c r="O119" i="6"/>
  <c r="O96" i="6"/>
  <c r="M37" i="1"/>
  <c r="M40" i="1"/>
  <c r="M41" i="1"/>
  <c r="M42" i="1"/>
  <c r="M43" i="1"/>
  <c r="M44" i="1"/>
  <c r="M45" i="1"/>
  <c r="K40" i="1"/>
  <c r="K41" i="1"/>
  <c r="K42" i="1"/>
  <c r="K43" i="1"/>
  <c r="K44" i="1"/>
  <c r="K45" i="1"/>
  <c r="I40" i="1"/>
  <c r="I41" i="1"/>
  <c r="I42" i="1"/>
  <c r="I43" i="1"/>
  <c r="I44" i="1"/>
  <c r="I45" i="1"/>
  <c r="I27" i="5"/>
  <c r="I28" i="5"/>
  <c r="I29" i="5"/>
  <c r="I30" i="5"/>
  <c r="I31" i="5"/>
  <c r="H27" i="5"/>
  <c r="H28" i="5"/>
  <c r="H29" i="5"/>
  <c r="H30" i="5"/>
  <c r="H31" i="5"/>
  <c r="O214" i="5"/>
  <c r="O215" i="5"/>
  <c r="O216" i="5"/>
  <c r="O217" i="5"/>
  <c r="O218" i="5"/>
  <c r="O219" i="5"/>
  <c r="O220" i="5"/>
  <c r="O221" i="5"/>
  <c r="O222" i="5"/>
  <c r="O223" i="5"/>
  <c r="O224" i="5"/>
  <c r="O225" i="5"/>
  <c r="O226" i="5"/>
  <c r="O227" i="5"/>
  <c r="O228" i="5"/>
  <c r="O229" i="5"/>
  <c r="O230" i="5"/>
  <c r="O231" i="5"/>
  <c r="O232" i="5"/>
  <c r="O233" i="5"/>
  <c r="O234" i="5"/>
  <c r="O235" i="5"/>
  <c r="O236" i="5"/>
  <c r="O213" i="5"/>
  <c r="K27" i="5"/>
  <c r="K28" i="5"/>
  <c r="K29" i="5"/>
  <c r="J25" i="5"/>
  <c r="J26" i="5"/>
  <c r="J27" i="5"/>
  <c r="J28" i="5"/>
  <c r="J29" i="5"/>
  <c r="O43" i="1" l="1"/>
  <c r="O41" i="1"/>
  <c r="O45" i="1"/>
  <c r="O40" i="1"/>
  <c r="O44" i="1"/>
  <c r="O42" i="1"/>
  <c r="D768" i="19" l="1"/>
  <c r="C768" i="19"/>
  <c r="B768" i="19"/>
  <c r="AA1053" i="6" l="1"/>
  <c r="AA1054" i="6"/>
  <c r="AA1055" i="6"/>
  <c r="AA1056" i="6"/>
  <c r="AA1052" i="6"/>
  <c r="AA1049" i="6"/>
  <c r="AA1050" i="6"/>
  <c r="AA1051" i="6"/>
  <c r="AA1048" i="6"/>
  <c r="AA1045" i="6"/>
  <c r="AA1046" i="6"/>
  <c r="AA1047" i="6"/>
  <c r="AA1044" i="6"/>
  <c r="AA1041" i="6"/>
  <c r="AA1042" i="6"/>
  <c r="AA1043" i="6"/>
  <c r="AA1040" i="6"/>
  <c r="AA1037" i="6"/>
  <c r="AA1038" i="6"/>
  <c r="AA1039" i="6"/>
  <c r="AA1036" i="6"/>
  <c r="AA1018" i="6"/>
  <c r="AA1019" i="6"/>
  <c r="AA1020" i="6"/>
  <c r="AA1021" i="6"/>
  <c r="AA1022" i="6"/>
  <c r="AA1023" i="6"/>
  <c r="AA1024" i="6"/>
  <c r="AA1025" i="6"/>
  <c r="AA1026" i="6"/>
  <c r="AA1027" i="6"/>
  <c r="AA1028" i="6"/>
  <c r="AA1017" i="6"/>
  <c r="AA1006" i="6"/>
  <c r="AA1007" i="6"/>
  <c r="AA1008" i="6"/>
  <c r="AA1009" i="6"/>
  <c r="AA1010" i="6"/>
  <c r="AA1011" i="6"/>
  <c r="AA1012" i="6"/>
  <c r="AA1013" i="6"/>
  <c r="AA1014" i="6"/>
  <c r="AA1015" i="6"/>
  <c r="AA1016" i="6"/>
  <c r="AA1005" i="6"/>
  <c r="AA1004" i="6"/>
  <c r="AA994" i="6"/>
  <c r="AA995" i="6"/>
  <c r="AA996" i="6"/>
  <c r="AA997" i="6"/>
  <c r="AA998" i="6"/>
  <c r="AA999" i="6"/>
  <c r="AA1000" i="6"/>
  <c r="AA1001" i="6"/>
  <c r="AA1002" i="6"/>
  <c r="AA1003" i="6"/>
  <c r="AA993" i="6"/>
  <c r="AA982" i="6"/>
  <c r="AA983" i="6"/>
  <c r="AA984" i="6"/>
  <c r="AA985" i="6"/>
  <c r="AA986" i="6"/>
  <c r="AA987" i="6"/>
  <c r="AA988" i="6"/>
  <c r="AA989" i="6"/>
  <c r="AA990" i="6"/>
  <c r="AA991" i="6"/>
  <c r="AA992" i="6"/>
  <c r="AA970" i="6"/>
  <c r="AA971" i="6"/>
  <c r="AA972" i="6"/>
  <c r="AA973" i="6"/>
  <c r="AA974" i="6"/>
  <c r="AA975" i="6"/>
  <c r="AA976" i="6"/>
  <c r="AA977" i="6"/>
  <c r="AA978" i="6"/>
  <c r="AA979" i="6"/>
  <c r="AA980" i="6"/>
  <c r="AA969" i="6"/>
  <c r="AA981" i="6"/>
  <c r="AA60" i="6"/>
  <c r="AA59" i="6"/>
  <c r="AA58" i="6"/>
  <c r="AA57" i="6"/>
  <c r="AA56" i="6"/>
  <c r="AA55" i="6"/>
  <c r="AA54" i="6"/>
  <c r="AA53" i="6"/>
  <c r="AA52" i="6"/>
  <c r="AA51" i="6"/>
  <c r="AA50" i="6"/>
  <c r="AA49" i="6"/>
  <c r="AA48" i="6"/>
  <c r="AA47" i="6"/>
  <c r="AA46" i="6"/>
  <c r="AA45" i="6"/>
  <c r="AA44" i="6"/>
  <c r="AA43" i="6"/>
  <c r="B37" i="6"/>
  <c r="K30" i="5" l="1"/>
  <c r="K31" i="5"/>
  <c r="J30" i="5"/>
  <c r="J31" i="5"/>
  <c r="AA1156" i="5"/>
  <c r="AA1157" i="5"/>
  <c r="AA1158" i="5"/>
  <c r="AA1159" i="5"/>
  <c r="AA1160" i="5"/>
  <c r="AA1161" i="5"/>
  <c r="AA1162" i="5"/>
  <c r="AA1163" i="5"/>
  <c r="AA1164" i="5"/>
  <c r="AA1165" i="5"/>
  <c r="AA1166" i="5"/>
  <c r="AA1155" i="5"/>
  <c r="AA1144" i="5"/>
  <c r="AA1145" i="5"/>
  <c r="AA1146" i="5"/>
  <c r="AA1147" i="5"/>
  <c r="AA1148" i="5"/>
  <c r="AA1149" i="5"/>
  <c r="AA1150" i="5"/>
  <c r="AA1151" i="5"/>
  <c r="AA1152" i="5"/>
  <c r="AA1153" i="5"/>
  <c r="AA1154" i="5"/>
  <c r="AA1143" i="5"/>
  <c r="AA1132" i="5"/>
  <c r="AA1133" i="5"/>
  <c r="AA1134" i="5"/>
  <c r="AA1135" i="5"/>
  <c r="AA1136" i="5"/>
  <c r="AA1137" i="5"/>
  <c r="AA1138" i="5"/>
  <c r="AA1139" i="5"/>
  <c r="AA1140" i="5"/>
  <c r="AA1141" i="5"/>
  <c r="AA1142" i="5"/>
  <c r="AA1131" i="5"/>
  <c r="AA1120" i="5"/>
  <c r="AA1121" i="5"/>
  <c r="AA1122" i="5"/>
  <c r="AA1123" i="5"/>
  <c r="AA1124" i="5"/>
  <c r="AA1125" i="5"/>
  <c r="AA1126" i="5"/>
  <c r="AA1127" i="5"/>
  <c r="AA1128" i="5"/>
  <c r="AA1129" i="5"/>
  <c r="AA1130" i="5"/>
  <c r="AA1119" i="5"/>
  <c r="AA1108" i="5"/>
  <c r="AA1109" i="5"/>
  <c r="AA1110" i="5"/>
  <c r="AA1111" i="5"/>
  <c r="AA1112" i="5"/>
  <c r="AA1113" i="5"/>
  <c r="AA1114" i="5"/>
  <c r="AA1115" i="5"/>
  <c r="AA1116" i="5"/>
  <c r="AA1117" i="5"/>
  <c r="AA1118" i="5"/>
  <c r="AA1107" i="5"/>
  <c r="AA1096" i="5"/>
  <c r="AA1097" i="5"/>
  <c r="AA1098" i="5"/>
  <c r="AA1099" i="5"/>
  <c r="AA1100" i="5"/>
  <c r="AA1101" i="5"/>
  <c r="AA1102" i="5"/>
  <c r="AA1103" i="5"/>
  <c r="AA1104" i="5"/>
  <c r="AA1105" i="5"/>
  <c r="AA1106" i="5"/>
  <c r="AA1095" i="5"/>
  <c r="AA1084" i="5"/>
  <c r="AA1085" i="5"/>
  <c r="AA1086" i="5"/>
  <c r="AA1087" i="5"/>
  <c r="AA1088" i="5"/>
  <c r="AA1089" i="5"/>
  <c r="AA1090" i="5"/>
  <c r="AA1091" i="5"/>
  <c r="AA1092" i="5"/>
  <c r="AA1093" i="5"/>
  <c r="AA1094" i="5"/>
  <c r="AA1083" i="5"/>
  <c r="AA74" i="5"/>
  <c r="AA73" i="5"/>
  <c r="AA72" i="5"/>
  <c r="AA71" i="5"/>
  <c r="AA70" i="5"/>
  <c r="AA69" i="5"/>
  <c r="AA68" i="5"/>
  <c r="AA67" i="5"/>
  <c r="AA66" i="5"/>
  <c r="AA64" i="5"/>
  <c r="AA65" i="5"/>
  <c r="AA63" i="5"/>
  <c r="AA62" i="5"/>
  <c r="AA61" i="5"/>
  <c r="AA60" i="5"/>
  <c r="AA59" i="5"/>
  <c r="AA58" i="5"/>
  <c r="AA57" i="5"/>
  <c r="AA56" i="5"/>
  <c r="AA55" i="5"/>
  <c r="AA54" i="5"/>
  <c r="B670" i="5"/>
  <c r="B277" i="5"/>
  <c r="B205" i="5"/>
  <c r="D153" i="5"/>
  <c r="C153" i="5"/>
  <c r="B153" i="5"/>
  <c r="C101" i="5"/>
  <c r="C48" i="5"/>
  <c r="B48" i="5"/>
  <c r="B772" i="5"/>
  <c r="B775" i="5"/>
  <c r="B762" i="5"/>
  <c r="B381" i="5"/>
  <c r="B768" i="5"/>
  <c r="B761" i="5"/>
  <c r="B378" i="5"/>
  <c r="B759" i="5"/>
  <c r="B374" i="5"/>
  <c r="B770" i="5"/>
  <c r="B382" i="5"/>
  <c r="B376" i="5"/>
  <c r="B380" i="5"/>
  <c r="B379" i="5"/>
  <c r="B763" i="5"/>
  <c r="B773" i="5"/>
  <c r="B774" i="5"/>
  <c r="B766" i="5"/>
  <c r="B765" i="5"/>
  <c r="B769" i="5"/>
  <c r="B377" i="5"/>
  <c r="B760" i="5"/>
  <c r="B758" i="5"/>
  <c r="B771" i="5"/>
  <c r="B767" i="5"/>
  <c r="B375" i="5"/>
  <c r="B764" i="5"/>
  <c r="G374" i="5" l="1"/>
  <c r="G375" i="5"/>
  <c r="G376" i="5"/>
  <c r="G377" i="5"/>
  <c r="G378" i="5"/>
  <c r="G379" i="5"/>
  <c r="G380" i="5"/>
  <c r="G381" i="5"/>
  <c r="G382" i="5"/>
  <c r="G758" i="5"/>
  <c r="G759" i="5"/>
  <c r="G760" i="5"/>
  <c r="G761" i="5"/>
  <c r="G762" i="5"/>
  <c r="G763" i="5"/>
  <c r="G764" i="5"/>
  <c r="G765" i="5"/>
  <c r="G766" i="5"/>
  <c r="G767" i="5"/>
  <c r="G768" i="5"/>
  <c r="G769" i="5"/>
  <c r="G770" i="5"/>
  <c r="G771" i="5"/>
  <c r="G772" i="5"/>
  <c r="G773" i="5"/>
  <c r="G774" i="5"/>
  <c r="G775" i="5"/>
  <c r="C758" i="5"/>
  <c r="C759" i="5"/>
  <c r="C760" i="5"/>
  <c r="C761" i="5"/>
  <c r="C762" i="5"/>
  <c r="C763" i="5"/>
  <c r="C764" i="5"/>
  <c r="C765" i="5"/>
  <c r="C766" i="5"/>
  <c r="C767" i="5"/>
  <c r="C768" i="5"/>
  <c r="C769" i="5"/>
  <c r="C770" i="5"/>
  <c r="C771" i="5"/>
  <c r="C772" i="5"/>
  <c r="C773" i="5"/>
  <c r="C774" i="5"/>
  <c r="C775" i="5"/>
  <c r="C374" i="5"/>
  <c r="C375" i="5"/>
  <c r="C376" i="5"/>
  <c r="C377" i="5"/>
  <c r="C378" i="5"/>
  <c r="C379" i="5"/>
  <c r="C380" i="5"/>
  <c r="C381" i="5"/>
  <c r="C382" i="5"/>
  <c r="I19" i="21"/>
  <c r="I20" i="21"/>
  <c r="I21" i="21"/>
  <c r="H18" i="21"/>
  <c r="M39" i="1" s="1"/>
  <c r="H19" i="21"/>
  <c r="H20" i="21"/>
  <c r="H21" i="21"/>
  <c r="M38" i="1"/>
  <c r="O43" i="21"/>
  <c r="O44" i="21"/>
  <c r="O45" i="21"/>
  <c r="O46" i="21"/>
  <c r="O47" i="21"/>
  <c r="O48" i="21"/>
  <c r="O49" i="21"/>
  <c r="O50" i="21"/>
  <c r="O51" i="21"/>
  <c r="O52" i="21"/>
  <c r="O53" i="21"/>
  <c r="O54" i="21"/>
  <c r="O55" i="21"/>
  <c r="O56" i="21"/>
  <c r="O57" i="21"/>
  <c r="O58" i="21"/>
  <c r="O59" i="21"/>
  <c r="O60" i="21"/>
  <c r="O61" i="21"/>
  <c r="O62" i="21"/>
  <c r="O63" i="21"/>
  <c r="O64" i="21"/>
  <c r="O65" i="21"/>
  <c r="M27" i="1"/>
  <c r="E10" i="21"/>
  <c r="E9" i="21"/>
  <c r="E8" i="21"/>
  <c r="C890" i="21"/>
  <c r="D10" i="21" s="1"/>
  <c r="B890" i="21"/>
  <c r="C10" i="21" s="1"/>
  <c r="B495" i="21"/>
  <c r="C9" i="21" s="1"/>
  <c r="B787" i="21" a="1"/>
  <c r="B787" i="21" s="1"/>
  <c r="C787" i="21" s="1" a="1"/>
  <c r="C787" i="21" s="1"/>
  <c r="B788" i="21" a="1"/>
  <c r="B788" i="21" s="1"/>
  <c r="C788" i="21" s="1" a="1"/>
  <c r="C788" i="21" s="1"/>
  <c r="B789" i="21" a="1"/>
  <c r="B789" i="21" s="1"/>
  <c r="C789" i="21" s="1" a="1"/>
  <c r="C789" i="21" s="1"/>
  <c r="B790" i="21" a="1"/>
  <c r="B790" i="21" s="1"/>
  <c r="C790" i="21" s="1" a="1"/>
  <c r="C790" i="21" s="1"/>
  <c r="B791" i="21" a="1"/>
  <c r="B791" i="21" s="1"/>
  <c r="C791" i="21" s="1" a="1"/>
  <c r="C791" i="21" s="1"/>
  <c r="B792" i="21" a="1"/>
  <c r="B792" i="21" s="1"/>
  <c r="C792" i="21" s="1" a="1"/>
  <c r="C792" i="21" s="1"/>
  <c r="B793" i="21" a="1"/>
  <c r="B793" i="21" s="1"/>
  <c r="C793" i="21" s="1" a="1"/>
  <c r="C793" i="21" s="1"/>
  <c r="B794" i="21" a="1"/>
  <c r="B794" i="21" s="1"/>
  <c r="C794" i="21" s="1" a="1"/>
  <c r="C794" i="21" s="1"/>
  <c r="B795" i="21" a="1"/>
  <c r="B795" i="21" s="1"/>
  <c r="C795" i="21" s="1" a="1"/>
  <c r="C795" i="21" s="1"/>
  <c r="B796" i="21" a="1"/>
  <c r="B796" i="21" s="1"/>
  <c r="C796" i="21" s="1" a="1"/>
  <c r="C796" i="21" s="1"/>
  <c r="B797" i="21" a="1"/>
  <c r="B797" i="21" s="1"/>
  <c r="C797" i="21" s="1" a="1"/>
  <c r="C797" i="21" s="1"/>
  <c r="B798" i="21" a="1"/>
  <c r="B798" i="21" s="1"/>
  <c r="C798" i="21" s="1" a="1"/>
  <c r="C798" i="21" s="1"/>
  <c r="B799" i="21" a="1"/>
  <c r="B799" i="21" s="1"/>
  <c r="C799" i="21" s="1" a="1"/>
  <c r="C799" i="21" s="1"/>
  <c r="B800" i="21" a="1"/>
  <c r="B800" i="21" s="1"/>
  <c r="C800" i="21" s="1" a="1"/>
  <c r="C800" i="21" s="1"/>
  <c r="B801" i="21" a="1"/>
  <c r="B801" i="21" s="1"/>
  <c r="C801" i="21" s="1" a="1"/>
  <c r="C801" i="21" s="1"/>
  <c r="B802" i="21" a="1"/>
  <c r="B802" i="21" s="1"/>
  <c r="C802" i="21" s="1" a="1"/>
  <c r="C802" i="21" s="1"/>
  <c r="B803" i="21" a="1"/>
  <c r="B803" i="21" s="1"/>
  <c r="C803" i="21" s="1" a="1"/>
  <c r="C803" i="21" s="1"/>
  <c r="B804" i="21" a="1"/>
  <c r="B804" i="21" s="1"/>
  <c r="C804" i="21" s="1" a="1"/>
  <c r="C804" i="21" s="1"/>
  <c r="C873" i="5" a="1"/>
  <c r="C873" i="5" s="1"/>
  <c r="C874" i="5" a="1"/>
  <c r="C874" i="5" s="1"/>
  <c r="C875" i="5" a="1"/>
  <c r="C875" i="5" s="1"/>
  <c r="C876" i="5" a="1"/>
  <c r="C876" i="5" s="1"/>
  <c r="C877" i="5" a="1"/>
  <c r="C877" i="5" s="1"/>
  <c r="C878" i="5" a="1"/>
  <c r="C878" i="5" s="1"/>
  <c r="C879" i="5" a="1"/>
  <c r="C879" i="5" s="1"/>
  <c r="C880" i="5" a="1"/>
  <c r="C880" i="5" s="1"/>
  <c r="C881" i="5" a="1"/>
  <c r="C881" i="5" s="1"/>
  <c r="C882" i="5" a="1"/>
  <c r="C882" i="5" s="1"/>
  <c r="C883" i="5" a="1"/>
  <c r="C883" i="5" s="1"/>
  <c r="C884" i="5" a="1"/>
  <c r="C884" i="5" s="1"/>
  <c r="C885" i="5" a="1"/>
  <c r="C885" i="5" s="1"/>
  <c r="C886" i="5" a="1"/>
  <c r="C886" i="5" s="1"/>
  <c r="C887" i="5" a="1"/>
  <c r="C887" i="5" s="1"/>
  <c r="C888" i="5" a="1"/>
  <c r="C888" i="5" s="1"/>
  <c r="C889" i="5" a="1"/>
  <c r="C889" i="5" s="1"/>
  <c r="C890" i="5" a="1"/>
  <c r="C890" i="5" s="1"/>
  <c r="C891" i="5" a="1"/>
  <c r="C891" i="5" s="1"/>
  <c r="C892" i="5" a="1"/>
  <c r="C892" i="5" s="1"/>
  <c r="C893" i="5" a="1"/>
  <c r="C893" i="5" s="1"/>
  <c r="C894" i="5" a="1"/>
  <c r="C894" i="5" s="1"/>
  <c r="C895" i="5" a="1"/>
  <c r="C895" i="5" s="1"/>
  <c r="C896" i="5" a="1"/>
  <c r="C896" i="5" s="1"/>
  <c r="C897" i="5" a="1"/>
  <c r="C897" i="5" s="1"/>
  <c r="C898" i="5" a="1"/>
  <c r="C898" i="5" s="1"/>
  <c r="C899" i="5" a="1"/>
  <c r="C899" i="5" s="1"/>
  <c r="C900" i="5" a="1"/>
  <c r="C900" i="5" s="1"/>
  <c r="C901" i="5" a="1"/>
  <c r="C901" i="5" s="1"/>
  <c r="C902" i="5" a="1"/>
  <c r="C902" i="5" s="1"/>
  <c r="C903" i="5" a="1"/>
  <c r="C903" i="5" s="1"/>
  <c r="C904" i="5" a="1"/>
  <c r="C904" i="5" s="1"/>
  <c r="C905" i="5" a="1"/>
  <c r="C905" i="5" s="1"/>
  <c r="C906" i="5" a="1"/>
  <c r="C906" i="5" s="1"/>
  <c r="C907" i="5" a="1"/>
  <c r="C907" i="5" s="1"/>
  <c r="C908" i="5" a="1"/>
  <c r="C908" i="5" s="1"/>
  <c r="C909" i="5" a="1"/>
  <c r="C909" i="5" s="1"/>
  <c r="C910" i="5" a="1"/>
  <c r="C910" i="5" s="1"/>
  <c r="C911" i="5" a="1"/>
  <c r="C911" i="5" s="1"/>
  <c r="C912" i="5" a="1"/>
  <c r="C912" i="5" s="1"/>
  <c r="C913" i="5" a="1"/>
  <c r="C913" i="5" s="1"/>
  <c r="C914" i="5" a="1"/>
  <c r="C914" i="5" s="1"/>
  <c r="C915" i="5" a="1"/>
  <c r="C915" i="5" s="1"/>
  <c r="C916" i="5" a="1"/>
  <c r="C916" i="5" s="1"/>
  <c r="C917" i="5" a="1"/>
  <c r="C917" i="5" s="1"/>
  <c r="C918" i="5" a="1"/>
  <c r="C918" i="5" s="1"/>
  <c r="C919" i="5" a="1"/>
  <c r="C919" i="5" s="1"/>
  <c r="C754" i="6" a="1"/>
  <c r="C754" i="6" s="1"/>
  <c r="C755" i="6" a="1"/>
  <c r="C755" i="6" s="1"/>
  <c r="C756" i="6" a="1"/>
  <c r="C756" i="6" s="1"/>
  <c r="C757" i="6" a="1"/>
  <c r="C757" i="6" s="1"/>
  <c r="C758" i="6" a="1"/>
  <c r="C758" i="6" s="1"/>
  <c r="C759" i="6" a="1"/>
  <c r="C759" i="6" s="1"/>
  <c r="C760" i="6" a="1"/>
  <c r="C760" i="6" s="1"/>
  <c r="C761" i="6" a="1"/>
  <c r="C761" i="6" s="1"/>
  <c r="C762" i="6" a="1"/>
  <c r="C762" i="6" s="1"/>
  <c r="C763" i="6" a="1"/>
  <c r="C763" i="6" s="1"/>
  <c r="C764" i="6" a="1"/>
  <c r="C764" i="6" s="1"/>
  <c r="C765" i="6" a="1"/>
  <c r="C765" i="6" s="1"/>
  <c r="C766" i="6" a="1"/>
  <c r="C766" i="6" s="1"/>
  <c r="C767" i="6" a="1"/>
  <c r="C767" i="6" s="1"/>
  <c r="C768" i="6" a="1"/>
  <c r="C768" i="6" s="1"/>
  <c r="C769" i="6" a="1"/>
  <c r="C769" i="6" s="1"/>
  <c r="C770" i="6" a="1"/>
  <c r="C770" i="6" s="1"/>
  <c r="C771" i="6" a="1"/>
  <c r="C771" i="6" s="1"/>
  <c r="C772" i="6" a="1"/>
  <c r="C772" i="6" s="1"/>
  <c r="C773" i="6" a="1"/>
  <c r="C773" i="6" s="1"/>
  <c r="C774" i="6" a="1"/>
  <c r="C774" i="6" s="1"/>
  <c r="C775" i="6" a="1"/>
  <c r="C775" i="6" s="1"/>
  <c r="C776" i="6" a="1"/>
  <c r="C776" i="6" s="1"/>
  <c r="C777" i="6" a="1"/>
  <c r="C777" i="6" s="1"/>
  <c r="C778" i="6" a="1"/>
  <c r="C778" i="6" s="1"/>
  <c r="C779" i="6" a="1"/>
  <c r="C779" i="6" s="1"/>
  <c r="C780" i="6" a="1"/>
  <c r="C780" i="6" s="1"/>
  <c r="C781" i="6" a="1"/>
  <c r="C781" i="6" s="1"/>
  <c r="C782" i="6" a="1"/>
  <c r="C782" i="6" s="1"/>
  <c r="C783" i="6" a="1"/>
  <c r="C783" i="6" s="1"/>
  <c r="C784" i="6" a="1"/>
  <c r="C784" i="6" s="1"/>
  <c r="C785" i="6" a="1"/>
  <c r="C785" i="6" s="1"/>
  <c r="C786" i="6" a="1"/>
  <c r="C786" i="6" s="1"/>
  <c r="C787" i="6" a="1"/>
  <c r="C787" i="6" s="1"/>
  <c r="C788" i="6" a="1"/>
  <c r="C788" i="6" s="1"/>
  <c r="C789" i="6" a="1"/>
  <c r="C789" i="6" s="1"/>
  <c r="C790" i="6" a="1"/>
  <c r="C790" i="6" s="1"/>
  <c r="C791" i="6" a="1"/>
  <c r="C791" i="6" s="1"/>
  <c r="C792" i="6" a="1"/>
  <c r="C792" i="6" s="1"/>
  <c r="C793" i="6" a="1"/>
  <c r="C793" i="6" s="1"/>
  <c r="C794" i="6" a="1"/>
  <c r="C794" i="6" s="1"/>
  <c r="C795" i="6" a="1"/>
  <c r="C795" i="6" s="1"/>
  <c r="C796" i="6" a="1"/>
  <c r="C796" i="6" s="1"/>
  <c r="C797" i="6" a="1"/>
  <c r="C797" i="6" s="1"/>
  <c r="C798" i="6" a="1"/>
  <c r="C798" i="6" s="1"/>
  <c r="C799" i="6" a="1"/>
  <c r="C799" i="6" s="1"/>
  <c r="C700" i="21" a="1"/>
  <c r="C700" i="21" s="1"/>
  <c r="C701" i="21" a="1"/>
  <c r="C701" i="21" s="1"/>
  <c r="C702" i="21" a="1"/>
  <c r="C702" i="21" s="1"/>
  <c r="C703" i="21" a="1"/>
  <c r="C703" i="21" s="1"/>
  <c r="C704" i="21" a="1"/>
  <c r="C704" i="21" s="1"/>
  <c r="C705" i="21" a="1"/>
  <c r="C705" i="21" s="1"/>
  <c r="C706" i="21" a="1"/>
  <c r="C706" i="21" s="1"/>
  <c r="C707" i="21" a="1"/>
  <c r="C707" i="21" s="1"/>
  <c r="C708" i="21" a="1"/>
  <c r="C708" i="21" s="1"/>
  <c r="C709" i="21" a="1"/>
  <c r="C709" i="21" s="1"/>
  <c r="C710" i="21" a="1"/>
  <c r="C710" i="21" s="1"/>
  <c r="C711" i="21" a="1"/>
  <c r="C711" i="21" s="1"/>
  <c r="C712" i="21" a="1"/>
  <c r="C712" i="21" s="1"/>
  <c r="C713" i="21" a="1"/>
  <c r="C713" i="21" s="1"/>
  <c r="C714" i="21" a="1"/>
  <c r="C714" i="21" s="1"/>
  <c r="C715" i="21" a="1"/>
  <c r="C715" i="21" s="1"/>
  <c r="C716" i="21" a="1"/>
  <c r="C716" i="21" s="1"/>
  <c r="C717" i="21" a="1"/>
  <c r="C717" i="21" s="1"/>
  <c r="C718" i="21" a="1"/>
  <c r="C718" i="21" s="1"/>
  <c r="C719" i="21" a="1"/>
  <c r="C719" i="21" s="1"/>
  <c r="C720" i="21" a="1"/>
  <c r="C720" i="21" s="1"/>
  <c r="C721" i="21" a="1"/>
  <c r="C721" i="21" s="1"/>
  <c r="C722" i="21" a="1"/>
  <c r="C722" i="21" s="1"/>
  <c r="C723" i="21" a="1"/>
  <c r="C723" i="21" s="1"/>
  <c r="C724" i="21" a="1"/>
  <c r="C724" i="21" s="1"/>
  <c r="C725" i="21" a="1"/>
  <c r="C725" i="21" s="1"/>
  <c r="C726" i="21" a="1"/>
  <c r="C726" i="21" s="1"/>
  <c r="C727" i="21" a="1"/>
  <c r="C727" i="21" s="1"/>
  <c r="C728" i="21" a="1"/>
  <c r="C728" i="21" s="1"/>
  <c r="C729" i="21" a="1"/>
  <c r="C729" i="21" s="1"/>
  <c r="C730" i="21" a="1"/>
  <c r="C730" i="21" s="1"/>
  <c r="C731" i="21" a="1"/>
  <c r="C731" i="21" s="1"/>
  <c r="C732" i="21" a="1"/>
  <c r="C732" i="21" s="1"/>
  <c r="C733" i="21" a="1"/>
  <c r="C733" i="21" s="1"/>
  <c r="C734" i="21" a="1"/>
  <c r="C734" i="21" s="1"/>
  <c r="C735" i="21" a="1"/>
  <c r="C735" i="21" s="1"/>
  <c r="C736" i="21" a="1"/>
  <c r="C736" i="21" s="1"/>
  <c r="C737" i="21" a="1"/>
  <c r="C737" i="21" s="1"/>
  <c r="C738" i="21" a="1"/>
  <c r="C738" i="21" s="1"/>
  <c r="C739" i="21" a="1"/>
  <c r="C739" i="21" s="1"/>
  <c r="C740" i="21" a="1"/>
  <c r="C740" i="21" s="1"/>
  <c r="C741" i="21" a="1"/>
  <c r="C741" i="21" s="1"/>
  <c r="C742" i="21" a="1"/>
  <c r="C742" i="21" s="1"/>
  <c r="C743" i="21" a="1"/>
  <c r="C743" i="21" s="1"/>
  <c r="C744" i="21" a="1"/>
  <c r="C744" i="21" s="1"/>
  <c r="C745" i="21" a="1"/>
  <c r="C745" i="21" s="1"/>
  <c r="C106" i="21"/>
  <c r="D8" i="21" s="1"/>
  <c r="B106" i="21"/>
  <c r="C8" i="21" s="1"/>
  <c r="V683" i="21"/>
  <c r="T683" i="21"/>
  <c r="U683" i="21" s="1"/>
  <c r="Q683" i="21"/>
  <c r="R683" i="21" s="1"/>
  <c r="V682" i="21"/>
  <c r="T682" i="21"/>
  <c r="U682" i="21" s="1"/>
  <c r="Q682" i="21"/>
  <c r="R682" i="21" s="1"/>
  <c r="V681" i="21"/>
  <c r="T681" i="21"/>
  <c r="U681" i="21" s="1"/>
  <c r="Q681" i="21"/>
  <c r="R681" i="21" s="1"/>
  <c r="V680" i="21"/>
  <c r="T680" i="21"/>
  <c r="U680" i="21" s="1"/>
  <c r="Q680" i="21"/>
  <c r="R680" i="21" s="1"/>
  <c r="V679" i="21"/>
  <c r="T679" i="21"/>
  <c r="U679" i="21" s="1"/>
  <c r="Q679" i="21"/>
  <c r="R679" i="21" s="1"/>
  <c r="V678" i="21"/>
  <c r="T678" i="21"/>
  <c r="U678" i="21" s="1"/>
  <c r="Q678" i="21"/>
  <c r="R678" i="21" s="1"/>
  <c r="V677" i="21"/>
  <c r="T677" i="21"/>
  <c r="U677" i="21" s="1"/>
  <c r="Q677" i="21"/>
  <c r="R677" i="21" s="1"/>
  <c r="V676" i="21"/>
  <c r="T676" i="21"/>
  <c r="U676" i="21" s="1"/>
  <c r="Q676" i="21"/>
  <c r="R676" i="21" s="1"/>
  <c r="V675" i="21"/>
  <c r="T675" i="21"/>
  <c r="U675" i="21" s="1"/>
  <c r="Q675" i="21"/>
  <c r="R675" i="21" s="1"/>
  <c r="V674" i="21"/>
  <c r="T674" i="21"/>
  <c r="U674" i="21" s="1"/>
  <c r="Q674" i="21"/>
  <c r="R674" i="21" s="1"/>
  <c r="V673" i="21"/>
  <c r="T673" i="21"/>
  <c r="U673" i="21" s="1"/>
  <c r="Q673" i="21"/>
  <c r="R673" i="21" s="1"/>
  <c r="V672" i="21"/>
  <c r="T672" i="21"/>
  <c r="U672" i="21" s="1"/>
  <c r="Q672" i="21"/>
  <c r="R672" i="21" s="1"/>
  <c r="V671" i="21"/>
  <c r="T671" i="21"/>
  <c r="U671" i="21" s="1"/>
  <c r="Q671" i="21"/>
  <c r="R671" i="21" s="1"/>
  <c r="V670" i="21"/>
  <c r="T670" i="21"/>
  <c r="U670" i="21" s="1"/>
  <c r="Q670" i="21"/>
  <c r="R670" i="21" s="1"/>
  <c r="V669" i="21"/>
  <c r="T669" i="21"/>
  <c r="U669" i="21" s="1"/>
  <c r="Q669" i="21"/>
  <c r="R669" i="21" s="1"/>
  <c r="V668" i="21"/>
  <c r="T668" i="21"/>
  <c r="U668" i="21" s="1"/>
  <c r="Q668" i="21"/>
  <c r="R668" i="21" s="1"/>
  <c r="V667" i="21"/>
  <c r="T667" i="21"/>
  <c r="U667" i="21" s="1"/>
  <c r="Q667" i="21"/>
  <c r="R667" i="21" s="1"/>
  <c r="V666" i="21"/>
  <c r="T666" i="21"/>
  <c r="U666" i="21" s="1"/>
  <c r="Q666" i="21"/>
  <c r="R666" i="21" s="1"/>
  <c r="V665" i="21"/>
  <c r="T665" i="21"/>
  <c r="U665" i="21" s="1"/>
  <c r="Q665" i="21"/>
  <c r="R665" i="21" s="1"/>
  <c r="V664" i="21"/>
  <c r="T664" i="21"/>
  <c r="U664" i="21" s="1"/>
  <c r="Q664" i="21"/>
  <c r="R664" i="21" s="1"/>
  <c r="V663" i="21"/>
  <c r="T663" i="21"/>
  <c r="U663" i="21" s="1"/>
  <c r="Q663" i="21"/>
  <c r="R663" i="21" s="1"/>
  <c r="V662" i="21"/>
  <c r="T662" i="21"/>
  <c r="U662" i="21" s="1"/>
  <c r="Q662" i="21"/>
  <c r="R662" i="21" s="1"/>
  <c r="V661" i="21"/>
  <c r="T661" i="21"/>
  <c r="U661" i="21" s="1"/>
  <c r="Q661" i="21"/>
  <c r="R661" i="21" s="1"/>
  <c r="V660" i="21"/>
  <c r="T660" i="21"/>
  <c r="U660" i="21" s="1"/>
  <c r="Q660" i="21"/>
  <c r="R660" i="21" s="1"/>
  <c r="V659" i="21"/>
  <c r="T659" i="21"/>
  <c r="U659" i="21" s="1"/>
  <c r="Q659" i="21"/>
  <c r="R659" i="21" s="1"/>
  <c r="V658" i="21"/>
  <c r="T658" i="21"/>
  <c r="U658" i="21" s="1"/>
  <c r="Q658" i="21"/>
  <c r="R658" i="21" s="1"/>
  <c r="V657" i="21"/>
  <c r="T657" i="21"/>
  <c r="U657" i="21" s="1"/>
  <c r="Q657" i="21"/>
  <c r="R657" i="21" s="1"/>
  <c r="V656" i="21"/>
  <c r="T656" i="21"/>
  <c r="U656" i="21" s="1"/>
  <c r="Q656" i="21"/>
  <c r="R656" i="21" s="1"/>
  <c r="V655" i="21"/>
  <c r="T655" i="21"/>
  <c r="U655" i="21" s="1"/>
  <c r="Q655" i="21"/>
  <c r="R655" i="21" s="1"/>
  <c r="V654" i="21"/>
  <c r="T654" i="21"/>
  <c r="U654" i="21" s="1"/>
  <c r="Q654" i="21"/>
  <c r="R654" i="21" s="1"/>
  <c r="V653" i="21"/>
  <c r="T653" i="21"/>
  <c r="U653" i="21" s="1"/>
  <c r="Q653" i="21"/>
  <c r="R653" i="21" s="1"/>
  <c r="V652" i="21"/>
  <c r="T652" i="21"/>
  <c r="U652" i="21" s="1"/>
  <c r="Q652" i="21"/>
  <c r="R652" i="21" s="1"/>
  <c r="V651" i="21"/>
  <c r="T651" i="21"/>
  <c r="U651" i="21" s="1"/>
  <c r="Q651" i="21"/>
  <c r="R651" i="21" s="1"/>
  <c r="V650" i="21"/>
  <c r="T650" i="21"/>
  <c r="U650" i="21" s="1"/>
  <c r="Q650" i="21"/>
  <c r="R650" i="21" s="1"/>
  <c r="V649" i="21"/>
  <c r="T649" i="21"/>
  <c r="U649" i="21" s="1"/>
  <c r="Q649" i="21"/>
  <c r="R649" i="21" s="1"/>
  <c r="V648" i="21"/>
  <c r="T648" i="21"/>
  <c r="U648" i="21" s="1"/>
  <c r="Q648" i="21"/>
  <c r="R648" i="21" s="1"/>
  <c r="V647" i="21"/>
  <c r="T647" i="21"/>
  <c r="U647" i="21" s="1"/>
  <c r="Q647" i="21"/>
  <c r="R647" i="21" s="1"/>
  <c r="V646" i="21"/>
  <c r="T646" i="21"/>
  <c r="U646" i="21" s="1"/>
  <c r="Q646" i="21"/>
  <c r="R646" i="21" s="1"/>
  <c r="V645" i="21"/>
  <c r="T645" i="21"/>
  <c r="U645" i="21" s="1"/>
  <c r="Q645" i="21"/>
  <c r="R645" i="21" s="1"/>
  <c r="V644" i="21"/>
  <c r="T644" i="21"/>
  <c r="U644" i="21" s="1"/>
  <c r="Q644" i="21"/>
  <c r="R644" i="21" s="1"/>
  <c r="V643" i="21"/>
  <c r="T643" i="21"/>
  <c r="U643" i="21" s="1"/>
  <c r="Q643" i="21"/>
  <c r="R643" i="21" s="1"/>
  <c r="V642" i="21"/>
  <c r="T642" i="21"/>
  <c r="U642" i="21" s="1"/>
  <c r="Q642" i="21"/>
  <c r="R642" i="21" s="1"/>
  <c r="V641" i="21"/>
  <c r="T641" i="21"/>
  <c r="U641" i="21" s="1"/>
  <c r="Q641" i="21"/>
  <c r="R641" i="21" s="1"/>
  <c r="V640" i="21"/>
  <c r="T640" i="21"/>
  <c r="U640" i="21" s="1"/>
  <c r="Q640" i="21"/>
  <c r="R640" i="21" s="1"/>
  <c r="V639" i="21"/>
  <c r="T639" i="21"/>
  <c r="U639" i="21" s="1"/>
  <c r="Q639" i="21"/>
  <c r="R639" i="21" s="1"/>
  <c r="V638" i="21"/>
  <c r="T638" i="21"/>
  <c r="U638" i="21" s="1"/>
  <c r="Q638" i="21"/>
  <c r="R638" i="21" s="1"/>
  <c r="V637" i="21"/>
  <c r="T637" i="21"/>
  <c r="U637" i="21" s="1"/>
  <c r="Q637" i="21"/>
  <c r="R637" i="21" s="1"/>
  <c r="V636" i="21"/>
  <c r="T636" i="21"/>
  <c r="U636" i="21" s="1"/>
  <c r="Q636" i="21"/>
  <c r="R636" i="21" s="1"/>
  <c r="V635" i="21"/>
  <c r="T635" i="21"/>
  <c r="U635" i="21" s="1"/>
  <c r="Q635" i="21"/>
  <c r="R635" i="21" s="1"/>
  <c r="V634" i="21"/>
  <c r="T634" i="21"/>
  <c r="U634" i="21" s="1"/>
  <c r="Q634" i="21"/>
  <c r="R634" i="21" s="1"/>
  <c r="V633" i="21"/>
  <c r="T633" i="21"/>
  <c r="U633" i="21" s="1"/>
  <c r="Q633" i="21"/>
  <c r="R633" i="21" s="1"/>
  <c r="V632" i="21"/>
  <c r="T632" i="21"/>
  <c r="U632" i="21" s="1"/>
  <c r="Q632" i="21"/>
  <c r="R632" i="21" s="1"/>
  <c r="V631" i="21"/>
  <c r="T631" i="21"/>
  <c r="U631" i="21" s="1"/>
  <c r="Q631" i="21"/>
  <c r="R631" i="21" s="1"/>
  <c r="V630" i="21"/>
  <c r="T630" i="21"/>
  <c r="U630" i="21" s="1"/>
  <c r="Q630" i="21"/>
  <c r="R630" i="21" s="1"/>
  <c r="V629" i="21"/>
  <c r="T629" i="21"/>
  <c r="U629" i="21" s="1"/>
  <c r="Q629" i="21"/>
  <c r="R629" i="21" s="1"/>
  <c r="V628" i="21"/>
  <c r="T628" i="21"/>
  <c r="U628" i="21" s="1"/>
  <c r="Q628" i="21"/>
  <c r="R628" i="21" s="1"/>
  <c r="V627" i="21"/>
  <c r="T627" i="21"/>
  <c r="U627" i="21" s="1"/>
  <c r="Q627" i="21"/>
  <c r="R627" i="21" s="1"/>
  <c r="V626" i="21"/>
  <c r="T626" i="21"/>
  <c r="U626" i="21" s="1"/>
  <c r="Q626" i="21"/>
  <c r="R626" i="21" s="1"/>
  <c r="V625" i="21"/>
  <c r="T625" i="21"/>
  <c r="U625" i="21" s="1"/>
  <c r="Q625" i="21"/>
  <c r="R625" i="21" s="1"/>
  <c r="V624" i="21"/>
  <c r="T624" i="21"/>
  <c r="U624" i="21" s="1"/>
  <c r="Q624" i="21"/>
  <c r="R624" i="21" s="1"/>
  <c r="V623" i="21"/>
  <c r="T623" i="21"/>
  <c r="U623" i="21" s="1"/>
  <c r="Q623" i="21"/>
  <c r="R623" i="21" s="1"/>
  <c r="V622" i="21"/>
  <c r="T622" i="21"/>
  <c r="U622" i="21" s="1"/>
  <c r="Q622" i="21"/>
  <c r="R622" i="21" s="1"/>
  <c r="V621" i="21"/>
  <c r="T621" i="21"/>
  <c r="U621" i="21" s="1"/>
  <c r="Q621" i="21"/>
  <c r="R621" i="21" s="1"/>
  <c r="V620" i="21"/>
  <c r="T620" i="21"/>
  <c r="U620" i="21" s="1"/>
  <c r="Q620" i="21"/>
  <c r="R620" i="21" s="1"/>
  <c r="V619" i="21"/>
  <c r="T619" i="21"/>
  <c r="U619" i="21" s="1"/>
  <c r="Q619" i="21"/>
  <c r="R619" i="21" s="1"/>
  <c r="V618" i="21"/>
  <c r="T618" i="21"/>
  <c r="U618" i="21" s="1"/>
  <c r="Q618" i="21"/>
  <c r="R618" i="21" s="1"/>
  <c r="V617" i="21"/>
  <c r="T617" i="21"/>
  <c r="U617" i="21" s="1"/>
  <c r="Q617" i="21"/>
  <c r="R617" i="21" s="1"/>
  <c r="V616" i="21"/>
  <c r="T616" i="21"/>
  <c r="U616" i="21" s="1"/>
  <c r="Q616" i="21"/>
  <c r="R616" i="21" s="1"/>
  <c r="V615" i="21"/>
  <c r="T615" i="21"/>
  <c r="U615" i="21" s="1"/>
  <c r="Q615" i="21"/>
  <c r="R615" i="21" s="1"/>
  <c r="V614" i="21"/>
  <c r="T614" i="21"/>
  <c r="U614" i="21" s="1"/>
  <c r="Q614" i="21"/>
  <c r="V613" i="21"/>
  <c r="T613" i="21"/>
  <c r="U613" i="21" s="1"/>
  <c r="Q613" i="21"/>
  <c r="R613" i="21" s="1"/>
  <c r="V612" i="21"/>
  <c r="T612" i="21"/>
  <c r="U612" i="21" s="1"/>
  <c r="Q612" i="21"/>
  <c r="R612" i="21" s="1"/>
  <c r="V611" i="21"/>
  <c r="T611" i="21"/>
  <c r="U611" i="21" s="1"/>
  <c r="Q611" i="21"/>
  <c r="V610" i="21"/>
  <c r="T610" i="21"/>
  <c r="U610" i="21" s="1"/>
  <c r="Q610" i="21"/>
  <c r="R610" i="21" s="1"/>
  <c r="V609" i="21"/>
  <c r="T609" i="21"/>
  <c r="U609" i="21" s="1"/>
  <c r="Q609" i="21"/>
  <c r="R609" i="21" s="1"/>
  <c r="O609" i="21"/>
  <c r="B392" i="21" a="1"/>
  <c r="B392" i="21" s="1"/>
  <c r="C392" i="21" s="1" a="1"/>
  <c r="C392" i="21" s="1"/>
  <c r="B393" i="21" a="1"/>
  <c r="B393" i="21" s="1"/>
  <c r="C393" i="21" s="1" a="1"/>
  <c r="C393" i="21" s="1"/>
  <c r="B394" i="21" a="1"/>
  <c r="B394" i="21" s="1"/>
  <c r="C394" i="21" s="1" a="1"/>
  <c r="C394" i="21" s="1"/>
  <c r="B395" i="21" a="1"/>
  <c r="B395" i="21" s="1"/>
  <c r="C395" i="21" s="1" a="1"/>
  <c r="C395" i="21" s="1"/>
  <c r="B396" i="21" a="1"/>
  <c r="B396" i="21" s="1"/>
  <c r="C396" i="21" s="1" a="1"/>
  <c r="C396" i="21" s="1"/>
  <c r="B397" i="21" a="1"/>
  <c r="B397" i="21" s="1"/>
  <c r="C397" i="21" s="1" a="1"/>
  <c r="C397" i="21" s="1"/>
  <c r="B398" i="21" a="1"/>
  <c r="B398" i="21" s="1"/>
  <c r="C398" i="21" s="1" a="1"/>
  <c r="C398" i="21" s="1"/>
  <c r="B399" i="21" a="1"/>
  <c r="B399" i="21" s="1"/>
  <c r="C399" i="21" s="1" a="1"/>
  <c r="C399" i="21" s="1"/>
  <c r="B400" i="21" a="1"/>
  <c r="B400" i="21" s="1"/>
  <c r="C400" i="21" s="1" a="1"/>
  <c r="C400" i="21" s="1"/>
  <c r="B401" i="21" a="1"/>
  <c r="B401" i="21" s="1"/>
  <c r="C401" i="21" s="1" a="1"/>
  <c r="C401" i="21" s="1"/>
  <c r="B402" i="21" a="1"/>
  <c r="B402" i="21" s="1"/>
  <c r="C402" i="21" s="1" a="1"/>
  <c r="C402" i="21" s="1"/>
  <c r="B403" i="21" a="1"/>
  <c r="B403" i="21" s="1"/>
  <c r="C403" i="21" s="1" a="1"/>
  <c r="C403" i="21" s="1"/>
  <c r="B404" i="21" a="1"/>
  <c r="B404" i="21" s="1"/>
  <c r="C404" i="21" s="1" a="1"/>
  <c r="C404" i="21" s="1"/>
  <c r="B405" i="21" a="1"/>
  <c r="B405" i="21" s="1"/>
  <c r="C405" i="21" s="1" a="1"/>
  <c r="C405" i="21" s="1"/>
  <c r="B406" i="21" a="1"/>
  <c r="B406" i="21" s="1"/>
  <c r="C406" i="21" s="1" a="1"/>
  <c r="C406" i="21" s="1"/>
  <c r="B407" i="21" a="1"/>
  <c r="B407" i="21" s="1"/>
  <c r="C407" i="21" s="1" a="1"/>
  <c r="C407" i="21" s="1"/>
  <c r="B408" i="21" a="1"/>
  <c r="B408" i="21" s="1"/>
  <c r="C408" i="21" s="1" a="1"/>
  <c r="C408" i="21" s="1"/>
  <c r="B409" i="21" a="1"/>
  <c r="B409" i="21" s="1"/>
  <c r="C409" i="21" s="1" a="1"/>
  <c r="C409" i="21" s="1"/>
  <c r="T220" i="21"/>
  <c r="T221" i="21"/>
  <c r="T222" i="21"/>
  <c r="U222" i="21" s="1"/>
  <c r="T223" i="21"/>
  <c r="U223" i="21" s="1"/>
  <c r="T224" i="21"/>
  <c r="U224" i="21" s="1"/>
  <c r="T225" i="21"/>
  <c r="U225" i="21" s="1"/>
  <c r="T226" i="21"/>
  <c r="U226" i="21" s="1"/>
  <c r="T227" i="21"/>
  <c r="U227" i="21" s="1"/>
  <c r="T228" i="21"/>
  <c r="U228" i="21" s="1"/>
  <c r="T229" i="21"/>
  <c r="U229" i="21" s="1"/>
  <c r="T230" i="21"/>
  <c r="U230" i="21" s="1"/>
  <c r="T231" i="21"/>
  <c r="U231" i="21" s="1"/>
  <c r="T232" i="21"/>
  <c r="U232" i="21" s="1"/>
  <c r="T233" i="21"/>
  <c r="U233" i="21" s="1"/>
  <c r="T234" i="21"/>
  <c r="U234" i="21" s="1"/>
  <c r="T235" i="21"/>
  <c r="U235" i="21" s="1"/>
  <c r="T236" i="21"/>
  <c r="U236" i="21" s="1"/>
  <c r="T237" i="21"/>
  <c r="U237" i="21" s="1"/>
  <c r="T238" i="21"/>
  <c r="U238" i="21" s="1"/>
  <c r="T239" i="21"/>
  <c r="U239" i="21" s="1"/>
  <c r="T240" i="21"/>
  <c r="U240" i="21" s="1"/>
  <c r="T241" i="21"/>
  <c r="U241" i="21" s="1"/>
  <c r="T242" i="21"/>
  <c r="U242" i="21" s="1"/>
  <c r="T243" i="21"/>
  <c r="U243" i="21" s="1"/>
  <c r="T244" i="21"/>
  <c r="U244" i="21" s="1"/>
  <c r="T245" i="21"/>
  <c r="U245" i="21" s="1"/>
  <c r="T246" i="21"/>
  <c r="U246" i="21" s="1"/>
  <c r="T247" i="21"/>
  <c r="U247" i="21" s="1"/>
  <c r="T248" i="21"/>
  <c r="U248" i="21" s="1"/>
  <c r="T249" i="21"/>
  <c r="U249" i="21" s="1"/>
  <c r="T250" i="21"/>
  <c r="U250" i="21" s="1"/>
  <c r="T251" i="21"/>
  <c r="U251" i="21" s="1"/>
  <c r="T252" i="21"/>
  <c r="U252" i="21" s="1"/>
  <c r="T253" i="21"/>
  <c r="U253" i="21" s="1"/>
  <c r="T254" i="21"/>
  <c r="U254" i="21" s="1"/>
  <c r="T255" i="21"/>
  <c r="U255" i="21" s="1"/>
  <c r="T256" i="21"/>
  <c r="U256" i="21" s="1"/>
  <c r="T257" i="21"/>
  <c r="U257" i="21" s="1"/>
  <c r="T258" i="21"/>
  <c r="U258" i="21" s="1"/>
  <c r="T259" i="21"/>
  <c r="U259" i="21" s="1"/>
  <c r="T260" i="21"/>
  <c r="U260" i="21" s="1"/>
  <c r="T261" i="21"/>
  <c r="U261" i="21" s="1"/>
  <c r="T262" i="21"/>
  <c r="U262" i="21" s="1"/>
  <c r="T263" i="21"/>
  <c r="U263" i="21" s="1"/>
  <c r="T264" i="21"/>
  <c r="U264" i="21" s="1"/>
  <c r="T265" i="21"/>
  <c r="U265" i="21" s="1"/>
  <c r="T266" i="21"/>
  <c r="U266" i="21" s="1"/>
  <c r="T267" i="21"/>
  <c r="U267" i="21" s="1"/>
  <c r="T268" i="21"/>
  <c r="U268" i="21" s="1"/>
  <c r="T269" i="21"/>
  <c r="U269" i="21" s="1"/>
  <c r="T270" i="21"/>
  <c r="U270" i="21" s="1"/>
  <c r="T271" i="21"/>
  <c r="U271" i="21" s="1"/>
  <c r="T272" i="21"/>
  <c r="U272" i="21" s="1"/>
  <c r="T273" i="21"/>
  <c r="U273" i="21" s="1"/>
  <c r="T274" i="21"/>
  <c r="U274" i="21" s="1"/>
  <c r="T275" i="21"/>
  <c r="U275" i="21" s="1"/>
  <c r="T276" i="21"/>
  <c r="U276" i="21" s="1"/>
  <c r="T277" i="21"/>
  <c r="U277" i="21" s="1"/>
  <c r="T278" i="21"/>
  <c r="U278" i="21" s="1"/>
  <c r="T279" i="21"/>
  <c r="U279" i="21" s="1"/>
  <c r="T280" i="21"/>
  <c r="U280" i="21" s="1"/>
  <c r="T281" i="21"/>
  <c r="U281" i="21" s="1"/>
  <c r="T282" i="21"/>
  <c r="U282" i="21" s="1"/>
  <c r="T283" i="21"/>
  <c r="U283" i="21" s="1"/>
  <c r="T284" i="21"/>
  <c r="U284" i="21" s="1"/>
  <c r="T285" i="21"/>
  <c r="U285" i="21" s="1"/>
  <c r="T286" i="21"/>
  <c r="U286" i="21" s="1"/>
  <c r="T287" i="21"/>
  <c r="U287" i="21" s="1"/>
  <c r="T288" i="21"/>
  <c r="U288" i="21" s="1"/>
  <c r="T289" i="21"/>
  <c r="U289" i="21" s="1"/>
  <c r="T290" i="21"/>
  <c r="U290" i="21" s="1"/>
  <c r="T291" i="21"/>
  <c r="U291" i="21" s="1"/>
  <c r="T292" i="21"/>
  <c r="U292" i="21" s="1"/>
  <c r="T293" i="21"/>
  <c r="U293" i="21" s="1"/>
  <c r="R294" i="21"/>
  <c r="Q220" i="21"/>
  <c r="R220" i="21" s="1"/>
  <c r="Q221" i="21"/>
  <c r="R221" i="21" s="1"/>
  <c r="Q222" i="21"/>
  <c r="Q223" i="21"/>
  <c r="R223" i="21" s="1"/>
  <c r="Q224" i="21"/>
  <c r="Q225" i="21"/>
  <c r="R225" i="21" s="1"/>
  <c r="Q226" i="21"/>
  <c r="R226" i="21" s="1"/>
  <c r="Q227" i="21"/>
  <c r="R227" i="21" s="1"/>
  <c r="Q228" i="21"/>
  <c r="R228" i="21" s="1"/>
  <c r="Q229" i="21"/>
  <c r="R229" i="21" s="1"/>
  <c r="Q230" i="21"/>
  <c r="R230" i="21" s="1"/>
  <c r="Q231" i="21"/>
  <c r="R231" i="21" s="1"/>
  <c r="Q232" i="21"/>
  <c r="R232" i="21" s="1"/>
  <c r="Q233" i="21"/>
  <c r="R233" i="21" s="1"/>
  <c r="Q234" i="21"/>
  <c r="R234" i="21" s="1"/>
  <c r="Q235" i="21"/>
  <c r="R235" i="21" s="1"/>
  <c r="Q236" i="21"/>
  <c r="R236" i="21" s="1"/>
  <c r="Q237" i="21"/>
  <c r="R237" i="21" s="1"/>
  <c r="Q238" i="21"/>
  <c r="R238" i="21" s="1"/>
  <c r="Q239" i="21"/>
  <c r="R239" i="21" s="1"/>
  <c r="Q240" i="21"/>
  <c r="R240" i="21" s="1"/>
  <c r="Q241" i="21"/>
  <c r="R241" i="21" s="1"/>
  <c r="Q242" i="21"/>
  <c r="R242" i="21" s="1"/>
  <c r="Q243" i="21"/>
  <c r="R243" i="21" s="1"/>
  <c r="Q244" i="21"/>
  <c r="R244" i="21" s="1"/>
  <c r="Q245" i="21"/>
  <c r="R245" i="21" s="1"/>
  <c r="Q246" i="21"/>
  <c r="R246" i="21" s="1"/>
  <c r="Q247" i="21"/>
  <c r="R247" i="21" s="1"/>
  <c r="Q248" i="21"/>
  <c r="R248" i="21" s="1"/>
  <c r="Q249" i="21"/>
  <c r="R249" i="21" s="1"/>
  <c r="Q250" i="21"/>
  <c r="R250" i="21" s="1"/>
  <c r="Q251" i="21"/>
  <c r="R251" i="21" s="1"/>
  <c r="Q252" i="21"/>
  <c r="R252" i="21" s="1"/>
  <c r="Q253" i="21"/>
  <c r="R253" i="21" s="1"/>
  <c r="Q254" i="21"/>
  <c r="R254" i="21" s="1"/>
  <c r="Q255" i="21"/>
  <c r="R255" i="21" s="1"/>
  <c r="Q256" i="21"/>
  <c r="R256" i="21" s="1"/>
  <c r="Q257" i="21"/>
  <c r="R257" i="21" s="1"/>
  <c r="Q258" i="21"/>
  <c r="R258" i="21" s="1"/>
  <c r="Q259" i="21"/>
  <c r="R259" i="21" s="1"/>
  <c r="Q260" i="21"/>
  <c r="R260" i="21" s="1"/>
  <c r="Q261" i="21"/>
  <c r="R261" i="21" s="1"/>
  <c r="Q262" i="21"/>
  <c r="R262" i="21" s="1"/>
  <c r="Q263" i="21"/>
  <c r="R263" i="21" s="1"/>
  <c r="Q264" i="21"/>
  <c r="R264" i="21" s="1"/>
  <c r="Q265" i="21"/>
  <c r="R265" i="21" s="1"/>
  <c r="Q266" i="21"/>
  <c r="R266" i="21" s="1"/>
  <c r="Q267" i="21"/>
  <c r="R267" i="21" s="1"/>
  <c r="Q268" i="21"/>
  <c r="R268" i="21" s="1"/>
  <c r="Q269" i="21"/>
  <c r="R269" i="21" s="1"/>
  <c r="Q270" i="21"/>
  <c r="R270" i="21" s="1"/>
  <c r="Q271" i="21"/>
  <c r="R271" i="21" s="1"/>
  <c r="Q272" i="21"/>
  <c r="R272" i="21" s="1"/>
  <c r="Q273" i="21"/>
  <c r="R273" i="21" s="1"/>
  <c r="Q274" i="21"/>
  <c r="R274" i="21" s="1"/>
  <c r="Q275" i="21"/>
  <c r="R275" i="21" s="1"/>
  <c r="Q276" i="21"/>
  <c r="R276" i="21" s="1"/>
  <c r="Q277" i="21"/>
  <c r="R277" i="21" s="1"/>
  <c r="Q278" i="21"/>
  <c r="R278" i="21" s="1"/>
  <c r="Q279" i="21"/>
  <c r="R279" i="21" s="1"/>
  <c r="Q280" i="21"/>
  <c r="R280" i="21" s="1"/>
  <c r="Q281" i="21"/>
  <c r="R281" i="21" s="1"/>
  <c r="Q282" i="21"/>
  <c r="R282" i="21" s="1"/>
  <c r="Q283" i="21"/>
  <c r="R283" i="21" s="1"/>
  <c r="Q284" i="21"/>
  <c r="R284" i="21" s="1"/>
  <c r="Q285" i="21"/>
  <c r="R285" i="21" s="1"/>
  <c r="Q286" i="21"/>
  <c r="R286" i="21" s="1"/>
  <c r="Q287" i="21"/>
  <c r="R287" i="21" s="1"/>
  <c r="Q288" i="21"/>
  <c r="R288" i="21" s="1"/>
  <c r="Q289" i="21"/>
  <c r="R289" i="21" s="1"/>
  <c r="Q290" i="21"/>
  <c r="R290" i="21" s="1"/>
  <c r="Q291" i="21"/>
  <c r="R291" i="21" s="1"/>
  <c r="Q292" i="21"/>
  <c r="R292" i="21" s="1"/>
  <c r="Q293" i="21"/>
  <c r="R293" i="21" s="1"/>
  <c r="C309" i="21" a="1"/>
  <c r="C309" i="21" s="1"/>
  <c r="C310" i="21" a="1"/>
  <c r="C310" i="21" s="1"/>
  <c r="C311" i="21" a="1"/>
  <c r="C311" i="21" s="1"/>
  <c r="C312" i="21" a="1"/>
  <c r="C312" i="21" s="1"/>
  <c r="C313" i="21" a="1"/>
  <c r="C313" i="21" s="1"/>
  <c r="C314" i="21" a="1"/>
  <c r="C314" i="21" s="1"/>
  <c r="C315" i="21" a="1"/>
  <c r="C315" i="21" s="1"/>
  <c r="C316" i="21" a="1"/>
  <c r="C316" i="21" s="1"/>
  <c r="C317" i="21" a="1"/>
  <c r="C317" i="21" s="1"/>
  <c r="C318" i="21" a="1"/>
  <c r="C318" i="21" s="1"/>
  <c r="C319" i="21" a="1"/>
  <c r="C319" i="21" s="1"/>
  <c r="C320" i="21" a="1"/>
  <c r="C320" i="21" s="1"/>
  <c r="C321" i="21" a="1"/>
  <c r="C321" i="21" s="1"/>
  <c r="C322" i="21" a="1"/>
  <c r="C322" i="21" s="1"/>
  <c r="C323" i="21" a="1"/>
  <c r="C323" i="21" s="1"/>
  <c r="C324" i="21" a="1"/>
  <c r="C324" i="21" s="1"/>
  <c r="C325" i="21" a="1"/>
  <c r="C325" i="21" s="1"/>
  <c r="C326" i="21" a="1"/>
  <c r="C326" i="21" s="1"/>
  <c r="C327" i="21" a="1"/>
  <c r="C327" i="21" s="1"/>
  <c r="C328" i="21" a="1"/>
  <c r="C328" i="21" s="1"/>
  <c r="C329" i="21" a="1"/>
  <c r="C329" i="21" s="1"/>
  <c r="C330" i="21" a="1"/>
  <c r="C330" i="21" s="1"/>
  <c r="C331" i="21" a="1"/>
  <c r="C331" i="21" s="1"/>
  <c r="C332" i="21" a="1"/>
  <c r="C332" i="21" s="1"/>
  <c r="C333" i="21" a="1"/>
  <c r="C333" i="21" s="1"/>
  <c r="C334" i="21" a="1"/>
  <c r="C334" i="21" s="1"/>
  <c r="C335" i="21" a="1"/>
  <c r="C335" i="21" s="1"/>
  <c r="C336" i="21" a="1"/>
  <c r="C336" i="21" s="1"/>
  <c r="C337" i="21" a="1"/>
  <c r="C337" i="21" s="1"/>
  <c r="C338" i="21" a="1"/>
  <c r="C338" i="21" s="1"/>
  <c r="C339" i="21" a="1"/>
  <c r="C339" i="21" s="1"/>
  <c r="C340" i="21" a="1"/>
  <c r="C340" i="21" s="1"/>
  <c r="C341" i="21" a="1"/>
  <c r="C341" i="21" s="1"/>
  <c r="C342" i="21" a="1"/>
  <c r="C342" i="21" s="1"/>
  <c r="C343" i="21" a="1"/>
  <c r="C343" i="21" s="1"/>
  <c r="C344" i="21" a="1"/>
  <c r="C344" i="21" s="1"/>
  <c r="C345" i="21" a="1"/>
  <c r="C345" i="21" s="1"/>
  <c r="C346" i="21" a="1"/>
  <c r="C346" i="21" s="1"/>
  <c r="C347" i="21" a="1"/>
  <c r="C347" i="21" s="1"/>
  <c r="C348" i="21" a="1"/>
  <c r="C348" i="21" s="1"/>
  <c r="C349" i="21" a="1"/>
  <c r="C349" i="21" s="1"/>
  <c r="C350" i="21" a="1"/>
  <c r="C350" i="21" s="1"/>
  <c r="C351" i="21" a="1"/>
  <c r="C351" i="21" s="1"/>
  <c r="C352" i="21" a="1"/>
  <c r="C352" i="21" s="1"/>
  <c r="C353" i="21" a="1"/>
  <c r="C353" i="21" s="1"/>
  <c r="C354" i="21" a="1"/>
  <c r="C354" i="21" s="1"/>
  <c r="C355" i="21" a="1"/>
  <c r="C355" i="21" s="1"/>
  <c r="C364" i="6" a="1"/>
  <c r="C364" i="6" s="1"/>
  <c r="C365" i="6" a="1"/>
  <c r="C365" i="6" s="1"/>
  <c r="C366" i="6" a="1"/>
  <c r="C366" i="6" s="1"/>
  <c r="C367" i="6" a="1"/>
  <c r="C367" i="6" s="1"/>
  <c r="C368" i="6" a="1"/>
  <c r="C368" i="6" s="1"/>
  <c r="C369" i="6" a="1"/>
  <c r="C369" i="6" s="1"/>
  <c r="C370" i="6" a="1"/>
  <c r="C370" i="6" s="1"/>
  <c r="C371" i="6" a="1"/>
  <c r="C371" i="6" s="1"/>
  <c r="C372" i="6" a="1"/>
  <c r="C372" i="6" s="1"/>
  <c r="C373" i="6" a="1"/>
  <c r="C373" i="6" s="1"/>
  <c r="C374" i="6" a="1"/>
  <c r="C374" i="6" s="1"/>
  <c r="C375" i="6" a="1"/>
  <c r="C375" i="6" s="1"/>
  <c r="C376" i="6" a="1"/>
  <c r="C376" i="6" s="1"/>
  <c r="C377" i="6" a="1"/>
  <c r="C377" i="6" s="1"/>
  <c r="C378" i="6" a="1"/>
  <c r="C378" i="6" s="1"/>
  <c r="C379" i="6" a="1"/>
  <c r="C379" i="6" s="1"/>
  <c r="C380" i="6" a="1"/>
  <c r="C380" i="6" s="1"/>
  <c r="C381" i="6" a="1"/>
  <c r="C381" i="6" s="1"/>
  <c r="C382" i="6" a="1"/>
  <c r="C382" i="6" s="1"/>
  <c r="C383" i="6" a="1"/>
  <c r="C383" i="6" s="1"/>
  <c r="C384" i="6" a="1"/>
  <c r="C384" i="6" s="1"/>
  <c r="C385" i="6" a="1"/>
  <c r="C385" i="6" s="1"/>
  <c r="C386" i="6" a="1"/>
  <c r="C386" i="6" s="1"/>
  <c r="C387" i="6" a="1"/>
  <c r="C387" i="6" s="1"/>
  <c r="C388" i="6" a="1"/>
  <c r="C388" i="6" s="1"/>
  <c r="C389" i="6" a="1"/>
  <c r="C389" i="6" s="1"/>
  <c r="C390" i="6" a="1"/>
  <c r="C390" i="6" s="1"/>
  <c r="C391" i="6" a="1"/>
  <c r="C391" i="6" s="1"/>
  <c r="C392" i="6" a="1"/>
  <c r="C392" i="6" s="1"/>
  <c r="C393" i="6" a="1"/>
  <c r="C393" i="6" s="1"/>
  <c r="C394" i="6" a="1"/>
  <c r="C394" i="6" s="1"/>
  <c r="C395" i="6" a="1"/>
  <c r="C395" i="6" s="1"/>
  <c r="C396" i="6" a="1"/>
  <c r="C396" i="6" s="1"/>
  <c r="C397" i="6" a="1"/>
  <c r="C397" i="6" s="1"/>
  <c r="C398" i="6" a="1"/>
  <c r="C398" i="6" s="1"/>
  <c r="C399" i="6" a="1"/>
  <c r="C399" i="6" s="1"/>
  <c r="C400" i="6" a="1"/>
  <c r="C400" i="6" s="1"/>
  <c r="C401" i="6" a="1"/>
  <c r="C401" i="6" s="1"/>
  <c r="C402" i="6" a="1"/>
  <c r="C402" i="6" s="1"/>
  <c r="C403" i="6" a="1"/>
  <c r="C403" i="6" s="1"/>
  <c r="C404" i="6" a="1"/>
  <c r="C404" i="6" s="1"/>
  <c r="C405" i="6" a="1"/>
  <c r="C405" i="6" s="1"/>
  <c r="C406" i="6" a="1"/>
  <c r="C406" i="6" s="1"/>
  <c r="C407" i="6" a="1"/>
  <c r="C407" i="6" s="1"/>
  <c r="C408" i="6" a="1"/>
  <c r="C408" i="6" s="1"/>
  <c r="C409" i="6" a="1"/>
  <c r="C409" i="6" s="1"/>
  <c r="C480" i="5" a="1"/>
  <c r="C480" i="5" s="1"/>
  <c r="C481" i="5" a="1"/>
  <c r="C481" i="5" s="1"/>
  <c r="C482" i="5" a="1"/>
  <c r="C482" i="5" s="1"/>
  <c r="C483" i="5" a="1"/>
  <c r="C483" i="5" s="1"/>
  <c r="C484" i="5" a="1"/>
  <c r="C484" i="5" s="1"/>
  <c r="C485" i="5" a="1"/>
  <c r="C485" i="5" s="1"/>
  <c r="C486" i="5" a="1"/>
  <c r="C486" i="5" s="1"/>
  <c r="C487" i="5" a="1"/>
  <c r="C487" i="5" s="1"/>
  <c r="C488" i="5" a="1"/>
  <c r="C488" i="5" s="1"/>
  <c r="C489" i="5" a="1"/>
  <c r="C489" i="5" s="1"/>
  <c r="C490" i="5" a="1"/>
  <c r="C490" i="5" s="1"/>
  <c r="C491" i="5" a="1"/>
  <c r="C491" i="5" s="1"/>
  <c r="C492" i="5" a="1"/>
  <c r="C492" i="5" s="1"/>
  <c r="C493" i="5" a="1"/>
  <c r="C493" i="5" s="1"/>
  <c r="C494" i="5" a="1"/>
  <c r="C494" i="5" s="1"/>
  <c r="C495" i="5" a="1"/>
  <c r="C495" i="5" s="1"/>
  <c r="C496" i="5" a="1"/>
  <c r="C496" i="5" s="1"/>
  <c r="C497" i="5" a="1"/>
  <c r="C497" i="5" s="1"/>
  <c r="C498" i="5" a="1"/>
  <c r="C498" i="5" s="1"/>
  <c r="C499" i="5" a="1"/>
  <c r="C499" i="5" s="1"/>
  <c r="C500" i="5" a="1"/>
  <c r="C500" i="5" s="1"/>
  <c r="C501" i="5" a="1"/>
  <c r="C501" i="5" s="1"/>
  <c r="C502" i="5" a="1"/>
  <c r="C502" i="5" s="1"/>
  <c r="C503" i="5" a="1"/>
  <c r="C503" i="5" s="1"/>
  <c r="C504" i="5" a="1"/>
  <c r="C504" i="5" s="1"/>
  <c r="C505" i="5" a="1"/>
  <c r="C505" i="5" s="1"/>
  <c r="C506" i="5" a="1"/>
  <c r="C506" i="5" s="1"/>
  <c r="C507" i="5" a="1"/>
  <c r="C507" i="5" s="1"/>
  <c r="C508" i="5" a="1"/>
  <c r="C508" i="5" s="1"/>
  <c r="C509" i="5" a="1"/>
  <c r="C509" i="5" s="1"/>
  <c r="C510" i="5" a="1"/>
  <c r="C510" i="5" s="1"/>
  <c r="C511" i="5" a="1"/>
  <c r="C511" i="5" s="1"/>
  <c r="C512" i="5" a="1"/>
  <c r="C512" i="5" s="1"/>
  <c r="C513" i="5" a="1"/>
  <c r="C513" i="5" s="1"/>
  <c r="C514" i="5" a="1"/>
  <c r="C514" i="5" s="1"/>
  <c r="C515" i="5" a="1"/>
  <c r="C515" i="5" s="1"/>
  <c r="C516" i="5" a="1"/>
  <c r="C516" i="5" s="1"/>
  <c r="C517" i="5" a="1"/>
  <c r="C517" i="5" s="1"/>
  <c r="C518" i="5" a="1"/>
  <c r="C518" i="5" s="1"/>
  <c r="C519" i="5" a="1"/>
  <c r="C519" i="5" s="1"/>
  <c r="C520" i="5" a="1"/>
  <c r="C520" i="5" s="1"/>
  <c r="C521" i="5" a="1"/>
  <c r="C521" i="5" s="1"/>
  <c r="C522" i="5" a="1"/>
  <c r="C522" i="5" s="1"/>
  <c r="C523" i="5" a="1"/>
  <c r="C523" i="5" s="1"/>
  <c r="C524" i="5" a="1"/>
  <c r="C524" i="5" s="1"/>
  <c r="C525" i="5" a="1"/>
  <c r="C525" i="5" s="1"/>
  <c r="C526" i="5" a="1"/>
  <c r="C526" i="5" s="1"/>
  <c r="B26" i="12"/>
  <c r="E14" i="5"/>
  <c r="E13" i="5"/>
  <c r="E12" i="5"/>
  <c r="E9" i="5"/>
  <c r="C1064" i="5"/>
  <c r="D14" i="5" s="1"/>
  <c r="B1064" i="5"/>
  <c r="C14" i="5" s="1"/>
  <c r="C13" i="5"/>
  <c r="C277" i="5"/>
  <c r="D12" i="5" s="1"/>
  <c r="C12" i="5"/>
  <c r="D205" i="5"/>
  <c r="E11" i="5" s="1"/>
  <c r="C205" i="5"/>
  <c r="D11" i="5" s="1"/>
  <c r="C11" i="5"/>
  <c r="D10" i="5"/>
  <c r="E10" i="5"/>
  <c r="C10" i="5"/>
  <c r="D101" i="5"/>
  <c r="D9" i="5" s="1"/>
  <c r="C9" i="5"/>
  <c r="B165" i="21"/>
  <c r="B600" i="21"/>
  <c r="B161" i="21"/>
  <c r="B233" i="6"/>
  <c r="B229" i="6"/>
  <c r="B563" i="21"/>
  <c r="B538" i="21"/>
  <c r="B561" i="21"/>
  <c r="B596" i="6"/>
  <c r="B157" i="21"/>
  <c r="B552" i="21"/>
  <c r="B746" i="5"/>
  <c r="B569" i="21"/>
  <c r="B163" i="21"/>
  <c r="B635" i="6"/>
  <c r="B755" i="5"/>
  <c r="B153" i="21"/>
  <c r="B599" i="6"/>
  <c r="B245" i="6"/>
  <c r="B734" i="5"/>
  <c r="B614" i="6"/>
  <c r="B224" i="6"/>
  <c r="B611" i="6"/>
  <c r="B649" i="6"/>
  <c r="B732" i="5"/>
  <c r="B644" i="6"/>
  <c r="B566" i="21"/>
  <c r="B711" i="5"/>
  <c r="B216" i="6"/>
  <c r="B231" i="6"/>
  <c r="B201" i="21"/>
  <c r="B536" i="21"/>
  <c r="B559" i="21"/>
  <c r="B713" i="5"/>
  <c r="B643" i="6"/>
  <c r="B265" i="6"/>
  <c r="B753" i="5"/>
  <c r="B220" i="6"/>
  <c r="B149" i="21"/>
  <c r="B168" i="21"/>
  <c r="B586" i="21"/>
  <c r="B554" i="21"/>
  <c r="B581" i="21"/>
  <c r="B223" i="6"/>
  <c r="B156" i="21"/>
  <c r="B653" i="6"/>
  <c r="B211" i="21"/>
  <c r="B540" i="21"/>
  <c r="B602" i="6"/>
  <c r="B739" i="5"/>
  <c r="B736" i="5"/>
  <c r="B243" i="6"/>
  <c r="B198" i="21"/>
  <c r="B606" i="6"/>
  <c r="B200" i="21"/>
  <c r="B634" i="6"/>
  <c r="B251" i="6"/>
  <c r="B630" i="6"/>
  <c r="B724" i="5"/>
  <c r="B735" i="5"/>
  <c r="B181" i="21"/>
  <c r="B217" i="6"/>
  <c r="B618" i="6"/>
  <c r="B244" i="6"/>
  <c r="B590" i="21"/>
  <c r="B206" i="21"/>
  <c r="B592" i="21"/>
  <c r="B593" i="21"/>
  <c r="B599" i="21"/>
  <c r="B547" i="21"/>
  <c r="B582" i="21"/>
  <c r="B595" i="21"/>
  <c r="B743" i="5"/>
  <c r="B728" i="5"/>
  <c r="B591" i="6"/>
  <c r="B733" i="5"/>
  <c r="B539" i="21"/>
  <c r="B213" i="6"/>
  <c r="B173" i="21"/>
  <c r="B189" i="21"/>
  <c r="B209" i="6"/>
  <c r="B747" i="5"/>
  <c r="B558" i="21"/>
  <c r="B214" i="6"/>
  <c r="B252" i="6"/>
  <c r="B183" i="21"/>
  <c r="B242" i="6"/>
  <c r="B207" i="6"/>
  <c r="B227" i="6"/>
  <c r="B210" i="21"/>
  <c r="B235" i="6"/>
  <c r="B550" i="21"/>
  <c r="B150" i="21"/>
  <c r="B202" i="6"/>
  <c r="B390" i="5" a="1"/>
  <c r="B228" i="6"/>
  <c r="B757" i="5"/>
  <c r="B195" i="21"/>
  <c r="B254" i="6"/>
  <c r="B639" i="6"/>
  <c r="B587" i="21"/>
  <c r="B593" i="6"/>
  <c r="B578" i="21"/>
  <c r="B615" i="6"/>
  <c r="B609" i="6"/>
  <c r="B146" i="21"/>
  <c r="B192" i="21"/>
  <c r="B560" i="21"/>
  <c r="B201" i="6"/>
  <c r="B193" i="21"/>
  <c r="B742" i="5"/>
  <c r="B715" i="5"/>
  <c r="B191" i="21"/>
  <c r="B205" i="6"/>
  <c r="B147" i="21"/>
  <c r="B174" i="21"/>
  <c r="B622" i="6"/>
  <c r="B199" i="21"/>
  <c r="B549" i="21"/>
  <c r="B264" i="6"/>
  <c r="B159" i="21"/>
  <c r="B544" i="21"/>
  <c r="B617" i="6"/>
  <c r="B745" i="5"/>
  <c r="B203" i="6"/>
  <c r="B640" i="6"/>
  <c r="B642" i="6"/>
  <c r="B627" i="6"/>
  <c r="B194" i="21"/>
  <c r="B162" i="21"/>
  <c r="B601" i="21"/>
  <c r="B551" i="21"/>
  <c r="B188" i="21"/>
  <c r="B720" i="5"/>
  <c r="B151" i="21"/>
  <c r="B727" i="5"/>
  <c r="B237" i="6"/>
  <c r="B248" i="6"/>
  <c r="B175" i="21"/>
  <c r="B603" i="6"/>
  <c r="B600" i="6"/>
  <c r="B225" i="6"/>
  <c r="B624" i="6"/>
  <c r="B626" i="6"/>
  <c r="B595" i="6"/>
  <c r="B206" i="6"/>
  <c r="B179" i="21"/>
  <c r="B585" i="21"/>
  <c r="B591" i="21"/>
  <c r="B607" i="6"/>
  <c r="B249" i="6"/>
  <c r="B261" i="6"/>
  <c r="B211" i="6"/>
  <c r="B152" i="21"/>
  <c r="B740" i="5"/>
  <c r="B623" i="6"/>
  <c r="B172" i="21"/>
  <c r="B571" i="21"/>
  <c r="B616" i="6"/>
  <c r="B754" i="5"/>
  <c r="B712" i="5"/>
  <c r="B219" i="6"/>
  <c r="B177" i="21"/>
  <c r="B184" i="21"/>
  <c r="B247" i="6"/>
  <c r="B756" i="5"/>
  <c r="B723" i="5"/>
  <c r="B729" i="5"/>
  <c r="B567" i="21"/>
  <c r="B749" i="5"/>
  <c r="B629" i="6"/>
  <c r="B596" i="21"/>
  <c r="B565" i="21"/>
  <c r="B219" i="21" a="1"/>
  <c r="B250" i="6"/>
  <c r="B721" i="5"/>
  <c r="B203" i="21"/>
  <c r="B240" i="6"/>
  <c r="B553" i="21"/>
  <c r="B737" i="5"/>
  <c r="B651" i="6"/>
  <c r="B588" i="21"/>
  <c r="B548" i="21"/>
  <c r="B612" i="6"/>
  <c r="B718" i="5"/>
  <c r="B236" i="6"/>
  <c r="B605" i="6"/>
  <c r="B190" i="21"/>
  <c r="B722" i="5"/>
  <c r="B167" i="21"/>
  <c r="B564" i="21"/>
  <c r="B545" i="21"/>
  <c r="B204" i="6"/>
  <c r="B253" i="6"/>
  <c r="B710" i="5"/>
  <c r="B197" i="21"/>
  <c r="B638" i="6"/>
  <c r="B633" i="6"/>
  <c r="B744" i="5"/>
  <c r="B750" i="5"/>
  <c r="B239" i="6"/>
  <c r="B608" i="6"/>
  <c r="B573" i="21"/>
  <c r="B230" i="6"/>
  <c r="B604" i="6"/>
  <c r="B738" i="5"/>
  <c r="B631" i="6"/>
  <c r="B598" i="21"/>
  <c r="B556" i="21"/>
  <c r="B176" i="21"/>
  <c r="B185" i="21"/>
  <c r="B209" i="21"/>
  <c r="B222" i="6"/>
  <c r="B562" i="21"/>
  <c r="B597" i="21"/>
  <c r="B164" i="21"/>
  <c r="B716" i="5"/>
  <c r="B574" i="21"/>
  <c r="B202" i="21"/>
  <c r="B597" i="6"/>
  <c r="B594" i="21"/>
  <c r="B234" i="6"/>
  <c r="B256" i="6"/>
  <c r="B255" i="6"/>
  <c r="B260" i="6"/>
  <c r="B232" i="6"/>
  <c r="B568" i="21"/>
  <c r="B258" i="6"/>
  <c r="B187" i="21"/>
  <c r="B594" i="6"/>
  <c r="B246" i="6"/>
  <c r="B621" i="6"/>
  <c r="B632" i="6"/>
  <c r="B726" i="5"/>
  <c r="B577" i="21"/>
  <c r="B650" i="6"/>
  <c r="B210" i="6"/>
  <c r="B212" i="6"/>
  <c r="B160" i="21"/>
  <c r="B555" i="21"/>
  <c r="B654" i="6"/>
  <c r="B575" i="21"/>
  <c r="B542" i="21"/>
  <c r="B537" i="21"/>
  <c r="B207" i="21"/>
  <c r="B647" i="6"/>
  <c r="B601" i="6"/>
  <c r="B180" i="21"/>
  <c r="B576" i="21"/>
  <c r="B541" i="21"/>
  <c r="B645" i="6"/>
  <c r="B598" i="6"/>
  <c r="B590" i="6"/>
  <c r="B636" i="6"/>
  <c r="B171" i="21"/>
  <c r="B730" i="5"/>
  <c r="B589" i="21"/>
  <c r="B186" i="21"/>
  <c r="B620" i="6"/>
  <c r="B646" i="6"/>
  <c r="B719" i="5"/>
  <c r="B238" i="6"/>
  <c r="B182" i="21"/>
  <c r="B610" i="6"/>
  <c r="B215" i="6"/>
  <c r="B204" i="21"/>
  <c r="B226" i="6"/>
  <c r="B572" i="21"/>
  <c r="B208" i="21"/>
  <c r="B205" i="21"/>
  <c r="B262" i="6"/>
  <c r="B196" i="21"/>
  <c r="B579" i="21"/>
  <c r="B584" i="21"/>
  <c r="B546" i="21"/>
  <c r="B200" i="6"/>
  <c r="B741" i="5"/>
  <c r="B543" i="21"/>
  <c r="B259" i="6"/>
  <c r="B592" i="6"/>
  <c r="B725" i="5"/>
  <c r="B221" i="6"/>
  <c r="B625" i="6"/>
  <c r="B155" i="21"/>
  <c r="B731" i="5"/>
  <c r="B748" i="5"/>
  <c r="B158" i="21"/>
  <c r="B717" i="5"/>
  <c r="B714" i="5"/>
  <c r="B178" i="21"/>
  <c r="B241" i="6"/>
  <c r="B570" i="21"/>
  <c r="B628" i="6"/>
  <c r="B583" i="21"/>
  <c r="B218" i="6"/>
  <c r="B609" i="21" a="1"/>
  <c r="B148" i="21"/>
  <c r="B257" i="6"/>
  <c r="B648" i="6"/>
  <c r="B557" i="21"/>
  <c r="B655" i="6"/>
  <c r="B752" i="5"/>
  <c r="B641" i="6"/>
  <c r="B751" i="5"/>
  <c r="B154" i="21"/>
  <c r="B166" i="21"/>
  <c r="B263" i="6"/>
  <c r="B208" i="6"/>
  <c r="B613" i="6"/>
  <c r="B652" i="6"/>
  <c r="B170" i="21"/>
  <c r="B619" i="6"/>
  <c r="B169" i="21"/>
  <c r="B637" i="6"/>
  <c r="B580" i="21"/>
  <c r="F10" i="21" l="1"/>
  <c r="F8" i="21"/>
  <c r="F11" i="5"/>
  <c r="F9" i="5"/>
  <c r="F14" i="5"/>
  <c r="F12" i="5"/>
  <c r="F10" i="5"/>
  <c r="G641" i="6" a="1"/>
  <c r="G641" i="6" s="1"/>
  <c r="G602" i="6" a="1"/>
  <c r="G602" i="6" s="1"/>
  <c r="G626" i="6" a="1"/>
  <c r="G626" i="6" s="1"/>
  <c r="G643" i="6" a="1"/>
  <c r="G643" i="6" s="1"/>
  <c r="G623" i="6" a="1"/>
  <c r="G623" i="6" s="1"/>
  <c r="G594" i="6" a="1"/>
  <c r="G594" i="6" s="1"/>
  <c r="G596" i="6" a="1"/>
  <c r="G596" i="6" s="1"/>
  <c r="G652" i="6" a="1"/>
  <c r="G652" i="6" s="1"/>
  <c r="G607" i="6" a="1"/>
  <c r="G607" i="6" s="1"/>
  <c r="G597" i="6" a="1"/>
  <c r="G597" i="6" s="1"/>
  <c r="G646" i="6" a="1"/>
  <c r="G646" i="6" s="1"/>
  <c r="G605" i="6" a="1"/>
  <c r="G605" i="6" s="1"/>
  <c r="G627" i="6" a="1"/>
  <c r="G627" i="6" s="1"/>
  <c r="G654" i="6" a="1"/>
  <c r="G654" i="6" s="1"/>
  <c r="G619" i="6" a="1"/>
  <c r="G619" i="6" s="1"/>
  <c r="G637" i="6" a="1"/>
  <c r="G637" i="6" s="1"/>
  <c r="G618" i="6" a="1"/>
  <c r="G618" i="6" s="1"/>
  <c r="G633" i="6" a="1"/>
  <c r="G633" i="6" s="1"/>
  <c r="G613" i="6" a="1"/>
  <c r="G613" i="6" s="1"/>
  <c r="G650" i="6" a="1"/>
  <c r="G650" i="6" s="1"/>
  <c r="G634" i="6" a="1"/>
  <c r="G634" i="6" s="1"/>
  <c r="G593" i="6" a="1"/>
  <c r="G593" i="6" s="1"/>
  <c r="G648" i="6" a="1"/>
  <c r="G648" i="6" s="1"/>
  <c r="G617" i="6" a="1"/>
  <c r="G617" i="6" s="1"/>
  <c r="G604" i="6" a="1"/>
  <c r="G604" i="6" s="1"/>
  <c r="G639" i="6" a="1"/>
  <c r="G639" i="6" s="1"/>
  <c r="G595" i="6" a="1"/>
  <c r="G595" i="6" s="1"/>
  <c r="G635" i="6" a="1"/>
  <c r="G635" i="6" s="1"/>
  <c r="G630" i="6" a="1"/>
  <c r="G630" i="6" s="1"/>
  <c r="G645" i="6" a="1"/>
  <c r="G645" i="6" s="1"/>
  <c r="G611" i="6" a="1"/>
  <c r="G611" i="6" s="1"/>
  <c r="G636" i="6" a="1"/>
  <c r="G636" i="6" s="1"/>
  <c r="G640" i="6" a="1"/>
  <c r="G640" i="6" s="1"/>
  <c r="G599" i="6" a="1"/>
  <c r="G599" i="6" s="1"/>
  <c r="G615" i="6" a="1"/>
  <c r="G615" i="6" s="1"/>
  <c r="G592" i="6" a="1"/>
  <c r="G592" i="6" s="1"/>
  <c r="G649" i="6" a="1"/>
  <c r="G649" i="6" s="1"/>
  <c r="G601" i="6" a="1"/>
  <c r="G601" i="6" s="1"/>
  <c r="G606" i="6" a="1"/>
  <c r="G606" i="6" s="1"/>
  <c r="G625" i="6" a="1"/>
  <c r="G625" i="6" s="1"/>
  <c r="G647" i="6" a="1"/>
  <c r="G647" i="6" s="1"/>
  <c r="G624" i="6" a="1"/>
  <c r="G624" i="6" s="1"/>
  <c r="G609" i="6" a="1"/>
  <c r="G609" i="6" s="1"/>
  <c r="G598" i="6" a="1"/>
  <c r="G598" i="6" s="1"/>
  <c r="G629" i="6" a="1"/>
  <c r="G629" i="6" s="1"/>
  <c r="G653" i="6" a="1"/>
  <c r="G653" i="6" s="1"/>
  <c r="G632" i="6" a="1"/>
  <c r="G632" i="6" s="1"/>
  <c r="G610" i="6" a="1"/>
  <c r="G610" i="6" s="1"/>
  <c r="G603" i="6" a="1"/>
  <c r="G603" i="6" s="1"/>
  <c r="G638" i="6" a="1"/>
  <c r="G638" i="6" s="1"/>
  <c r="G644" i="6" a="1"/>
  <c r="G644" i="6" s="1"/>
  <c r="G612" i="6" a="1"/>
  <c r="G612" i="6" s="1"/>
  <c r="G600" i="6" a="1"/>
  <c r="G600" i="6" s="1"/>
  <c r="G591" i="6" a="1"/>
  <c r="G591" i="6" s="1"/>
  <c r="G608" i="6" a="1"/>
  <c r="G608" i="6" s="1"/>
  <c r="G631" i="6" a="1"/>
  <c r="G631" i="6" s="1"/>
  <c r="G616" i="6" a="1"/>
  <c r="G616" i="6" s="1"/>
  <c r="G628" i="6" a="1"/>
  <c r="G628" i="6" s="1"/>
  <c r="G622" i="6" a="1"/>
  <c r="G622" i="6" s="1"/>
  <c r="G651" i="6" a="1"/>
  <c r="G651" i="6" s="1"/>
  <c r="G655" i="6" a="1"/>
  <c r="G655" i="6" s="1"/>
  <c r="G620" i="6" a="1"/>
  <c r="G620" i="6" s="1"/>
  <c r="G642" i="6" a="1"/>
  <c r="G642" i="6" s="1"/>
  <c r="G621" i="6" a="1"/>
  <c r="G621" i="6" s="1"/>
  <c r="G614" i="6" a="1"/>
  <c r="G614" i="6" s="1"/>
  <c r="G590" i="6" a="1"/>
  <c r="G590" i="6" s="1"/>
  <c r="G200" i="6" a="1"/>
  <c r="G200" i="6" s="1"/>
  <c r="G201" i="6"/>
  <c r="U221" i="21"/>
  <c r="G217" i="6"/>
  <c r="G233" i="6"/>
  <c r="G249" i="6"/>
  <c r="G265" i="6"/>
  <c r="G202" i="6"/>
  <c r="G210" i="6"/>
  <c r="G218" i="6"/>
  <c r="G234" i="6"/>
  <c r="G242" i="6"/>
  <c r="G250" i="6"/>
  <c r="G258" i="6"/>
  <c r="G228" i="6"/>
  <c r="G237" i="6"/>
  <c r="G206" i="6"/>
  <c r="G230" i="6"/>
  <c r="G254" i="6"/>
  <c r="G209" i="6"/>
  <c r="G225" i="6"/>
  <c r="G241" i="6"/>
  <c r="G257" i="6"/>
  <c r="G226" i="6"/>
  <c r="G203" i="6"/>
  <c r="G211" i="6"/>
  <c r="G219" i="6"/>
  <c r="G227" i="6"/>
  <c r="G235" i="6"/>
  <c r="G243" i="6"/>
  <c r="G251" i="6"/>
  <c r="G259" i="6"/>
  <c r="G220" i="6"/>
  <c r="G252" i="6"/>
  <c r="G213" i="6"/>
  <c r="G229" i="6"/>
  <c r="G204" i="6"/>
  <c r="G236" i="6"/>
  <c r="G260" i="6"/>
  <c r="G253" i="6"/>
  <c r="G214" i="6"/>
  <c r="G246" i="6"/>
  <c r="G207" i="6"/>
  <c r="G215" i="6"/>
  <c r="G223" i="6"/>
  <c r="G231" i="6"/>
  <c r="G239" i="6"/>
  <c r="G247" i="6"/>
  <c r="G255" i="6"/>
  <c r="G263" i="6"/>
  <c r="G212" i="6"/>
  <c r="G244" i="6"/>
  <c r="G205" i="6"/>
  <c r="G221" i="6"/>
  <c r="G245" i="6"/>
  <c r="G261" i="6"/>
  <c r="G222" i="6"/>
  <c r="G238" i="6"/>
  <c r="G262" i="6"/>
  <c r="G208" i="6"/>
  <c r="G216" i="6"/>
  <c r="G224" i="6"/>
  <c r="G232" i="6"/>
  <c r="G240" i="6"/>
  <c r="G248" i="6"/>
  <c r="G256" i="6"/>
  <c r="G264" i="6"/>
  <c r="G727" i="5"/>
  <c r="G743" i="5"/>
  <c r="G712" i="5"/>
  <c r="G728" i="5"/>
  <c r="G744" i="5"/>
  <c r="G722" i="5"/>
  <c r="G754" i="5"/>
  <c r="G747" i="5"/>
  <c r="G732" i="5"/>
  <c r="G748" i="5"/>
  <c r="G711" i="5"/>
  <c r="G719" i="5"/>
  <c r="G735" i="5"/>
  <c r="G751" i="5"/>
  <c r="G720" i="5"/>
  <c r="G736" i="5"/>
  <c r="G752" i="5"/>
  <c r="G713" i="5"/>
  <c r="G721" i="5"/>
  <c r="G729" i="5"/>
  <c r="G737" i="5"/>
  <c r="G745" i="5"/>
  <c r="G753" i="5"/>
  <c r="G714" i="5"/>
  <c r="G746" i="5"/>
  <c r="G739" i="5"/>
  <c r="G738" i="5"/>
  <c r="G723" i="5"/>
  <c r="G755" i="5"/>
  <c r="G716" i="5"/>
  <c r="G740" i="5"/>
  <c r="G717" i="5"/>
  <c r="G725" i="5"/>
  <c r="G733" i="5"/>
  <c r="G741" i="5"/>
  <c r="G749" i="5"/>
  <c r="G757" i="5"/>
  <c r="G730" i="5"/>
  <c r="G715" i="5"/>
  <c r="G731" i="5"/>
  <c r="G724" i="5"/>
  <c r="G756" i="5"/>
  <c r="G718" i="5"/>
  <c r="G726" i="5"/>
  <c r="G734" i="5"/>
  <c r="G742" i="5"/>
  <c r="G750" i="5"/>
  <c r="G710" i="5"/>
  <c r="R614" i="21"/>
  <c r="G147" i="21" a="1"/>
  <c r="G147" i="21" s="1"/>
  <c r="G148" i="21" a="1"/>
  <c r="G148" i="21" s="1"/>
  <c r="G149" i="21" a="1"/>
  <c r="G149" i="21" s="1"/>
  <c r="G150" i="21" a="1"/>
  <c r="G150" i="21" s="1"/>
  <c r="G151" i="21" a="1"/>
  <c r="G151" i="21" s="1"/>
  <c r="G152" i="21" a="1"/>
  <c r="G152" i="21" s="1"/>
  <c r="G153" i="21" a="1"/>
  <c r="G153" i="21" s="1"/>
  <c r="G154" i="21" a="1"/>
  <c r="G154" i="21" s="1"/>
  <c r="G155" i="21" a="1"/>
  <c r="G155" i="21" s="1"/>
  <c r="G156" i="21" a="1"/>
  <c r="G156" i="21" s="1"/>
  <c r="G157" i="21" a="1"/>
  <c r="G157" i="21" s="1"/>
  <c r="G158" i="21" a="1"/>
  <c r="G158" i="21" s="1"/>
  <c r="G159" i="21" a="1"/>
  <c r="G159" i="21" s="1"/>
  <c r="G160" i="21" a="1"/>
  <c r="G160" i="21" s="1"/>
  <c r="G161" i="21" a="1"/>
  <c r="G161" i="21" s="1"/>
  <c r="G162" i="21" a="1"/>
  <c r="G162" i="21" s="1"/>
  <c r="G163" i="21" a="1"/>
  <c r="G163" i="21" s="1"/>
  <c r="G164" i="21" a="1"/>
  <c r="G164" i="21" s="1"/>
  <c r="G165" i="21" a="1"/>
  <c r="G165" i="21" s="1"/>
  <c r="G166" i="21" a="1"/>
  <c r="G166" i="21" s="1"/>
  <c r="G167" i="21" a="1"/>
  <c r="G167" i="21" s="1"/>
  <c r="G168" i="21" a="1"/>
  <c r="G168" i="21" s="1"/>
  <c r="G169" i="21" a="1"/>
  <c r="G169" i="21" s="1"/>
  <c r="G170" i="21" a="1"/>
  <c r="G170" i="21" s="1"/>
  <c r="G171" i="21" a="1"/>
  <c r="G171" i="21" s="1"/>
  <c r="G172" i="21" a="1"/>
  <c r="G172" i="21" s="1"/>
  <c r="G173" i="21" a="1"/>
  <c r="G173" i="21" s="1"/>
  <c r="G174" i="21" a="1"/>
  <c r="G174" i="21" s="1"/>
  <c r="G175" i="21" a="1"/>
  <c r="G175" i="21" s="1"/>
  <c r="G176" i="21" a="1"/>
  <c r="G176" i="21" s="1"/>
  <c r="G177" i="21" a="1"/>
  <c r="G177" i="21" s="1"/>
  <c r="G178" i="21" a="1"/>
  <c r="G178" i="21" s="1"/>
  <c r="G179" i="21" a="1"/>
  <c r="G179" i="21" s="1"/>
  <c r="G180" i="21" a="1"/>
  <c r="G180" i="21" s="1"/>
  <c r="G181" i="21" a="1"/>
  <c r="G181" i="21" s="1"/>
  <c r="G182" i="21" a="1"/>
  <c r="G182" i="21" s="1"/>
  <c r="G183" i="21" a="1"/>
  <c r="G183" i="21" s="1"/>
  <c r="G184" i="21" a="1"/>
  <c r="G184" i="21" s="1"/>
  <c r="G185" i="21" a="1"/>
  <c r="G185" i="21" s="1"/>
  <c r="G186" i="21" a="1"/>
  <c r="G186" i="21" s="1"/>
  <c r="G187" i="21" a="1"/>
  <c r="G187" i="21" s="1"/>
  <c r="G188" i="21" a="1"/>
  <c r="G188" i="21" s="1"/>
  <c r="G189" i="21" a="1"/>
  <c r="G189" i="21" s="1"/>
  <c r="G190" i="21" a="1"/>
  <c r="G190" i="21" s="1"/>
  <c r="G191" i="21" a="1"/>
  <c r="G191" i="21" s="1"/>
  <c r="G192" i="21" a="1"/>
  <c r="G192" i="21" s="1"/>
  <c r="G193" i="21" a="1"/>
  <c r="G193" i="21" s="1"/>
  <c r="G194" i="21" a="1"/>
  <c r="G194" i="21" s="1"/>
  <c r="G195" i="21" a="1"/>
  <c r="G195" i="21" s="1"/>
  <c r="G196" i="21" a="1"/>
  <c r="G196" i="21" s="1"/>
  <c r="G197" i="21" a="1"/>
  <c r="G197" i="21" s="1"/>
  <c r="G198" i="21" a="1"/>
  <c r="G198" i="21" s="1"/>
  <c r="G199" i="21" a="1"/>
  <c r="G199" i="21" s="1"/>
  <c r="G200" i="21" a="1"/>
  <c r="G200" i="21" s="1"/>
  <c r="G201" i="21" a="1"/>
  <c r="G201" i="21" s="1"/>
  <c r="G202" i="21" a="1"/>
  <c r="G202" i="21" s="1"/>
  <c r="G203" i="21" a="1"/>
  <c r="G203" i="21" s="1"/>
  <c r="G204" i="21" a="1"/>
  <c r="G204" i="21" s="1"/>
  <c r="G205" i="21" a="1"/>
  <c r="G205" i="21" s="1"/>
  <c r="G206" i="21" a="1"/>
  <c r="G206" i="21" s="1"/>
  <c r="G207" i="21" a="1"/>
  <c r="G207" i="21" s="1"/>
  <c r="G208" i="21" a="1"/>
  <c r="G208" i="21" s="1"/>
  <c r="G209" i="21" a="1"/>
  <c r="G209" i="21" s="1"/>
  <c r="G210" i="21" a="1"/>
  <c r="G210" i="21" s="1"/>
  <c r="G211" i="21" a="1"/>
  <c r="G211" i="21" s="1"/>
  <c r="G146" i="21" a="1"/>
  <c r="G146" i="21" s="1"/>
  <c r="U220" i="21"/>
  <c r="R611" i="21"/>
  <c r="B609" i="21"/>
  <c r="G537" i="21" a="1"/>
  <c r="G537" i="21" s="1"/>
  <c r="G538" i="21" a="1"/>
  <c r="G538" i="21" s="1"/>
  <c r="G539" i="21" a="1"/>
  <c r="G539" i="21" s="1"/>
  <c r="G540" i="21" a="1"/>
  <c r="G540" i="21" s="1"/>
  <c r="G541" i="21" a="1"/>
  <c r="G541" i="21" s="1"/>
  <c r="G542" i="21" a="1"/>
  <c r="G542" i="21" s="1"/>
  <c r="G543" i="21" a="1"/>
  <c r="G543" i="21" s="1"/>
  <c r="G544" i="21" a="1"/>
  <c r="G544" i="21" s="1"/>
  <c r="G545" i="21" a="1"/>
  <c r="G545" i="21" s="1"/>
  <c r="G546" i="21" a="1"/>
  <c r="G546" i="21" s="1"/>
  <c r="G547" i="21" a="1"/>
  <c r="G547" i="21" s="1"/>
  <c r="G548" i="21" a="1"/>
  <c r="G548" i="21" s="1"/>
  <c r="G549" i="21" a="1"/>
  <c r="G549" i="21" s="1"/>
  <c r="G550" i="21" a="1"/>
  <c r="G550" i="21" s="1"/>
  <c r="G551" i="21" a="1"/>
  <c r="G551" i="21" s="1"/>
  <c r="G552" i="21" a="1"/>
  <c r="G552" i="21" s="1"/>
  <c r="G553" i="21" a="1"/>
  <c r="G553" i="21" s="1"/>
  <c r="G554" i="21" a="1"/>
  <c r="G554" i="21" s="1"/>
  <c r="G555" i="21" a="1"/>
  <c r="G555" i="21" s="1"/>
  <c r="G556" i="21" a="1"/>
  <c r="G556" i="21" s="1"/>
  <c r="G557" i="21" a="1"/>
  <c r="G557" i="21" s="1"/>
  <c r="G558" i="21" a="1"/>
  <c r="G558" i="21" s="1"/>
  <c r="G559" i="21" a="1"/>
  <c r="G559" i="21" s="1"/>
  <c r="G560" i="21" a="1"/>
  <c r="G560" i="21" s="1"/>
  <c r="G561" i="21" a="1"/>
  <c r="G561" i="21" s="1"/>
  <c r="G562" i="21" a="1"/>
  <c r="G562" i="21" s="1"/>
  <c r="G563" i="21" a="1"/>
  <c r="G563" i="21" s="1"/>
  <c r="G564" i="21" a="1"/>
  <c r="G564" i="21" s="1"/>
  <c r="G565" i="21" a="1"/>
  <c r="G565" i="21" s="1"/>
  <c r="G566" i="21" a="1"/>
  <c r="G566" i="21" s="1"/>
  <c r="G567" i="21" a="1"/>
  <c r="G567" i="21" s="1"/>
  <c r="G568" i="21" a="1"/>
  <c r="G568" i="21" s="1"/>
  <c r="G569" i="21" a="1"/>
  <c r="G569" i="21" s="1"/>
  <c r="G570" i="21" a="1"/>
  <c r="G570" i="21" s="1"/>
  <c r="G571" i="21" a="1"/>
  <c r="G571" i="21" s="1"/>
  <c r="G572" i="21" a="1"/>
  <c r="G572" i="21" s="1"/>
  <c r="G573" i="21" a="1"/>
  <c r="G573" i="21" s="1"/>
  <c r="G574" i="21" a="1"/>
  <c r="G574" i="21" s="1"/>
  <c r="G575" i="21" a="1"/>
  <c r="G575" i="21" s="1"/>
  <c r="G576" i="21" a="1"/>
  <c r="G576" i="21" s="1"/>
  <c r="G577" i="21" a="1"/>
  <c r="G577" i="21" s="1"/>
  <c r="G578" i="21" a="1"/>
  <c r="G578" i="21" s="1"/>
  <c r="G579" i="21" a="1"/>
  <c r="G579" i="21" s="1"/>
  <c r="G580" i="21" a="1"/>
  <c r="G580" i="21" s="1"/>
  <c r="G581" i="21" a="1"/>
  <c r="G581" i="21" s="1"/>
  <c r="G582" i="21" a="1"/>
  <c r="G582" i="21" s="1"/>
  <c r="G583" i="21" a="1"/>
  <c r="G583" i="21" s="1"/>
  <c r="G584" i="21" a="1"/>
  <c r="G584" i="21" s="1"/>
  <c r="G585" i="21" a="1"/>
  <c r="G585" i="21" s="1"/>
  <c r="G586" i="21" a="1"/>
  <c r="G586" i="21" s="1"/>
  <c r="G587" i="21" a="1"/>
  <c r="G587" i="21" s="1"/>
  <c r="G588" i="21" a="1"/>
  <c r="G588" i="21" s="1"/>
  <c r="G589" i="21" a="1"/>
  <c r="G589" i="21" s="1"/>
  <c r="G590" i="21" a="1"/>
  <c r="G590" i="21" s="1"/>
  <c r="G591" i="21" a="1"/>
  <c r="G591" i="21" s="1"/>
  <c r="G592" i="21" a="1"/>
  <c r="G592" i="21" s="1"/>
  <c r="G593" i="21" a="1"/>
  <c r="G593" i="21" s="1"/>
  <c r="G594" i="21" a="1"/>
  <c r="G594" i="21" s="1"/>
  <c r="G595" i="21" a="1"/>
  <c r="G595" i="21" s="1"/>
  <c r="G596" i="21" a="1"/>
  <c r="G596" i="21" s="1"/>
  <c r="G597" i="21" a="1"/>
  <c r="G597" i="21" s="1"/>
  <c r="G598" i="21" a="1"/>
  <c r="G598" i="21" s="1"/>
  <c r="G599" i="21" a="1"/>
  <c r="G599" i="21" s="1"/>
  <c r="G600" i="21" a="1"/>
  <c r="G600" i="21" s="1"/>
  <c r="G601" i="21" a="1"/>
  <c r="G601" i="21" s="1"/>
  <c r="G536" i="21" a="1"/>
  <c r="G536" i="21" s="1"/>
  <c r="B219" i="21"/>
  <c r="B390" i="5"/>
  <c r="E8" i="5"/>
  <c r="E15" i="5" s="1"/>
  <c r="M23" i="1" s="1"/>
  <c r="C8" i="5"/>
  <c r="C495" i="21"/>
  <c r="D9" i="21" s="1"/>
  <c r="F9" i="21" s="1"/>
  <c r="V293" i="21"/>
  <c r="V292" i="21"/>
  <c r="V291" i="21"/>
  <c r="V290" i="21"/>
  <c r="V289" i="21"/>
  <c r="V288" i="21"/>
  <c r="V287" i="21"/>
  <c r="V286" i="21"/>
  <c r="V285" i="21"/>
  <c r="V284" i="21"/>
  <c r="V283" i="21"/>
  <c r="V282" i="21"/>
  <c r="V281" i="21"/>
  <c r="V280" i="21"/>
  <c r="V279" i="21"/>
  <c r="V278" i="21"/>
  <c r="V277" i="21"/>
  <c r="V276" i="21"/>
  <c r="V275" i="21"/>
  <c r="V274" i="21"/>
  <c r="V273" i="21"/>
  <c r="V272" i="21"/>
  <c r="V271" i="21"/>
  <c r="V270" i="21"/>
  <c r="V269" i="21"/>
  <c r="V268" i="21"/>
  <c r="V267" i="21"/>
  <c r="V266" i="21"/>
  <c r="V265" i="21"/>
  <c r="V264" i="21"/>
  <c r="V263" i="21"/>
  <c r="V262" i="21"/>
  <c r="V261" i="21"/>
  <c r="V260" i="21"/>
  <c r="V259" i="21"/>
  <c r="V258" i="21"/>
  <c r="V257" i="21"/>
  <c r="V256" i="21"/>
  <c r="V255" i="21"/>
  <c r="V254" i="21"/>
  <c r="V253" i="21"/>
  <c r="V252" i="21"/>
  <c r="V251" i="21"/>
  <c r="V250" i="21"/>
  <c r="V249" i="21"/>
  <c r="V248" i="21"/>
  <c r="V247" i="21"/>
  <c r="V246" i="21"/>
  <c r="V245" i="21"/>
  <c r="V244" i="21"/>
  <c r="V243" i="21"/>
  <c r="V242" i="21"/>
  <c r="V241" i="21"/>
  <c r="V240" i="21"/>
  <c r="V239" i="21"/>
  <c r="V238" i="21"/>
  <c r="V237" i="21"/>
  <c r="V236" i="21"/>
  <c r="V235" i="21"/>
  <c r="V234" i="21"/>
  <c r="V233" i="21"/>
  <c r="V232" i="21"/>
  <c r="V231" i="21"/>
  <c r="V230" i="21"/>
  <c r="V229" i="21"/>
  <c r="V228" i="21"/>
  <c r="V227" i="21"/>
  <c r="V226" i="21"/>
  <c r="V225" i="21"/>
  <c r="V224" i="21"/>
  <c r="V223" i="21"/>
  <c r="V222" i="21"/>
  <c r="V221" i="21"/>
  <c r="V220" i="21"/>
  <c r="V219" i="21"/>
  <c r="T219" i="21"/>
  <c r="U219" i="21" s="1"/>
  <c r="Q219" i="21"/>
  <c r="O219" i="21"/>
  <c r="D33" i="21"/>
  <c r="E7" i="21" s="1"/>
  <c r="C33" i="21"/>
  <c r="D7" i="21" s="1"/>
  <c r="B33" i="21"/>
  <c r="C7" i="21" s="1"/>
  <c r="F7" i="21" l="1"/>
  <c r="S618" i="21"/>
  <c r="S647" i="21"/>
  <c r="S628" i="21"/>
  <c r="S648" i="21"/>
  <c r="S674" i="21"/>
  <c r="S681" i="21"/>
  <c r="S619" i="21"/>
  <c r="S654" i="21"/>
  <c r="S661" i="21"/>
  <c r="S683" i="21"/>
  <c r="C15" i="5"/>
  <c r="S657" i="21"/>
  <c r="S639" i="21"/>
  <c r="S646" i="21"/>
  <c r="S653" i="21"/>
  <c r="S616" i="21"/>
  <c r="S620" i="21"/>
  <c r="S675" i="21"/>
  <c r="S673" i="21"/>
  <c r="S666" i="21"/>
  <c r="S633" i="21"/>
  <c r="S631" i="21"/>
  <c r="S638" i="21"/>
  <c r="S645" i="21"/>
  <c r="S676" i="21"/>
  <c r="S612" i="21"/>
  <c r="S667" i="21"/>
  <c r="S649" i="21"/>
  <c r="S658" i="21"/>
  <c r="S640" i="21"/>
  <c r="S623" i="21"/>
  <c r="S630" i="21"/>
  <c r="S637" i="21"/>
  <c r="S668" i="21"/>
  <c r="S665" i="21"/>
  <c r="S659" i="21"/>
  <c r="S625" i="21"/>
  <c r="S650" i="21"/>
  <c r="S679" i="21"/>
  <c r="S615" i="21"/>
  <c r="S622" i="21"/>
  <c r="S629" i="21"/>
  <c r="S660" i="21"/>
  <c r="S641" i="21"/>
  <c r="S651" i="21"/>
  <c r="S680" i="21"/>
  <c r="S642" i="21"/>
  <c r="S671" i="21"/>
  <c r="S678" i="21"/>
  <c r="S614" i="21"/>
  <c r="S621" i="21"/>
  <c r="S652" i="21"/>
  <c r="S617" i="21"/>
  <c r="S643" i="21"/>
  <c r="S656" i="21"/>
  <c r="S634" i="21"/>
  <c r="S663" i="21"/>
  <c r="S670" i="21"/>
  <c r="S677" i="21"/>
  <c r="S613" i="21"/>
  <c r="S644" i="21"/>
  <c r="S664" i="21"/>
  <c r="S635" i="21"/>
  <c r="S624" i="21"/>
  <c r="S626" i="21"/>
  <c r="S655" i="21"/>
  <c r="S662" i="21"/>
  <c r="S669" i="21"/>
  <c r="S672" i="21"/>
  <c r="S636" i="21"/>
  <c r="S632" i="21"/>
  <c r="S627" i="21"/>
  <c r="S682" i="21"/>
  <c r="C609" i="21" a="1"/>
  <c r="C609" i="21" s="1"/>
  <c r="R224" i="21"/>
  <c r="R219" i="21"/>
  <c r="R222" i="21"/>
  <c r="B564" i="5" a="1"/>
  <c r="B564" i="5" s="1"/>
  <c r="C219" i="21" a="1"/>
  <c r="C219" i="21" s="1"/>
  <c r="B610" i="21" a="1"/>
  <c r="B220" i="21" a="1"/>
  <c r="S219" i="21" l="1"/>
  <c r="I23" i="1"/>
  <c r="B610" i="21"/>
  <c r="B785" i="21" s="1" a="1"/>
  <c r="B785" i="21" s="1"/>
  <c r="S223" i="21"/>
  <c r="S231" i="21"/>
  <c r="S239" i="21"/>
  <c r="S247" i="21"/>
  <c r="S255" i="21"/>
  <c r="S263" i="21"/>
  <c r="S271" i="21"/>
  <c r="S279" i="21"/>
  <c r="S287" i="21"/>
  <c r="S224" i="21"/>
  <c r="S232" i="21"/>
  <c r="S240" i="21"/>
  <c r="S248" i="21"/>
  <c r="S256" i="21"/>
  <c r="S264" i="21"/>
  <c r="S272" i="21"/>
  <c r="S280" i="21"/>
  <c r="S288" i="21"/>
  <c r="S286" i="21"/>
  <c r="S225" i="21"/>
  <c r="S233" i="21"/>
  <c r="S241" i="21"/>
  <c r="S249" i="21"/>
  <c r="S257" i="21"/>
  <c r="S265" i="21"/>
  <c r="S273" i="21"/>
  <c r="S281" i="21"/>
  <c r="S289" i="21"/>
  <c r="S246" i="21"/>
  <c r="S278" i="21"/>
  <c r="S226" i="21"/>
  <c r="S234" i="21"/>
  <c r="S242" i="21"/>
  <c r="S250" i="21"/>
  <c r="S258" i="21"/>
  <c r="S266" i="21"/>
  <c r="S274" i="21"/>
  <c r="S282" i="21"/>
  <c r="S290" i="21"/>
  <c r="S262" i="21"/>
  <c r="S227" i="21"/>
  <c r="S235" i="21"/>
  <c r="S243" i="21"/>
  <c r="S251" i="21"/>
  <c r="S259" i="21"/>
  <c r="S267" i="21"/>
  <c r="S275" i="21"/>
  <c r="S283" i="21"/>
  <c r="S291" i="21"/>
  <c r="S228" i="21"/>
  <c r="S236" i="21"/>
  <c r="S244" i="21"/>
  <c r="S252" i="21"/>
  <c r="S260" i="21"/>
  <c r="S268" i="21"/>
  <c r="S276" i="21"/>
  <c r="S284" i="21"/>
  <c r="S292" i="21"/>
  <c r="S222" i="21"/>
  <c r="S230" i="21"/>
  <c r="S238" i="21"/>
  <c r="S254" i="21"/>
  <c r="S270" i="21"/>
  <c r="S229" i="21"/>
  <c r="S237" i="21"/>
  <c r="S245" i="21"/>
  <c r="S253" i="21"/>
  <c r="S261" i="21"/>
  <c r="S269" i="21"/>
  <c r="S277" i="21"/>
  <c r="S285" i="21"/>
  <c r="S293" i="21"/>
  <c r="B220" i="21"/>
  <c r="E11" i="21"/>
  <c r="M25" i="1" s="1"/>
  <c r="E11" i="6"/>
  <c r="E10" i="6"/>
  <c r="E9" i="6"/>
  <c r="E7" i="6"/>
  <c r="C944" i="6"/>
  <c r="D11" i="6" s="1"/>
  <c r="B944" i="6"/>
  <c r="C11" i="6" s="1"/>
  <c r="F945" i="6"/>
  <c r="B549" i="6"/>
  <c r="C10" i="6" s="1"/>
  <c r="C549" i="6"/>
  <c r="D10" i="6" s="1"/>
  <c r="B841" i="6" a="1"/>
  <c r="B841" i="6" s="1"/>
  <c r="C841" i="6" s="1"/>
  <c r="B842" i="6" a="1"/>
  <c r="B842" i="6" s="1"/>
  <c r="C842" i="6" s="1"/>
  <c r="B843" i="6" a="1"/>
  <c r="B843" i="6" s="1"/>
  <c r="C843" i="6" s="1"/>
  <c r="B844" i="6" a="1"/>
  <c r="B844" i="6" s="1"/>
  <c r="C844" i="6" s="1"/>
  <c r="B845" i="6" a="1"/>
  <c r="B845" i="6" s="1"/>
  <c r="C845" i="6" s="1"/>
  <c r="B846" i="6" a="1"/>
  <c r="B846" i="6" s="1"/>
  <c r="C846" i="6" s="1"/>
  <c r="B847" i="6" a="1"/>
  <c r="B847" i="6" s="1"/>
  <c r="C847" i="6" s="1"/>
  <c r="B848" i="6" a="1"/>
  <c r="B848" i="6" s="1"/>
  <c r="C848" i="6" s="1"/>
  <c r="B849" i="6" a="1"/>
  <c r="B849" i="6" s="1"/>
  <c r="C849" i="6" s="1"/>
  <c r="B850" i="6" a="1"/>
  <c r="B850" i="6" s="1"/>
  <c r="C850" i="6" s="1"/>
  <c r="B851" i="6" a="1"/>
  <c r="B851" i="6" s="1"/>
  <c r="C851" i="6" s="1"/>
  <c r="B852" i="6" a="1"/>
  <c r="B852" i="6" s="1"/>
  <c r="C852" i="6" s="1"/>
  <c r="B853" i="6" a="1"/>
  <c r="B853" i="6" s="1"/>
  <c r="C853" i="6" s="1"/>
  <c r="B854" i="6" a="1"/>
  <c r="B854" i="6" s="1"/>
  <c r="C854" i="6" s="1"/>
  <c r="B855" i="6" a="1"/>
  <c r="B855" i="6" s="1"/>
  <c r="C855" i="6" s="1"/>
  <c r="B856" i="6" a="1"/>
  <c r="B856" i="6" s="1"/>
  <c r="C856" i="6" s="1"/>
  <c r="B857" i="6" a="1"/>
  <c r="B857" i="6" s="1"/>
  <c r="C857" i="6" s="1"/>
  <c r="B858" i="6" a="1"/>
  <c r="B858" i="6" s="1"/>
  <c r="C858" i="6" s="1"/>
  <c r="Q663" i="6"/>
  <c r="R663" i="6" s="1"/>
  <c r="B663" i="6" a="1"/>
  <c r="S609" i="21" l="1"/>
  <c r="F11" i="6"/>
  <c r="F10" i="6"/>
  <c r="B390" i="21" a="1"/>
  <c r="B390" i="21" s="1"/>
  <c r="C610" i="21" a="1"/>
  <c r="C610" i="21" s="1"/>
  <c r="C785" i="21" s="1" a="1"/>
  <c r="C785" i="21" s="1"/>
  <c r="C220" i="21" a="1"/>
  <c r="C220" i="21" s="1"/>
  <c r="B663" i="6"/>
  <c r="B221" i="21" a="1"/>
  <c r="B611" i="21" a="1"/>
  <c r="C390" i="21" l="1" a="1"/>
  <c r="C390" i="21" s="1"/>
  <c r="B611" i="21"/>
  <c r="B221" i="21"/>
  <c r="B391" i="21" s="1" a="1"/>
  <c r="B391" i="21" s="1"/>
  <c r="B839" i="6" a="1"/>
  <c r="B839" i="6" s="1"/>
  <c r="B664" i="6" a="1"/>
  <c r="C611" i="21" l="1" a="1"/>
  <c r="C611" i="21" s="1"/>
  <c r="C221" i="21" a="1"/>
  <c r="C221" i="21" s="1"/>
  <c r="B664" i="6"/>
  <c r="B612" i="21" a="1"/>
  <c r="B665" i="6" a="1"/>
  <c r="B222" i="21" a="1"/>
  <c r="C391" i="21" l="1" a="1"/>
  <c r="C391" i="21" s="1"/>
  <c r="B840" i="6" a="1"/>
  <c r="B840" i="6" s="1"/>
  <c r="B612" i="21"/>
  <c r="B786" i="21" s="1" a="1"/>
  <c r="B786" i="21" s="1"/>
  <c r="B222" i="21"/>
  <c r="S220" i="21" s="1"/>
  <c r="B665" i="6"/>
  <c r="B666" i="6" a="1"/>
  <c r="C612" i="21" l="1" a="1"/>
  <c r="C612" i="21" s="1"/>
  <c r="C786" i="21" s="1" a="1"/>
  <c r="C786" i="21" s="1"/>
  <c r="S610" i="21"/>
  <c r="C222" i="21" a="1"/>
  <c r="C222" i="21" s="1"/>
  <c r="B666" i="6"/>
  <c r="B613" i="21" a="1"/>
  <c r="B223" i="21" a="1"/>
  <c r="B613" i="21" l="1"/>
  <c r="B223" i="21"/>
  <c r="V737" i="6"/>
  <c r="T737" i="6"/>
  <c r="U737" i="6" s="1"/>
  <c r="Q737" i="6"/>
  <c r="R737" i="6" s="1"/>
  <c r="V736" i="6"/>
  <c r="T736" i="6"/>
  <c r="U736" i="6" s="1"/>
  <c r="Q736" i="6"/>
  <c r="R736" i="6" s="1"/>
  <c r="V735" i="6"/>
  <c r="T735" i="6"/>
  <c r="U735" i="6" s="1"/>
  <c r="Q735" i="6"/>
  <c r="R735" i="6" s="1"/>
  <c r="V734" i="6"/>
  <c r="T734" i="6"/>
  <c r="U734" i="6" s="1"/>
  <c r="Q734" i="6"/>
  <c r="R734" i="6" s="1"/>
  <c r="V733" i="6"/>
  <c r="T733" i="6"/>
  <c r="U733" i="6" s="1"/>
  <c r="Q733" i="6"/>
  <c r="R733" i="6" s="1"/>
  <c r="V732" i="6"/>
  <c r="T732" i="6"/>
  <c r="U732" i="6" s="1"/>
  <c r="Q732" i="6"/>
  <c r="R732" i="6" s="1"/>
  <c r="V731" i="6"/>
  <c r="T731" i="6"/>
  <c r="U731" i="6" s="1"/>
  <c r="Q731" i="6"/>
  <c r="R731" i="6" s="1"/>
  <c r="V730" i="6"/>
  <c r="T730" i="6"/>
  <c r="U730" i="6" s="1"/>
  <c r="Q730" i="6"/>
  <c r="R730" i="6" s="1"/>
  <c r="V729" i="6"/>
  <c r="T729" i="6"/>
  <c r="U729" i="6" s="1"/>
  <c r="Q729" i="6"/>
  <c r="R729" i="6" s="1"/>
  <c r="V728" i="6"/>
  <c r="T728" i="6"/>
  <c r="U728" i="6" s="1"/>
  <c r="Q728" i="6"/>
  <c r="R728" i="6" s="1"/>
  <c r="V727" i="6"/>
  <c r="T727" i="6"/>
  <c r="U727" i="6" s="1"/>
  <c r="Q727" i="6"/>
  <c r="R727" i="6" s="1"/>
  <c r="V726" i="6"/>
  <c r="T726" i="6"/>
  <c r="U726" i="6" s="1"/>
  <c r="Q726" i="6"/>
  <c r="R726" i="6" s="1"/>
  <c r="V725" i="6"/>
  <c r="T725" i="6"/>
  <c r="U725" i="6" s="1"/>
  <c r="Q725" i="6"/>
  <c r="R725" i="6" s="1"/>
  <c r="V724" i="6"/>
  <c r="T724" i="6"/>
  <c r="U724" i="6" s="1"/>
  <c r="Q724" i="6"/>
  <c r="R724" i="6" s="1"/>
  <c r="V723" i="6"/>
  <c r="T723" i="6"/>
  <c r="U723" i="6" s="1"/>
  <c r="Q723" i="6"/>
  <c r="R723" i="6" s="1"/>
  <c r="V722" i="6"/>
  <c r="T722" i="6"/>
  <c r="U722" i="6" s="1"/>
  <c r="Q722" i="6"/>
  <c r="R722" i="6" s="1"/>
  <c r="V721" i="6"/>
  <c r="T721" i="6"/>
  <c r="U721" i="6" s="1"/>
  <c r="Q721" i="6"/>
  <c r="R721" i="6" s="1"/>
  <c r="V720" i="6"/>
  <c r="T720" i="6"/>
  <c r="U720" i="6" s="1"/>
  <c r="Q720" i="6"/>
  <c r="R720" i="6" s="1"/>
  <c r="V719" i="6"/>
  <c r="T719" i="6"/>
  <c r="U719" i="6" s="1"/>
  <c r="Q719" i="6"/>
  <c r="R719" i="6" s="1"/>
  <c r="V718" i="6"/>
  <c r="T718" i="6"/>
  <c r="U718" i="6" s="1"/>
  <c r="Q718" i="6"/>
  <c r="R718" i="6" s="1"/>
  <c r="V717" i="6"/>
  <c r="T717" i="6"/>
  <c r="U717" i="6" s="1"/>
  <c r="Q717" i="6"/>
  <c r="R717" i="6" s="1"/>
  <c r="V716" i="6"/>
  <c r="T716" i="6"/>
  <c r="U716" i="6" s="1"/>
  <c r="Q716" i="6"/>
  <c r="R716" i="6" s="1"/>
  <c r="V715" i="6"/>
  <c r="T715" i="6"/>
  <c r="U715" i="6" s="1"/>
  <c r="Q715" i="6"/>
  <c r="R715" i="6" s="1"/>
  <c r="V714" i="6"/>
  <c r="T714" i="6"/>
  <c r="U714" i="6" s="1"/>
  <c r="Q714" i="6"/>
  <c r="R714" i="6" s="1"/>
  <c r="V713" i="6"/>
  <c r="T713" i="6"/>
  <c r="U713" i="6" s="1"/>
  <c r="Q713" i="6"/>
  <c r="R713" i="6" s="1"/>
  <c r="V712" i="6"/>
  <c r="T712" i="6"/>
  <c r="U712" i="6" s="1"/>
  <c r="Q712" i="6"/>
  <c r="R712" i="6" s="1"/>
  <c r="V711" i="6"/>
  <c r="T711" i="6"/>
  <c r="U711" i="6" s="1"/>
  <c r="Q711" i="6"/>
  <c r="R711" i="6" s="1"/>
  <c r="V710" i="6"/>
  <c r="T710" i="6"/>
  <c r="U710" i="6" s="1"/>
  <c r="Q710" i="6"/>
  <c r="R710" i="6" s="1"/>
  <c r="V709" i="6"/>
  <c r="T709" i="6"/>
  <c r="U709" i="6" s="1"/>
  <c r="Q709" i="6"/>
  <c r="R709" i="6" s="1"/>
  <c r="V708" i="6"/>
  <c r="T708" i="6"/>
  <c r="U708" i="6" s="1"/>
  <c r="Q708" i="6"/>
  <c r="R708" i="6" s="1"/>
  <c r="V707" i="6"/>
  <c r="T707" i="6"/>
  <c r="U707" i="6" s="1"/>
  <c r="Q707" i="6"/>
  <c r="R707" i="6" s="1"/>
  <c r="V706" i="6"/>
  <c r="T706" i="6"/>
  <c r="U706" i="6" s="1"/>
  <c r="Q706" i="6"/>
  <c r="R706" i="6" s="1"/>
  <c r="V705" i="6"/>
  <c r="T705" i="6"/>
  <c r="U705" i="6" s="1"/>
  <c r="Q705" i="6"/>
  <c r="R705" i="6" s="1"/>
  <c r="V704" i="6"/>
  <c r="T704" i="6"/>
  <c r="U704" i="6" s="1"/>
  <c r="Q704" i="6"/>
  <c r="R704" i="6" s="1"/>
  <c r="V703" i="6"/>
  <c r="T703" i="6"/>
  <c r="U703" i="6" s="1"/>
  <c r="Q703" i="6"/>
  <c r="R703" i="6" s="1"/>
  <c r="V702" i="6"/>
  <c r="T702" i="6"/>
  <c r="U702" i="6" s="1"/>
  <c r="Q702" i="6"/>
  <c r="R702" i="6" s="1"/>
  <c r="V701" i="6"/>
  <c r="T701" i="6"/>
  <c r="U701" i="6" s="1"/>
  <c r="Q701" i="6"/>
  <c r="R701" i="6" s="1"/>
  <c r="V700" i="6"/>
  <c r="T700" i="6"/>
  <c r="U700" i="6" s="1"/>
  <c r="Q700" i="6"/>
  <c r="R700" i="6" s="1"/>
  <c r="V699" i="6"/>
  <c r="T699" i="6"/>
  <c r="U699" i="6" s="1"/>
  <c r="Q699" i="6"/>
  <c r="R699" i="6" s="1"/>
  <c r="V698" i="6"/>
  <c r="T698" i="6"/>
  <c r="U698" i="6" s="1"/>
  <c r="Q698" i="6"/>
  <c r="R698" i="6" s="1"/>
  <c r="V697" i="6"/>
  <c r="T697" i="6"/>
  <c r="U697" i="6" s="1"/>
  <c r="Q697" i="6"/>
  <c r="R697" i="6" s="1"/>
  <c r="V696" i="6"/>
  <c r="T696" i="6"/>
  <c r="U696" i="6" s="1"/>
  <c r="Q696" i="6"/>
  <c r="R696" i="6" s="1"/>
  <c r="V695" i="6"/>
  <c r="T695" i="6"/>
  <c r="U695" i="6" s="1"/>
  <c r="Q695" i="6"/>
  <c r="R695" i="6" s="1"/>
  <c r="V694" i="6"/>
  <c r="T694" i="6"/>
  <c r="U694" i="6" s="1"/>
  <c r="Q694" i="6"/>
  <c r="R694" i="6" s="1"/>
  <c r="V693" i="6"/>
  <c r="T693" i="6"/>
  <c r="U693" i="6" s="1"/>
  <c r="Q693" i="6"/>
  <c r="R693" i="6" s="1"/>
  <c r="V692" i="6"/>
  <c r="T692" i="6"/>
  <c r="U692" i="6" s="1"/>
  <c r="Q692" i="6"/>
  <c r="R692" i="6" s="1"/>
  <c r="V691" i="6"/>
  <c r="T691" i="6"/>
  <c r="U691" i="6" s="1"/>
  <c r="Q691" i="6"/>
  <c r="R691" i="6" s="1"/>
  <c r="V690" i="6"/>
  <c r="T690" i="6"/>
  <c r="U690" i="6" s="1"/>
  <c r="Q690" i="6"/>
  <c r="R690" i="6" s="1"/>
  <c r="V689" i="6"/>
  <c r="T689" i="6"/>
  <c r="U689" i="6" s="1"/>
  <c r="Q689" i="6"/>
  <c r="R689" i="6" s="1"/>
  <c r="V688" i="6"/>
  <c r="T688" i="6"/>
  <c r="U688" i="6" s="1"/>
  <c r="Q688" i="6"/>
  <c r="R688" i="6" s="1"/>
  <c r="V687" i="6"/>
  <c r="T687" i="6"/>
  <c r="U687" i="6" s="1"/>
  <c r="Q687" i="6"/>
  <c r="R687" i="6" s="1"/>
  <c r="V686" i="6"/>
  <c r="T686" i="6"/>
  <c r="U686" i="6" s="1"/>
  <c r="Q686" i="6"/>
  <c r="R686" i="6" s="1"/>
  <c r="V685" i="6"/>
  <c r="T685" i="6"/>
  <c r="U685" i="6" s="1"/>
  <c r="Q685" i="6"/>
  <c r="R685" i="6" s="1"/>
  <c r="V684" i="6"/>
  <c r="T684" i="6"/>
  <c r="U684" i="6" s="1"/>
  <c r="Q684" i="6"/>
  <c r="R684" i="6" s="1"/>
  <c r="V683" i="6"/>
  <c r="T683" i="6"/>
  <c r="U683" i="6" s="1"/>
  <c r="Q683" i="6"/>
  <c r="R683" i="6" s="1"/>
  <c r="V682" i="6"/>
  <c r="T682" i="6"/>
  <c r="U682" i="6" s="1"/>
  <c r="Q682" i="6"/>
  <c r="R682" i="6" s="1"/>
  <c r="V681" i="6"/>
  <c r="T681" i="6"/>
  <c r="U681" i="6" s="1"/>
  <c r="Q681" i="6"/>
  <c r="R681" i="6" s="1"/>
  <c r="V680" i="6"/>
  <c r="T680" i="6"/>
  <c r="U680" i="6" s="1"/>
  <c r="Q680" i="6"/>
  <c r="R680" i="6" s="1"/>
  <c r="V679" i="6"/>
  <c r="T679" i="6"/>
  <c r="U679" i="6" s="1"/>
  <c r="Q679" i="6"/>
  <c r="R679" i="6" s="1"/>
  <c r="V678" i="6"/>
  <c r="T678" i="6"/>
  <c r="U678" i="6" s="1"/>
  <c r="Q678" i="6"/>
  <c r="R678" i="6" s="1"/>
  <c r="V677" i="6"/>
  <c r="T677" i="6"/>
  <c r="U677" i="6" s="1"/>
  <c r="Q677" i="6"/>
  <c r="R677" i="6" s="1"/>
  <c r="V676" i="6"/>
  <c r="T676" i="6"/>
  <c r="U676" i="6" s="1"/>
  <c r="Q676" i="6"/>
  <c r="R676" i="6" s="1"/>
  <c r="V675" i="6"/>
  <c r="T675" i="6"/>
  <c r="U675" i="6" s="1"/>
  <c r="Q675" i="6"/>
  <c r="R675" i="6" s="1"/>
  <c r="V674" i="6"/>
  <c r="T674" i="6"/>
  <c r="U674" i="6" s="1"/>
  <c r="Q674" i="6"/>
  <c r="R674" i="6" s="1"/>
  <c r="V673" i="6"/>
  <c r="T673" i="6"/>
  <c r="U673" i="6" s="1"/>
  <c r="Q673" i="6"/>
  <c r="R673" i="6" s="1"/>
  <c r="V672" i="6"/>
  <c r="T672" i="6"/>
  <c r="U672" i="6" s="1"/>
  <c r="Q672" i="6"/>
  <c r="R672" i="6" s="1"/>
  <c r="V671" i="6"/>
  <c r="T671" i="6"/>
  <c r="U671" i="6" s="1"/>
  <c r="Q671" i="6"/>
  <c r="V670" i="6"/>
  <c r="T670" i="6"/>
  <c r="U670" i="6" s="1"/>
  <c r="Q670" i="6"/>
  <c r="R670" i="6" s="1"/>
  <c r="V669" i="6"/>
  <c r="T669" i="6"/>
  <c r="U669" i="6" s="1"/>
  <c r="Q669" i="6"/>
  <c r="R669" i="6" s="1"/>
  <c r="V668" i="6"/>
  <c r="T668" i="6"/>
  <c r="U668" i="6" s="1"/>
  <c r="Q668" i="6"/>
  <c r="V667" i="6"/>
  <c r="T667" i="6"/>
  <c r="U667" i="6" s="1"/>
  <c r="Q667" i="6"/>
  <c r="R667" i="6" s="1"/>
  <c r="V666" i="6"/>
  <c r="T666" i="6"/>
  <c r="U666" i="6" s="1"/>
  <c r="Q666" i="6"/>
  <c r="V665" i="6"/>
  <c r="T665" i="6"/>
  <c r="U665" i="6" s="1"/>
  <c r="Q665" i="6"/>
  <c r="R665" i="6" s="1"/>
  <c r="V664" i="6"/>
  <c r="T664" i="6"/>
  <c r="Q664" i="6"/>
  <c r="R664" i="6" s="1"/>
  <c r="V663" i="6"/>
  <c r="T663" i="6"/>
  <c r="U663" i="6" s="1"/>
  <c r="O663" i="6"/>
  <c r="C670" i="5"/>
  <c r="D13" i="5" s="1"/>
  <c r="F13" i="5" s="1"/>
  <c r="C160" i="6"/>
  <c r="D9" i="6" s="1"/>
  <c r="B160" i="6"/>
  <c r="C9" i="6" s="1"/>
  <c r="B446" i="6" a="1"/>
  <c r="B446" i="6" s="1"/>
  <c r="C446" i="6" s="1"/>
  <c r="B447" i="6" a="1"/>
  <c r="B447" i="6" s="1"/>
  <c r="C447" i="6" s="1"/>
  <c r="B448" i="6" a="1"/>
  <c r="B448" i="6" s="1"/>
  <c r="C448" i="6" s="1"/>
  <c r="B449" i="6" a="1"/>
  <c r="B449" i="6" s="1"/>
  <c r="C449" i="6" s="1"/>
  <c r="B450" i="6" a="1"/>
  <c r="B450" i="6" s="1"/>
  <c r="C450" i="6" s="1"/>
  <c r="B451" i="6" a="1"/>
  <c r="B451" i="6" s="1"/>
  <c r="C451" i="6" s="1"/>
  <c r="B452" i="6" a="1"/>
  <c r="B452" i="6" s="1"/>
  <c r="C452" i="6" s="1"/>
  <c r="B453" i="6" a="1"/>
  <c r="B453" i="6" s="1"/>
  <c r="C453" i="6" s="1"/>
  <c r="B454" i="6" a="1"/>
  <c r="B454" i="6" s="1"/>
  <c r="C454" i="6" s="1"/>
  <c r="B455" i="6" a="1"/>
  <c r="B455" i="6" s="1"/>
  <c r="C455" i="6" s="1"/>
  <c r="B456" i="6" a="1"/>
  <c r="B456" i="6" s="1"/>
  <c r="C456" i="6" s="1"/>
  <c r="B457" i="6" a="1"/>
  <c r="B457" i="6" s="1"/>
  <c r="C457" i="6" s="1"/>
  <c r="B458" i="6" a="1"/>
  <c r="B458" i="6" s="1"/>
  <c r="C458" i="6" s="1"/>
  <c r="B459" i="6" a="1"/>
  <c r="B459" i="6" s="1"/>
  <c r="C459" i="6" s="1"/>
  <c r="B460" i="6" a="1"/>
  <c r="B460" i="6" s="1"/>
  <c r="C460" i="6" s="1"/>
  <c r="B461" i="6" a="1"/>
  <c r="B461" i="6" s="1"/>
  <c r="C461" i="6" s="1"/>
  <c r="B462" i="6" a="1"/>
  <c r="B462" i="6" s="1"/>
  <c r="C462" i="6" s="1"/>
  <c r="B463" i="6" a="1"/>
  <c r="B463" i="6" s="1"/>
  <c r="C463" i="6" s="1"/>
  <c r="Q274" i="6"/>
  <c r="R274" i="6" s="1"/>
  <c r="T274" i="6"/>
  <c r="V274" i="6"/>
  <c r="Q275" i="6"/>
  <c r="R275" i="6" s="1"/>
  <c r="T275" i="6"/>
  <c r="U275" i="6" s="1"/>
  <c r="V275" i="6"/>
  <c r="Q276" i="6"/>
  <c r="T276" i="6"/>
  <c r="U276" i="6" s="1"/>
  <c r="V276" i="6"/>
  <c r="Q277" i="6"/>
  <c r="R277" i="6" s="1"/>
  <c r="T277" i="6"/>
  <c r="U277" i="6" s="1"/>
  <c r="V277" i="6"/>
  <c r="Q278" i="6"/>
  <c r="T278" i="6"/>
  <c r="U278" i="6" s="1"/>
  <c r="V278" i="6"/>
  <c r="Q279" i="6"/>
  <c r="R279" i="6" s="1"/>
  <c r="T279" i="6"/>
  <c r="U279" i="6" s="1"/>
  <c r="V279" i="6"/>
  <c r="Q280" i="6"/>
  <c r="R280" i="6" s="1"/>
  <c r="T280" i="6"/>
  <c r="U280" i="6" s="1"/>
  <c r="V280" i="6"/>
  <c r="Q281" i="6"/>
  <c r="R281" i="6" s="1"/>
  <c r="T281" i="6"/>
  <c r="U281" i="6" s="1"/>
  <c r="V281" i="6"/>
  <c r="Q282" i="6"/>
  <c r="R282" i="6" s="1"/>
  <c r="T282" i="6"/>
  <c r="U282" i="6" s="1"/>
  <c r="V282" i="6"/>
  <c r="Q283" i="6"/>
  <c r="R283" i="6" s="1"/>
  <c r="T283" i="6"/>
  <c r="U283" i="6" s="1"/>
  <c r="V283" i="6"/>
  <c r="Q284" i="6"/>
  <c r="R284" i="6" s="1"/>
  <c r="T284" i="6"/>
  <c r="U284" i="6" s="1"/>
  <c r="V284" i="6"/>
  <c r="Q285" i="6"/>
  <c r="R285" i="6" s="1"/>
  <c r="T285" i="6"/>
  <c r="U285" i="6" s="1"/>
  <c r="V285" i="6"/>
  <c r="Q286" i="6"/>
  <c r="R286" i="6" s="1"/>
  <c r="T286" i="6"/>
  <c r="U286" i="6" s="1"/>
  <c r="V286" i="6"/>
  <c r="Q287" i="6"/>
  <c r="R287" i="6" s="1"/>
  <c r="T287" i="6"/>
  <c r="U287" i="6" s="1"/>
  <c r="V287" i="6"/>
  <c r="Q288" i="6"/>
  <c r="R288" i="6" s="1"/>
  <c r="T288" i="6"/>
  <c r="U288" i="6" s="1"/>
  <c r="V288" i="6"/>
  <c r="Q289" i="6"/>
  <c r="R289" i="6" s="1"/>
  <c r="T289" i="6"/>
  <c r="U289" i="6" s="1"/>
  <c r="V289" i="6"/>
  <c r="Q290" i="6"/>
  <c r="R290" i="6" s="1"/>
  <c r="T290" i="6"/>
  <c r="U290" i="6" s="1"/>
  <c r="V290" i="6"/>
  <c r="Q291" i="6"/>
  <c r="R291" i="6" s="1"/>
  <c r="T291" i="6"/>
  <c r="U291" i="6" s="1"/>
  <c r="V291" i="6"/>
  <c r="Q292" i="6"/>
  <c r="R292" i="6" s="1"/>
  <c r="T292" i="6"/>
  <c r="U292" i="6" s="1"/>
  <c r="V292" i="6"/>
  <c r="Q293" i="6"/>
  <c r="R293" i="6" s="1"/>
  <c r="T293" i="6"/>
  <c r="U293" i="6" s="1"/>
  <c r="V293" i="6"/>
  <c r="Q294" i="6"/>
  <c r="R294" i="6" s="1"/>
  <c r="T294" i="6"/>
  <c r="U294" i="6" s="1"/>
  <c r="V294" i="6"/>
  <c r="Q295" i="6"/>
  <c r="R295" i="6" s="1"/>
  <c r="T295" i="6"/>
  <c r="U295" i="6" s="1"/>
  <c r="V295" i="6"/>
  <c r="Q296" i="6"/>
  <c r="R296" i="6" s="1"/>
  <c r="T296" i="6"/>
  <c r="U296" i="6" s="1"/>
  <c r="V296" i="6"/>
  <c r="Q297" i="6"/>
  <c r="R297" i="6" s="1"/>
  <c r="T297" i="6"/>
  <c r="U297" i="6" s="1"/>
  <c r="V297" i="6"/>
  <c r="Q298" i="6"/>
  <c r="R298" i="6" s="1"/>
  <c r="T298" i="6"/>
  <c r="U298" i="6" s="1"/>
  <c r="V298" i="6"/>
  <c r="Q299" i="6"/>
  <c r="R299" i="6" s="1"/>
  <c r="T299" i="6"/>
  <c r="U299" i="6" s="1"/>
  <c r="V299" i="6"/>
  <c r="Q300" i="6"/>
  <c r="R300" i="6" s="1"/>
  <c r="T300" i="6"/>
  <c r="U300" i="6" s="1"/>
  <c r="V300" i="6"/>
  <c r="Q301" i="6"/>
  <c r="R301" i="6" s="1"/>
  <c r="T301" i="6"/>
  <c r="U301" i="6" s="1"/>
  <c r="V301" i="6"/>
  <c r="Q302" i="6"/>
  <c r="R302" i="6" s="1"/>
  <c r="T302" i="6"/>
  <c r="U302" i="6" s="1"/>
  <c r="V302" i="6"/>
  <c r="Q303" i="6"/>
  <c r="R303" i="6" s="1"/>
  <c r="T303" i="6"/>
  <c r="U303" i="6" s="1"/>
  <c r="V303" i="6"/>
  <c r="Q304" i="6"/>
  <c r="R304" i="6" s="1"/>
  <c r="T304" i="6"/>
  <c r="U304" i="6" s="1"/>
  <c r="V304" i="6"/>
  <c r="Q305" i="6"/>
  <c r="R305" i="6" s="1"/>
  <c r="T305" i="6"/>
  <c r="U305" i="6" s="1"/>
  <c r="V305" i="6"/>
  <c r="Q306" i="6"/>
  <c r="R306" i="6" s="1"/>
  <c r="T306" i="6"/>
  <c r="U306" i="6" s="1"/>
  <c r="V306" i="6"/>
  <c r="Q307" i="6"/>
  <c r="R307" i="6" s="1"/>
  <c r="T307" i="6"/>
  <c r="U307" i="6" s="1"/>
  <c r="V307" i="6"/>
  <c r="Q308" i="6"/>
  <c r="R308" i="6" s="1"/>
  <c r="T308" i="6"/>
  <c r="U308" i="6" s="1"/>
  <c r="V308" i="6"/>
  <c r="Q309" i="6"/>
  <c r="R309" i="6" s="1"/>
  <c r="T309" i="6"/>
  <c r="U309" i="6" s="1"/>
  <c r="V309" i="6"/>
  <c r="Q310" i="6"/>
  <c r="R310" i="6" s="1"/>
  <c r="T310" i="6"/>
  <c r="U310" i="6" s="1"/>
  <c r="V310" i="6"/>
  <c r="Q311" i="6"/>
  <c r="R311" i="6" s="1"/>
  <c r="T311" i="6"/>
  <c r="U311" i="6" s="1"/>
  <c r="V311" i="6"/>
  <c r="Q312" i="6"/>
  <c r="R312" i="6" s="1"/>
  <c r="T312" i="6"/>
  <c r="U312" i="6" s="1"/>
  <c r="V312" i="6"/>
  <c r="Q313" i="6"/>
  <c r="R313" i="6" s="1"/>
  <c r="T313" i="6"/>
  <c r="U313" i="6" s="1"/>
  <c r="V313" i="6"/>
  <c r="Q314" i="6"/>
  <c r="R314" i="6" s="1"/>
  <c r="T314" i="6"/>
  <c r="U314" i="6" s="1"/>
  <c r="V314" i="6"/>
  <c r="Q315" i="6"/>
  <c r="R315" i="6" s="1"/>
  <c r="T315" i="6"/>
  <c r="U315" i="6" s="1"/>
  <c r="V315" i="6"/>
  <c r="Q316" i="6"/>
  <c r="R316" i="6" s="1"/>
  <c r="T316" i="6"/>
  <c r="U316" i="6" s="1"/>
  <c r="V316" i="6"/>
  <c r="Q317" i="6"/>
  <c r="R317" i="6" s="1"/>
  <c r="T317" i="6"/>
  <c r="U317" i="6" s="1"/>
  <c r="V317" i="6"/>
  <c r="Q318" i="6"/>
  <c r="R318" i="6" s="1"/>
  <c r="T318" i="6"/>
  <c r="U318" i="6" s="1"/>
  <c r="V318" i="6"/>
  <c r="Q319" i="6"/>
  <c r="R319" i="6" s="1"/>
  <c r="T319" i="6"/>
  <c r="U319" i="6" s="1"/>
  <c r="V319" i="6"/>
  <c r="Q320" i="6"/>
  <c r="R320" i="6" s="1"/>
  <c r="T320" i="6"/>
  <c r="U320" i="6" s="1"/>
  <c r="V320" i="6"/>
  <c r="Q321" i="6"/>
  <c r="R321" i="6" s="1"/>
  <c r="T321" i="6"/>
  <c r="U321" i="6" s="1"/>
  <c r="V321" i="6"/>
  <c r="Q322" i="6"/>
  <c r="R322" i="6" s="1"/>
  <c r="T322" i="6"/>
  <c r="U322" i="6" s="1"/>
  <c r="V322" i="6"/>
  <c r="Q323" i="6"/>
  <c r="R323" i="6" s="1"/>
  <c r="T323" i="6"/>
  <c r="U323" i="6" s="1"/>
  <c r="V323" i="6"/>
  <c r="Q324" i="6"/>
  <c r="R324" i="6" s="1"/>
  <c r="T324" i="6"/>
  <c r="U324" i="6" s="1"/>
  <c r="V324" i="6"/>
  <c r="Q325" i="6"/>
  <c r="R325" i="6" s="1"/>
  <c r="T325" i="6"/>
  <c r="U325" i="6" s="1"/>
  <c r="V325" i="6"/>
  <c r="Q326" i="6"/>
  <c r="R326" i="6" s="1"/>
  <c r="T326" i="6"/>
  <c r="U326" i="6" s="1"/>
  <c r="V326" i="6"/>
  <c r="Q327" i="6"/>
  <c r="R327" i="6" s="1"/>
  <c r="T327" i="6"/>
  <c r="U327" i="6" s="1"/>
  <c r="V327" i="6"/>
  <c r="Q328" i="6"/>
  <c r="R328" i="6" s="1"/>
  <c r="T328" i="6"/>
  <c r="U328" i="6" s="1"/>
  <c r="V328" i="6"/>
  <c r="Q329" i="6"/>
  <c r="R329" i="6" s="1"/>
  <c r="T329" i="6"/>
  <c r="U329" i="6" s="1"/>
  <c r="V329" i="6"/>
  <c r="Q330" i="6"/>
  <c r="R330" i="6" s="1"/>
  <c r="T330" i="6"/>
  <c r="U330" i="6" s="1"/>
  <c r="V330" i="6"/>
  <c r="Q331" i="6"/>
  <c r="R331" i="6" s="1"/>
  <c r="T331" i="6"/>
  <c r="U331" i="6" s="1"/>
  <c r="V331" i="6"/>
  <c r="Q332" i="6"/>
  <c r="R332" i="6" s="1"/>
  <c r="T332" i="6"/>
  <c r="U332" i="6" s="1"/>
  <c r="V332" i="6"/>
  <c r="Q333" i="6"/>
  <c r="R333" i="6" s="1"/>
  <c r="T333" i="6"/>
  <c r="U333" i="6" s="1"/>
  <c r="V333" i="6"/>
  <c r="Q334" i="6"/>
  <c r="R334" i="6" s="1"/>
  <c r="T334" i="6"/>
  <c r="U334" i="6" s="1"/>
  <c r="V334" i="6"/>
  <c r="Q335" i="6"/>
  <c r="R335" i="6" s="1"/>
  <c r="T335" i="6"/>
  <c r="U335" i="6" s="1"/>
  <c r="V335" i="6"/>
  <c r="Q336" i="6"/>
  <c r="R336" i="6" s="1"/>
  <c r="T336" i="6"/>
  <c r="U336" i="6" s="1"/>
  <c r="V336" i="6"/>
  <c r="Q337" i="6"/>
  <c r="R337" i="6" s="1"/>
  <c r="T337" i="6"/>
  <c r="U337" i="6" s="1"/>
  <c r="V337" i="6"/>
  <c r="Q338" i="6"/>
  <c r="R338" i="6" s="1"/>
  <c r="T338" i="6"/>
  <c r="U338" i="6" s="1"/>
  <c r="V338" i="6"/>
  <c r="Q339" i="6"/>
  <c r="R339" i="6" s="1"/>
  <c r="T339" i="6"/>
  <c r="U339" i="6" s="1"/>
  <c r="V339" i="6"/>
  <c r="Q340" i="6"/>
  <c r="R340" i="6" s="1"/>
  <c r="T340" i="6"/>
  <c r="U340" i="6" s="1"/>
  <c r="V340" i="6"/>
  <c r="Q341" i="6"/>
  <c r="R341" i="6" s="1"/>
  <c r="T341" i="6"/>
  <c r="U341" i="6" s="1"/>
  <c r="V341" i="6"/>
  <c r="Q342" i="6"/>
  <c r="R342" i="6" s="1"/>
  <c r="T342" i="6"/>
  <c r="U342" i="6" s="1"/>
  <c r="V342" i="6"/>
  <c r="Q343" i="6"/>
  <c r="R343" i="6" s="1"/>
  <c r="T343" i="6"/>
  <c r="U343" i="6" s="1"/>
  <c r="V343" i="6"/>
  <c r="Q344" i="6"/>
  <c r="R344" i="6" s="1"/>
  <c r="T344" i="6"/>
  <c r="U344" i="6" s="1"/>
  <c r="V344" i="6"/>
  <c r="Q345" i="6"/>
  <c r="R345" i="6" s="1"/>
  <c r="T345" i="6"/>
  <c r="U345" i="6" s="1"/>
  <c r="V345" i="6"/>
  <c r="Q346" i="6"/>
  <c r="R346" i="6" s="1"/>
  <c r="T346" i="6"/>
  <c r="U346" i="6" s="1"/>
  <c r="V346" i="6"/>
  <c r="Q347" i="6"/>
  <c r="R347" i="6" s="1"/>
  <c r="T347" i="6"/>
  <c r="U347" i="6" s="1"/>
  <c r="V347" i="6"/>
  <c r="V273" i="6"/>
  <c r="T273" i="6"/>
  <c r="Q273" i="6"/>
  <c r="R273" i="6" s="1"/>
  <c r="O273" i="6"/>
  <c r="D88" i="6"/>
  <c r="E8" i="6" s="1"/>
  <c r="C88" i="6"/>
  <c r="D8" i="6" s="1"/>
  <c r="B88" i="6"/>
  <c r="C8" i="6" s="1"/>
  <c r="B368" i="5"/>
  <c r="B273" i="6" a="1"/>
  <c r="B329" i="5"/>
  <c r="B327" i="5"/>
  <c r="B367" i="5"/>
  <c r="B348" i="5"/>
  <c r="B350" i="5"/>
  <c r="B344" i="5"/>
  <c r="B356" i="5"/>
  <c r="B340" i="5"/>
  <c r="B334" i="5"/>
  <c r="B360" i="5"/>
  <c r="B370" i="5"/>
  <c r="B332" i="5"/>
  <c r="B361" i="5"/>
  <c r="B667" i="6" a="1"/>
  <c r="B345" i="5"/>
  <c r="B363" i="5"/>
  <c r="B372" i="5"/>
  <c r="B335" i="5"/>
  <c r="B323" i="5"/>
  <c r="B343" i="5"/>
  <c r="B355" i="5"/>
  <c r="B336" i="5"/>
  <c r="B322" i="5"/>
  <c r="B369" i="5"/>
  <c r="B326" i="5"/>
  <c r="B341" i="5"/>
  <c r="B373" i="5"/>
  <c r="B365" i="5"/>
  <c r="B354" i="5"/>
  <c r="B346" i="5"/>
  <c r="B333" i="5"/>
  <c r="B351" i="5"/>
  <c r="B324" i="5"/>
  <c r="B318" i="5"/>
  <c r="B330" i="5"/>
  <c r="B358" i="5"/>
  <c r="B347" i="5"/>
  <c r="B337" i="5"/>
  <c r="B364" i="5"/>
  <c r="B328" i="5"/>
  <c r="B352" i="5"/>
  <c r="B357" i="5"/>
  <c r="B319" i="5"/>
  <c r="B325" i="5"/>
  <c r="B331" i="5"/>
  <c r="B353" i="5"/>
  <c r="B338" i="5"/>
  <c r="B339" i="5"/>
  <c r="B320" i="5"/>
  <c r="B342" i="5"/>
  <c r="B359" i="5"/>
  <c r="B366" i="5"/>
  <c r="B371" i="5"/>
  <c r="B349" i="5"/>
  <c r="B321" i="5"/>
  <c r="B362" i="5"/>
  <c r="B317" i="5"/>
  <c r="F9" i="6" l="1"/>
  <c r="R671" i="6"/>
  <c r="F8" i="6"/>
  <c r="G362" i="5"/>
  <c r="G337" i="5"/>
  <c r="G364" i="5"/>
  <c r="G332" i="5"/>
  <c r="G321" i="5"/>
  <c r="G318" i="5"/>
  <c r="G373" i="5"/>
  <c r="G329" i="5"/>
  <c r="G368" i="5"/>
  <c r="G342" i="5"/>
  <c r="G360" i="5"/>
  <c r="G327" i="5"/>
  <c r="G354" i="5"/>
  <c r="G359" i="5"/>
  <c r="G355" i="5"/>
  <c r="G353" i="5"/>
  <c r="G363" i="5"/>
  <c r="G341" i="5"/>
  <c r="G361" i="5"/>
  <c r="G319" i="5"/>
  <c r="G335" i="5"/>
  <c r="G356" i="5"/>
  <c r="G326" i="5"/>
  <c r="G370" i="5"/>
  <c r="G334" i="5"/>
  <c r="G349" i="5"/>
  <c r="G338" i="5"/>
  <c r="G324" i="5"/>
  <c r="G372" i="5"/>
  <c r="G352" i="5"/>
  <c r="G328" i="5"/>
  <c r="G323" i="5"/>
  <c r="G339" i="5"/>
  <c r="G331" i="5"/>
  <c r="G366" i="5"/>
  <c r="G357" i="5"/>
  <c r="G348" i="5"/>
  <c r="G351" i="5"/>
  <c r="G320" i="5"/>
  <c r="G367" i="5"/>
  <c r="G347" i="5"/>
  <c r="G325" i="5"/>
  <c r="G369" i="5"/>
  <c r="G346" i="5"/>
  <c r="G358" i="5"/>
  <c r="G333" i="5"/>
  <c r="G344" i="5"/>
  <c r="G336" i="5"/>
  <c r="G340" i="5"/>
  <c r="G350" i="5"/>
  <c r="G343" i="5"/>
  <c r="G330" i="5"/>
  <c r="G365" i="5"/>
  <c r="G345" i="5"/>
  <c r="G371" i="5"/>
  <c r="G322" i="5"/>
  <c r="G317" i="5"/>
  <c r="C390" i="5" s="1" a="1"/>
  <c r="C390" i="5" s="1"/>
  <c r="C613" i="21" a="1"/>
  <c r="C613" i="21" s="1"/>
  <c r="C223" i="21" a="1"/>
  <c r="C223" i="21" s="1"/>
  <c r="B667" i="6"/>
  <c r="U664" i="6"/>
  <c r="R668" i="6"/>
  <c r="R666" i="6"/>
  <c r="C663" i="6"/>
  <c r="C664" i="6"/>
  <c r="C840" i="6" s="1"/>
  <c r="C665" i="6"/>
  <c r="C666" i="6"/>
  <c r="C591" i="6"/>
  <c r="C595" i="6"/>
  <c r="C592" i="6"/>
  <c r="C596" i="6"/>
  <c r="C593" i="6"/>
  <c r="C597" i="6"/>
  <c r="C590" i="6"/>
  <c r="C594" i="6"/>
  <c r="C598" i="6"/>
  <c r="R276" i="6"/>
  <c r="R278" i="6"/>
  <c r="U274" i="6"/>
  <c r="U273" i="6"/>
  <c r="B273" i="6"/>
  <c r="C200" i="6"/>
  <c r="C208" i="6"/>
  <c r="C216" i="6"/>
  <c r="C224" i="6"/>
  <c r="C260" i="6"/>
  <c r="C233" i="6"/>
  <c r="C242" i="6"/>
  <c r="C256" i="6"/>
  <c r="C265" i="6"/>
  <c r="C204" i="6"/>
  <c r="C212" i="6"/>
  <c r="C220" i="6"/>
  <c r="C228" i="6"/>
  <c r="C237" i="6"/>
  <c r="C246" i="6"/>
  <c r="C201" i="6"/>
  <c r="C205" i="6"/>
  <c r="C213" i="6"/>
  <c r="C217" i="6"/>
  <c r="C229" i="6"/>
  <c r="C252" i="6"/>
  <c r="C234" i="6"/>
  <c r="C248" i="6"/>
  <c r="C257" i="6"/>
  <c r="C202" i="6"/>
  <c r="C206" i="6"/>
  <c r="C210" i="6"/>
  <c r="C214" i="6"/>
  <c r="C218" i="6"/>
  <c r="C222" i="6"/>
  <c r="C226" i="6"/>
  <c r="C230" i="6"/>
  <c r="C244" i="6"/>
  <c r="C253" i="6"/>
  <c r="C262" i="6"/>
  <c r="C240" i="6"/>
  <c r="C249" i="6"/>
  <c r="C258" i="6"/>
  <c r="C209" i="6"/>
  <c r="C221" i="6"/>
  <c r="C225" i="6"/>
  <c r="C238" i="6"/>
  <c r="C261" i="6"/>
  <c r="C215" i="6"/>
  <c r="C245" i="6"/>
  <c r="C203" i="6"/>
  <c r="C207" i="6"/>
  <c r="C211" i="6"/>
  <c r="C219" i="6"/>
  <c r="C223" i="6"/>
  <c r="C227" i="6"/>
  <c r="C236" i="6"/>
  <c r="C254" i="6"/>
  <c r="C232" i="6"/>
  <c r="C241" i="6"/>
  <c r="C250" i="6"/>
  <c r="C264" i="6"/>
  <c r="C231" i="6"/>
  <c r="C235" i="6"/>
  <c r="C239" i="6"/>
  <c r="C243" i="6"/>
  <c r="C247" i="6"/>
  <c r="C251" i="6"/>
  <c r="C255" i="6"/>
  <c r="C259" i="6"/>
  <c r="C263" i="6"/>
  <c r="C37" i="6"/>
  <c r="D7" i="6" s="1"/>
  <c r="C7" i="6"/>
  <c r="E17" i="19"/>
  <c r="E16" i="19"/>
  <c r="E15" i="19"/>
  <c r="E12" i="19"/>
  <c r="E10" i="19"/>
  <c r="E9" i="19"/>
  <c r="D10" i="19"/>
  <c r="E8" i="19"/>
  <c r="D18" i="19"/>
  <c r="C18" i="19"/>
  <c r="E18" i="19"/>
  <c r="C628" i="19"/>
  <c r="D17" i="19" s="1"/>
  <c r="B628" i="19"/>
  <c r="C17" i="19" s="1"/>
  <c r="B614" i="21" a="1"/>
  <c r="B224" i="21" a="1"/>
  <c r="S663" i="6" l="1"/>
  <c r="F17" i="19"/>
  <c r="F18" i="19"/>
  <c r="F7" i="6"/>
  <c r="C839" i="6"/>
  <c r="B614" i="21"/>
  <c r="B224" i="21"/>
  <c r="C667" i="6"/>
  <c r="S331" i="6"/>
  <c r="S704" i="6"/>
  <c r="S297" i="6"/>
  <c r="S307" i="6"/>
  <c r="S332" i="6"/>
  <c r="S319" i="6"/>
  <c r="S286" i="6"/>
  <c r="S314" i="6"/>
  <c r="S346" i="6"/>
  <c r="S329" i="6"/>
  <c r="S292" i="6"/>
  <c r="S304" i="6"/>
  <c r="S283" i="6"/>
  <c r="S326" i="6"/>
  <c r="S293" i="6"/>
  <c r="S731" i="6"/>
  <c r="S698" i="6"/>
  <c r="S338" i="6"/>
  <c r="S321" i="6"/>
  <c r="S347" i="6"/>
  <c r="S296" i="6"/>
  <c r="S343" i="6"/>
  <c r="S318" i="6"/>
  <c r="S285" i="6"/>
  <c r="S724" i="6"/>
  <c r="S677" i="6"/>
  <c r="S322" i="6"/>
  <c r="S313" i="6"/>
  <c r="S323" i="6"/>
  <c r="S280" i="6"/>
  <c r="S335" i="6"/>
  <c r="S310" i="6"/>
  <c r="S703" i="6"/>
  <c r="S714" i="6"/>
  <c r="S690" i="6"/>
  <c r="S685" i="6"/>
  <c r="S306" i="6"/>
  <c r="S289" i="6"/>
  <c r="S344" i="6"/>
  <c r="S316" i="6"/>
  <c r="S311" i="6"/>
  <c r="S278" i="6"/>
  <c r="S683" i="6"/>
  <c r="S722" i="6"/>
  <c r="S290" i="6"/>
  <c r="S281" i="6"/>
  <c r="S336" i="6"/>
  <c r="S276" i="6"/>
  <c r="S303" i="6"/>
  <c r="S341" i="6"/>
  <c r="S664" i="6"/>
  <c r="S676" i="6"/>
  <c r="S693" i="6"/>
  <c r="S282" i="6"/>
  <c r="S324" i="6"/>
  <c r="S328" i="6"/>
  <c r="S339" i="6"/>
  <c r="S279" i="6"/>
  <c r="S333" i="6"/>
  <c r="S709" i="6"/>
  <c r="S726" i="6"/>
  <c r="S730" i="6"/>
  <c r="S345" i="6"/>
  <c r="S308" i="6"/>
  <c r="S312" i="6"/>
  <c r="S315" i="6"/>
  <c r="S342" i="6"/>
  <c r="S317" i="6"/>
  <c r="S702" i="6"/>
  <c r="S732" i="6"/>
  <c r="S694" i="6"/>
  <c r="S330" i="6"/>
  <c r="S337" i="6"/>
  <c r="S340" i="6"/>
  <c r="S291" i="6"/>
  <c r="S288" i="6"/>
  <c r="S299" i="6"/>
  <c r="S295" i="6"/>
  <c r="S302" i="6"/>
  <c r="S309" i="6"/>
  <c r="S723" i="6"/>
  <c r="S717" i="6"/>
  <c r="S669" i="6"/>
  <c r="S691" i="6"/>
  <c r="S699" i="6"/>
  <c r="S707" i="6"/>
  <c r="S708" i="6"/>
  <c r="S721" i="6"/>
  <c r="S728" i="6"/>
  <c r="S287" i="6"/>
  <c r="S294" i="6"/>
  <c r="S301" i="6"/>
  <c r="S716" i="6"/>
  <c r="S710" i="6"/>
  <c r="S733" i="6"/>
  <c r="S684" i="6"/>
  <c r="S692" i="6"/>
  <c r="S700" i="6"/>
  <c r="S701" i="6"/>
  <c r="S713" i="6"/>
  <c r="S720" i="6"/>
  <c r="S705" i="6"/>
  <c r="S712" i="6"/>
  <c r="S719" i="6"/>
  <c r="S670" i="6"/>
  <c r="S678" i="6"/>
  <c r="S686" i="6"/>
  <c r="S687" i="6"/>
  <c r="S697" i="6"/>
  <c r="S696" i="6"/>
  <c r="S298" i="6"/>
  <c r="S305" i="6"/>
  <c r="S284" i="6"/>
  <c r="S320" i="6"/>
  <c r="S300" i="6"/>
  <c r="S327" i="6"/>
  <c r="S334" i="6"/>
  <c r="S325" i="6"/>
  <c r="S695" i="6"/>
  <c r="S668" i="6"/>
  <c r="S706" i="6"/>
  <c r="S734" i="6"/>
  <c r="S671" i="6"/>
  <c r="S679" i="6"/>
  <c r="S674" i="6"/>
  <c r="S689" i="6"/>
  <c r="S688" i="6"/>
  <c r="S682" i="6"/>
  <c r="S711" i="6"/>
  <c r="S675" i="6"/>
  <c r="S727" i="6"/>
  <c r="S735" i="6"/>
  <c r="S667" i="6"/>
  <c r="S681" i="6"/>
  <c r="S672" i="6"/>
  <c r="S737" i="6"/>
  <c r="S673" i="6"/>
  <c r="S736" i="6"/>
  <c r="S718" i="6"/>
  <c r="S725" i="6"/>
  <c r="S715" i="6"/>
  <c r="S729" i="6"/>
  <c r="S680" i="6"/>
  <c r="B444" i="6" a="1"/>
  <c r="B444" i="6" s="1"/>
  <c r="S277" i="6"/>
  <c r="S273" i="6"/>
  <c r="C273" i="6"/>
  <c r="C605" i="19"/>
  <c r="D16" i="19" s="1"/>
  <c r="B605" i="19"/>
  <c r="C16" i="19" s="1"/>
  <c r="C580" i="19"/>
  <c r="D15" i="19" s="1"/>
  <c r="B580" i="19"/>
  <c r="C15" i="19" s="1"/>
  <c r="D508" i="19"/>
  <c r="E14" i="19" s="1"/>
  <c r="C508" i="19"/>
  <c r="D14" i="19" s="1"/>
  <c r="B508" i="19"/>
  <c r="C14" i="19" s="1"/>
  <c r="D381" i="19"/>
  <c r="E13" i="19" s="1"/>
  <c r="D13" i="19"/>
  <c r="C13" i="19"/>
  <c r="B390" i="19"/>
  <c r="D333" i="19"/>
  <c r="D12" i="19" s="1"/>
  <c r="C333" i="19"/>
  <c r="C12" i="19" s="1"/>
  <c r="D231" i="19"/>
  <c r="E11" i="19" s="1"/>
  <c r="C231" i="19"/>
  <c r="D11" i="19" s="1"/>
  <c r="C11" i="19"/>
  <c r="B126" i="19"/>
  <c r="C10" i="19" s="1"/>
  <c r="F10" i="19" s="1"/>
  <c r="B195" i="19" a="1"/>
  <c r="B195" i="19" s="1"/>
  <c r="B196" i="19" a="1"/>
  <c r="B196" i="19" s="1"/>
  <c r="B197" i="19" a="1"/>
  <c r="B197" i="19" s="1"/>
  <c r="B198" i="19" a="1"/>
  <c r="B198" i="19" s="1"/>
  <c r="B199" i="19" a="1"/>
  <c r="B199" i="19" s="1"/>
  <c r="B200" i="19" a="1"/>
  <c r="B200" i="19" s="1"/>
  <c r="B201" i="19" a="1"/>
  <c r="B201" i="19" s="1"/>
  <c r="B202" i="19" a="1"/>
  <c r="B202" i="19" s="1"/>
  <c r="B194" i="19" a="1"/>
  <c r="B194" i="19" s="1"/>
  <c r="B180" i="19" a="1"/>
  <c r="B180" i="19" s="1"/>
  <c r="B203" i="19" a="1"/>
  <c r="B203" i="19" s="1"/>
  <c r="B181" i="19" a="1"/>
  <c r="B181" i="19" s="1"/>
  <c r="B182" i="19" a="1"/>
  <c r="B182" i="19" s="1"/>
  <c r="B183" i="19" a="1"/>
  <c r="B183" i="19" s="1"/>
  <c r="B184" i="19" a="1"/>
  <c r="B184" i="19" s="1"/>
  <c r="B185" i="19" a="1"/>
  <c r="B185" i="19" s="1"/>
  <c r="B186" i="19" a="1"/>
  <c r="B186" i="19" s="1"/>
  <c r="B187" i="19" a="1"/>
  <c r="B187" i="19" s="1"/>
  <c r="B188" i="19" a="1"/>
  <c r="B188" i="19" s="1"/>
  <c r="B189" i="19" a="1"/>
  <c r="B189" i="19" s="1"/>
  <c r="B166" i="19" a="1"/>
  <c r="B166" i="19" s="1"/>
  <c r="B167" i="19" a="1"/>
  <c r="B167" i="19" s="1"/>
  <c r="B168" i="19" a="1"/>
  <c r="B168" i="19" s="1"/>
  <c r="B169" i="19" a="1"/>
  <c r="B169" i="19" s="1"/>
  <c r="B170" i="19" a="1"/>
  <c r="B170" i="19" s="1"/>
  <c r="B171" i="19" a="1"/>
  <c r="B171" i="19" s="1"/>
  <c r="B172" i="19" a="1"/>
  <c r="B172" i="19" s="1"/>
  <c r="B173" i="19" a="1"/>
  <c r="B173" i="19" s="1"/>
  <c r="B174" i="19" a="1"/>
  <c r="B174" i="19" s="1"/>
  <c r="B175" i="19" a="1"/>
  <c r="B175" i="19" s="1"/>
  <c r="B153" i="19" a="1"/>
  <c r="B153" i="19" s="1"/>
  <c r="B154" i="19" a="1"/>
  <c r="B154" i="19" s="1"/>
  <c r="B155" i="19" a="1"/>
  <c r="B155" i="19" s="1"/>
  <c r="B156" i="19" a="1"/>
  <c r="B156" i="19" s="1"/>
  <c r="B157" i="19" a="1"/>
  <c r="B157" i="19" s="1"/>
  <c r="B158" i="19" a="1"/>
  <c r="B158" i="19" s="1"/>
  <c r="B159" i="19" a="1"/>
  <c r="B159" i="19" s="1"/>
  <c r="B160" i="19" a="1"/>
  <c r="B160" i="19" s="1"/>
  <c r="B161" i="19" a="1"/>
  <c r="B161" i="19" s="1"/>
  <c r="B150" i="19"/>
  <c r="B136" i="19"/>
  <c r="C94" i="19"/>
  <c r="D9" i="19" s="1"/>
  <c r="B94" i="19"/>
  <c r="C9" i="19" s="1"/>
  <c r="B106" i="19"/>
  <c r="C55" i="19"/>
  <c r="D8" i="19" s="1"/>
  <c r="B55" i="19"/>
  <c r="C8" i="19" s="1"/>
  <c r="B73" i="19"/>
  <c r="E6" i="12"/>
  <c r="D154" i="12"/>
  <c r="E7" i="12" s="1"/>
  <c r="C154" i="12"/>
  <c r="D7" i="12" s="1"/>
  <c r="B154" i="12"/>
  <c r="C7" i="12" s="1"/>
  <c r="B225" i="21" a="1"/>
  <c r="B274" i="6" a="1"/>
  <c r="B615" i="21" a="1"/>
  <c r="B668" i="6" a="1"/>
  <c r="F9" i="19" l="1"/>
  <c r="F15" i="19"/>
  <c r="F8" i="19"/>
  <c r="F12" i="19"/>
  <c r="F16" i="19"/>
  <c r="F14" i="19"/>
  <c r="F13" i="19"/>
  <c r="F11" i="19"/>
  <c r="F7" i="12"/>
  <c r="E8" i="12"/>
  <c r="M26" i="1" s="1"/>
  <c r="C614" i="21" a="1"/>
  <c r="C614" i="21" s="1"/>
  <c r="S611" i="21"/>
  <c r="B615" i="21"/>
  <c r="C615" i="21" s="1" a="1"/>
  <c r="C615" i="21" s="1"/>
  <c r="C224" i="21" a="1"/>
  <c r="C224" i="21" s="1"/>
  <c r="S221" i="21"/>
  <c r="B225" i="21"/>
  <c r="C225" i="21" s="1" a="1"/>
  <c r="C225" i="21" s="1"/>
  <c r="B668" i="6"/>
  <c r="C444" i="6"/>
  <c r="B274" i="6"/>
  <c r="E19" i="19"/>
  <c r="K27" i="1" s="1"/>
  <c r="C19" i="19"/>
  <c r="I27" i="1" s="1"/>
  <c r="D19" i="19"/>
  <c r="O27" i="1" l="1"/>
  <c r="S665" i="6"/>
  <c r="C668" i="6"/>
  <c r="B445" i="6" a="1"/>
  <c r="B445" i="6" s="1"/>
  <c r="C274" i="6"/>
  <c r="F19" i="19"/>
  <c r="C26" i="12"/>
  <c r="D6" i="12" s="1"/>
  <c r="D8" i="12" s="1"/>
  <c r="K26" i="1" s="1"/>
  <c r="C6" i="12"/>
  <c r="C10" i="11"/>
  <c r="D8" i="5"/>
  <c r="F8" i="5" s="1"/>
  <c r="B275" i="6" a="1"/>
  <c r="B669" i="6" a="1"/>
  <c r="B226" i="21" a="1"/>
  <c r="B616" i="21" a="1"/>
  <c r="B616" i="21" l="1"/>
  <c r="C616" i="21" s="1" a="1"/>
  <c r="C616" i="21" s="1"/>
  <c r="B226" i="21"/>
  <c r="C226" i="21" s="1" a="1"/>
  <c r="C226" i="21" s="1"/>
  <c r="I28" i="1"/>
  <c r="C8" i="12"/>
  <c r="I26" i="1" s="1"/>
  <c r="O26" i="1" s="1"/>
  <c r="F6" i="12"/>
  <c r="F8" i="12" s="1"/>
  <c r="D15" i="5"/>
  <c r="F15" i="5" s="1"/>
  <c r="C599" i="6"/>
  <c r="C601" i="6"/>
  <c r="C600" i="6"/>
  <c r="B669" i="6"/>
  <c r="C445" i="6"/>
  <c r="B275" i="6"/>
  <c r="F1065" i="5"/>
  <c r="B961" i="5" a="1"/>
  <c r="B961" i="5" s="1"/>
  <c r="C961" i="5" s="1"/>
  <c r="B962" i="5" a="1"/>
  <c r="B962" i="5" s="1"/>
  <c r="C962" i="5" s="1"/>
  <c r="B963" i="5" a="1"/>
  <c r="B963" i="5" s="1"/>
  <c r="C963" i="5" s="1"/>
  <c r="B964" i="5" a="1"/>
  <c r="B964" i="5" s="1"/>
  <c r="C964" i="5" s="1"/>
  <c r="B965" i="5" a="1"/>
  <c r="B965" i="5" s="1"/>
  <c r="C965" i="5" s="1"/>
  <c r="B966" i="5" a="1"/>
  <c r="B966" i="5" s="1"/>
  <c r="C966" i="5" s="1"/>
  <c r="B967" i="5" a="1"/>
  <c r="B967" i="5" s="1"/>
  <c r="C967" i="5" s="1"/>
  <c r="B968" i="5" a="1"/>
  <c r="B968" i="5" s="1"/>
  <c r="C968" i="5" s="1"/>
  <c r="B969" i="5" a="1"/>
  <c r="B969" i="5" s="1"/>
  <c r="C969" i="5" s="1"/>
  <c r="B970" i="5" a="1"/>
  <c r="B970" i="5" s="1"/>
  <c r="C970" i="5" s="1"/>
  <c r="B971" i="5" a="1"/>
  <c r="B971" i="5" s="1"/>
  <c r="C971" i="5" s="1"/>
  <c r="B972" i="5" a="1"/>
  <c r="B972" i="5" s="1"/>
  <c r="C972" i="5" s="1"/>
  <c r="B973" i="5" a="1"/>
  <c r="B973" i="5" s="1"/>
  <c r="C973" i="5" s="1"/>
  <c r="B974" i="5" a="1"/>
  <c r="B974" i="5" s="1"/>
  <c r="C974" i="5" s="1"/>
  <c r="B975" i="5" a="1"/>
  <c r="B975" i="5" s="1"/>
  <c r="C975" i="5" s="1"/>
  <c r="B976" i="5" a="1"/>
  <c r="B976" i="5" s="1"/>
  <c r="C976" i="5" s="1"/>
  <c r="B977" i="5" a="1"/>
  <c r="B977" i="5" s="1"/>
  <c r="C977" i="5" s="1"/>
  <c r="B978" i="5" a="1"/>
  <c r="B978" i="5" s="1"/>
  <c r="C978" i="5" s="1"/>
  <c r="Q784" i="5"/>
  <c r="R784" i="5" s="1"/>
  <c r="Q785" i="5"/>
  <c r="R785" i="5" s="1"/>
  <c r="Q786" i="5"/>
  <c r="Q787" i="5"/>
  <c r="R787" i="5" s="1"/>
  <c r="Q788" i="5"/>
  <c r="Q789" i="5"/>
  <c r="R789" i="5" s="1"/>
  <c r="Q790" i="5"/>
  <c r="R790" i="5" s="1"/>
  <c r="Q791" i="5"/>
  <c r="R791" i="5" s="1"/>
  <c r="Q792" i="5"/>
  <c r="R792" i="5" s="1"/>
  <c r="Q793" i="5"/>
  <c r="R793" i="5" s="1"/>
  <c r="Q794" i="5"/>
  <c r="R794" i="5" s="1"/>
  <c r="Q795" i="5"/>
  <c r="R795" i="5" s="1"/>
  <c r="Q796" i="5"/>
  <c r="R796" i="5" s="1"/>
  <c r="Q797" i="5"/>
  <c r="R797" i="5" s="1"/>
  <c r="Q798" i="5"/>
  <c r="R798" i="5" s="1"/>
  <c r="Q799" i="5"/>
  <c r="R799" i="5" s="1"/>
  <c r="Q800" i="5"/>
  <c r="R800" i="5" s="1"/>
  <c r="Q801" i="5"/>
  <c r="R801" i="5" s="1"/>
  <c r="Q802" i="5"/>
  <c r="R802" i="5" s="1"/>
  <c r="Q803" i="5"/>
  <c r="R803" i="5" s="1"/>
  <c r="Q804" i="5"/>
  <c r="R804" i="5" s="1"/>
  <c r="Q805" i="5"/>
  <c r="R805" i="5" s="1"/>
  <c r="Q806" i="5"/>
  <c r="R806" i="5" s="1"/>
  <c r="Q807" i="5"/>
  <c r="R807" i="5" s="1"/>
  <c r="Q808" i="5"/>
  <c r="R808" i="5" s="1"/>
  <c r="Q809" i="5"/>
  <c r="R809" i="5" s="1"/>
  <c r="Q810" i="5"/>
  <c r="R810" i="5" s="1"/>
  <c r="Q811" i="5"/>
  <c r="R811" i="5" s="1"/>
  <c r="Q812" i="5"/>
  <c r="R812" i="5" s="1"/>
  <c r="Q813" i="5"/>
  <c r="R813" i="5" s="1"/>
  <c r="Q814" i="5"/>
  <c r="R814" i="5" s="1"/>
  <c r="Q815" i="5"/>
  <c r="R815" i="5" s="1"/>
  <c r="Q816" i="5"/>
  <c r="R816" i="5" s="1"/>
  <c r="Q817" i="5"/>
  <c r="R817" i="5" s="1"/>
  <c r="Q818" i="5"/>
  <c r="R818" i="5" s="1"/>
  <c r="Q819" i="5"/>
  <c r="R819" i="5" s="1"/>
  <c r="Q820" i="5"/>
  <c r="R820" i="5" s="1"/>
  <c r="Q821" i="5"/>
  <c r="R821" i="5" s="1"/>
  <c r="Q822" i="5"/>
  <c r="R822" i="5" s="1"/>
  <c r="Q823" i="5"/>
  <c r="R823" i="5" s="1"/>
  <c r="Q824" i="5"/>
  <c r="R824" i="5" s="1"/>
  <c r="Q825" i="5"/>
  <c r="R825" i="5" s="1"/>
  <c r="Q826" i="5"/>
  <c r="R826" i="5" s="1"/>
  <c r="Q827" i="5"/>
  <c r="R827" i="5" s="1"/>
  <c r="Q828" i="5"/>
  <c r="R828" i="5" s="1"/>
  <c r="Q829" i="5"/>
  <c r="R829" i="5" s="1"/>
  <c r="Q830" i="5"/>
  <c r="R830" i="5" s="1"/>
  <c r="Q831" i="5"/>
  <c r="R831" i="5" s="1"/>
  <c r="Q832" i="5"/>
  <c r="R832" i="5" s="1"/>
  <c r="Q833" i="5"/>
  <c r="R833" i="5" s="1"/>
  <c r="Q834" i="5"/>
  <c r="R834" i="5" s="1"/>
  <c r="Q835" i="5"/>
  <c r="R835" i="5" s="1"/>
  <c r="Q836" i="5"/>
  <c r="R836" i="5" s="1"/>
  <c r="Q837" i="5"/>
  <c r="R837" i="5" s="1"/>
  <c r="Q838" i="5"/>
  <c r="R838" i="5" s="1"/>
  <c r="Q839" i="5"/>
  <c r="R839" i="5" s="1"/>
  <c r="Q840" i="5"/>
  <c r="R840" i="5" s="1"/>
  <c r="Q841" i="5"/>
  <c r="R841" i="5" s="1"/>
  <c r="Q842" i="5"/>
  <c r="R842" i="5" s="1"/>
  <c r="Q843" i="5"/>
  <c r="R843" i="5" s="1"/>
  <c r="Q844" i="5"/>
  <c r="R844" i="5" s="1"/>
  <c r="Q845" i="5"/>
  <c r="R845" i="5" s="1"/>
  <c r="Q846" i="5"/>
  <c r="R846" i="5" s="1"/>
  <c r="Q847" i="5"/>
  <c r="R847" i="5" s="1"/>
  <c r="Q848" i="5"/>
  <c r="R848" i="5" s="1"/>
  <c r="Q849" i="5"/>
  <c r="R849" i="5" s="1"/>
  <c r="Q850" i="5"/>
  <c r="R850" i="5" s="1"/>
  <c r="Q851" i="5"/>
  <c r="R851" i="5" s="1"/>
  <c r="Q852" i="5"/>
  <c r="R852" i="5" s="1"/>
  <c r="Q853" i="5"/>
  <c r="R853" i="5" s="1"/>
  <c r="Q854" i="5"/>
  <c r="R854" i="5" s="1"/>
  <c r="Q855" i="5"/>
  <c r="R855" i="5" s="1"/>
  <c r="Q856" i="5"/>
  <c r="R856" i="5" s="1"/>
  <c r="Q857" i="5"/>
  <c r="R857" i="5" s="1"/>
  <c r="T788" i="5"/>
  <c r="U788" i="5" s="1"/>
  <c r="T787" i="5"/>
  <c r="U787" i="5" s="1"/>
  <c r="T786" i="5"/>
  <c r="U786" i="5" s="1"/>
  <c r="T785" i="5"/>
  <c r="U785" i="5" s="1"/>
  <c r="T784" i="5"/>
  <c r="T783" i="5"/>
  <c r="Q783" i="5"/>
  <c r="R783" i="5" s="1"/>
  <c r="T857" i="5"/>
  <c r="U857" i="5" s="1"/>
  <c r="T856" i="5"/>
  <c r="U856" i="5" s="1"/>
  <c r="T855" i="5"/>
  <c r="U855" i="5" s="1"/>
  <c r="T854" i="5"/>
  <c r="U854" i="5" s="1"/>
  <c r="T853" i="5"/>
  <c r="U853" i="5" s="1"/>
  <c r="T852" i="5"/>
  <c r="U852" i="5" s="1"/>
  <c r="T851" i="5"/>
  <c r="U851" i="5" s="1"/>
  <c r="T850" i="5"/>
  <c r="U850" i="5" s="1"/>
  <c r="T849" i="5"/>
  <c r="U849" i="5" s="1"/>
  <c r="T848" i="5"/>
  <c r="U848" i="5" s="1"/>
  <c r="T847" i="5"/>
  <c r="U847" i="5" s="1"/>
  <c r="T846" i="5"/>
  <c r="U846" i="5" s="1"/>
  <c r="T845" i="5"/>
  <c r="U845" i="5" s="1"/>
  <c r="T844" i="5"/>
  <c r="U844" i="5" s="1"/>
  <c r="T843" i="5"/>
  <c r="U843" i="5" s="1"/>
  <c r="T842" i="5"/>
  <c r="U842" i="5" s="1"/>
  <c r="T841" i="5"/>
  <c r="U841" i="5" s="1"/>
  <c r="T840" i="5"/>
  <c r="U840" i="5" s="1"/>
  <c r="T839" i="5"/>
  <c r="U839" i="5" s="1"/>
  <c r="T838" i="5"/>
  <c r="U838" i="5" s="1"/>
  <c r="T837" i="5"/>
  <c r="U837" i="5" s="1"/>
  <c r="T836" i="5"/>
  <c r="U836" i="5" s="1"/>
  <c r="T835" i="5"/>
  <c r="U835" i="5" s="1"/>
  <c r="T834" i="5"/>
  <c r="U834" i="5" s="1"/>
  <c r="T833" i="5"/>
  <c r="U833" i="5" s="1"/>
  <c r="T832" i="5"/>
  <c r="U832" i="5" s="1"/>
  <c r="T831" i="5"/>
  <c r="U831" i="5" s="1"/>
  <c r="T830" i="5"/>
  <c r="U830" i="5" s="1"/>
  <c r="T829" i="5"/>
  <c r="U829" i="5" s="1"/>
  <c r="T828" i="5"/>
  <c r="U828" i="5" s="1"/>
  <c r="T827" i="5"/>
  <c r="U827" i="5" s="1"/>
  <c r="T826" i="5"/>
  <c r="U826" i="5" s="1"/>
  <c r="T825" i="5"/>
  <c r="U825" i="5" s="1"/>
  <c r="T824" i="5"/>
  <c r="U824" i="5" s="1"/>
  <c r="T823" i="5"/>
  <c r="U823" i="5" s="1"/>
  <c r="T822" i="5"/>
  <c r="U822" i="5" s="1"/>
  <c r="T821" i="5"/>
  <c r="U821" i="5" s="1"/>
  <c r="T820" i="5"/>
  <c r="U820" i="5" s="1"/>
  <c r="T819" i="5"/>
  <c r="U819" i="5" s="1"/>
  <c r="T818" i="5"/>
  <c r="U818" i="5" s="1"/>
  <c r="T817" i="5"/>
  <c r="U817" i="5" s="1"/>
  <c r="T816" i="5"/>
  <c r="U816" i="5" s="1"/>
  <c r="T815" i="5"/>
  <c r="U815" i="5" s="1"/>
  <c r="T814" i="5"/>
  <c r="U814" i="5" s="1"/>
  <c r="T813" i="5"/>
  <c r="U813" i="5" s="1"/>
  <c r="T812" i="5"/>
  <c r="U812" i="5" s="1"/>
  <c r="T811" i="5"/>
  <c r="U811" i="5" s="1"/>
  <c r="T810" i="5"/>
  <c r="U810" i="5" s="1"/>
  <c r="T809" i="5"/>
  <c r="U809" i="5" s="1"/>
  <c r="T808" i="5"/>
  <c r="U808" i="5" s="1"/>
  <c r="T807" i="5"/>
  <c r="U807" i="5" s="1"/>
  <c r="T806" i="5"/>
  <c r="U806" i="5" s="1"/>
  <c r="T805" i="5"/>
  <c r="U805" i="5" s="1"/>
  <c r="T804" i="5"/>
  <c r="U804" i="5" s="1"/>
  <c r="T803" i="5"/>
  <c r="U803" i="5" s="1"/>
  <c r="T802" i="5"/>
  <c r="U802" i="5" s="1"/>
  <c r="T801" i="5"/>
  <c r="U801" i="5" s="1"/>
  <c r="T800" i="5"/>
  <c r="U800" i="5" s="1"/>
  <c r="T799" i="5"/>
  <c r="U799" i="5" s="1"/>
  <c r="T798" i="5"/>
  <c r="U798" i="5" s="1"/>
  <c r="T797" i="5"/>
  <c r="U797" i="5" s="1"/>
  <c r="T796" i="5"/>
  <c r="U796" i="5" s="1"/>
  <c r="T795" i="5"/>
  <c r="U795" i="5" s="1"/>
  <c r="T794" i="5"/>
  <c r="U794" i="5" s="1"/>
  <c r="T793" i="5"/>
  <c r="U793" i="5" s="1"/>
  <c r="T792" i="5"/>
  <c r="U792" i="5" s="1"/>
  <c r="T791" i="5"/>
  <c r="U791" i="5" s="1"/>
  <c r="T790" i="5"/>
  <c r="U790" i="5" s="1"/>
  <c r="T789" i="5"/>
  <c r="U789" i="5" s="1"/>
  <c r="O783" i="5"/>
  <c r="B566" i="5" a="1"/>
  <c r="B566" i="5" s="1"/>
  <c r="C566" i="5" s="1"/>
  <c r="B567" i="5" a="1"/>
  <c r="B567" i="5" s="1"/>
  <c r="C567" i="5" s="1"/>
  <c r="B568" i="5" a="1"/>
  <c r="B568" i="5" s="1"/>
  <c r="C568" i="5" s="1"/>
  <c r="B569" i="5" a="1"/>
  <c r="B569" i="5" s="1"/>
  <c r="C569" i="5" s="1"/>
  <c r="B570" i="5" a="1"/>
  <c r="B570" i="5" s="1"/>
  <c r="C570" i="5" s="1"/>
  <c r="B571" i="5" a="1"/>
  <c r="B571" i="5" s="1"/>
  <c r="C571" i="5" s="1"/>
  <c r="B572" i="5" a="1"/>
  <c r="B572" i="5" s="1"/>
  <c r="C572" i="5" s="1"/>
  <c r="B573" i="5" a="1"/>
  <c r="B573" i="5" s="1"/>
  <c r="C573" i="5" s="1"/>
  <c r="B574" i="5" a="1"/>
  <c r="B574" i="5" s="1"/>
  <c r="C574" i="5" s="1"/>
  <c r="B575" i="5" a="1"/>
  <c r="B575" i="5" s="1"/>
  <c r="C575" i="5" s="1"/>
  <c r="B576" i="5" a="1"/>
  <c r="B576" i="5" s="1"/>
  <c r="C576" i="5" s="1"/>
  <c r="B577" i="5" a="1"/>
  <c r="B577" i="5" s="1"/>
  <c r="C577" i="5" s="1"/>
  <c r="B578" i="5" a="1"/>
  <c r="B578" i="5" s="1"/>
  <c r="C578" i="5" s="1"/>
  <c r="B579" i="5" a="1"/>
  <c r="B579" i="5" s="1"/>
  <c r="C579" i="5" s="1"/>
  <c r="B580" i="5" a="1"/>
  <c r="B580" i="5" s="1"/>
  <c r="C580" i="5" s="1"/>
  <c r="B581" i="5" a="1"/>
  <c r="B581" i="5" s="1"/>
  <c r="C581" i="5" s="1"/>
  <c r="B582" i="5" a="1"/>
  <c r="B582" i="5" s="1"/>
  <c r="C582" i="5" s="1"/>
  <c r="B583" i="5" a="1"/>
  <c r="B583" i="5" s="1"/>
  <c r="C583" i="5" s="1"/>
  <c r="T391" i="5"/>
  <c r="T392" i="5"/>
  <c r="U392" i="5" s="1"/>
  <c r="T393" i="5"/>
  <c r="U393" i="5" s="1"/>
  <c r="T394" i="5"/>
  <c r="U394" i="5" s="1"/>
  <c r="T395" i="5"/>
  <c r="U395" i="5" s="1"/>
  <c r="T396" i="5"/>
  <c r="U396" i="5" s="1"/>
  <c r="T397" i="5"/>
  <c r="U397" i="5" s="1"/>
  <c r="T398" i="5"/>
  <c r="U398" i="5" s="1"/>
  <c r="T399" i="5"/>
  <c r="U399" i="5" s="1"/>
  <c r="T400" i="5"/>
  <c r="U400" i="5" s="1"/>
  <c r="T401" i="5"/>
  <c r="U401" i="5" s="1"/>
  <c r="T402" i="5"/>
  <c r="U402" i="5" s="1"/>
  <c r="T403" i="5"/>
  <c r="U403" i="5" s="1"/>
  <c r="T404" i="5"/>
  <c r="U404" i="5" s="1"/>
  <c r="T405" i="5"/>
  <c r="U405" i="5" s="1"/>
  <c r="T406" i="5"/>
  <c r="U406" i="5" s="1"/>
  <c r="T407" i="5"/>
  <c r="U407" i="5" s="1"/>
  <c r="T408" i="5"/>
  <c r="U408" i="5" s="1"/>
  <c r="T409" i="5"/>
  <c r="U409" i="5" s="1"/>
  <c r="T410" i="5"/>
  <c r="U410" i="5" s="1"/>
  <c r="T411" i="5"/>
  <c r="U411" i="5" s="1"/>
  <c r="T412" i="5"/>
  <c r="U412" i="5" s="1"/>
  <c r="T413" i="5"/>
  <c r="U413" i="5" s="1"/>
  <c r="T414" i="5"/>
  <c r="U414" i="5" s="1"/>
  <c r="T415" i="5"/>
  <c r="U415" i="5" s="1"/>
  <c r="T416" i="5"/>
  <c r="U416" i="5" s="1"/>
  <c r="T417" i="5"/>
  <c r="U417" i="5" s="1"/>
  <c r="T418" i="5"/>
  <c r="U418" i="5" s="1"/>
  <c r="T419" i="5"/>
  <c r="U419" i="5" s="1"/>
  <c r="T420" i="5"/>
  <c r="U420" i="5" s="1"/>
  <c r="T421" i="5"/>
  <c r="U421" i="5" s="1"/>
  <c r="T422" i="5"/>
  <c r="U422" i="5" s="1"/>
  <c r="T423" i="5"/>
  <c r="U423" i="5" s="1"/>
  <c r="T424" i="5"/>
  <c r="U424" i="5" s="1"/>
  <c r="T425" i="5"/>
  <c r="U425" i="5" s="1"/>
  <c r="T426" i="5"/>
  <c r="U426" i="5" s="1"/>
  <c r="T427" i="5"/>
  <c r="U427" i="5" s="1"/>
  <c r="T428" i="5"/>
  <c r="U428" i="5" s="1"/>
  <c r="T429" i="5"/>
  <c r="U429" i="5" s="1"/>
  <c r="T430" i="5"/>
  <c r="U430" i="5" s="1"/>
  <c r="T431" i="5"/>
  <c r="U431" i="5" s="1"/>
  <c r="T432" i="5"/>
  <c r="U432" i="5" s="1"/>
  <c r="T433" i="5"/>
  <c r="U433" i="5" s="1"/>
  <c r="T434" i="5"/>
  <c r="U434" i="5" s="1"/>
  <c r="T435" i="5"/>
  <c r="U435" i="5" s="1"/>
  <c r="T436" i="5"/>
  <c r="U436" i="5" s="1"/>
  <c r="T437" i="5"/>
  <c r="U437" i="5" s="1"/>
  <c r="T438" i="5"/>
  <c r="U438" i="5" s="1"/>
  <c r="T439" i="5"/>
  <c r="U439" i="5" s="1"/>
  <c r="T440" i="5"/>
  <c r="U440" i="5" s="1"/>
  <c r="T441" i="5"/>
  <c r="U441" i="5" s="1"/>
  <c r="T442" i="5"/>
  <c r="U442" i="5" s="1"/>
  <c r="T443" i="5"/>
  <c r="U443" i="5" s="1"/>
  <c r="T444" i="5"/>
  <c r="U444" i="5" s="1"/>
  <c r="T445" i="5"/>
  <c r="U445" i="5" s="1"/>
  <c r="T446" i="5"/>
  <c r="U446" i="5" s="1"/>
  <c r="T447" i="5"/>
  <c r="U447" i="5" s="1"/>
  <c r="T448" i="5"/>
  <c r="U448" i="5" s="1"/>
  <c r="T449" i="5"/>
  <c r="U449" i="5" s="1"/>
  <c r="T450" i="5"/>
  <c r="U450" i="5" s="1"/>
  <c r="T451" i="5"/>
  <c r="U451" i="5" s="1"/>
  <c r="T452" i="5"/>
  <c r="U452" i="5" s="1"/>
  <c r="T453" i="5"/>
  <c r="U453" i="5" s="1"/>
  <c r="T454" i="5"/>
  <c r="U454" i="5" s="1"/>
  <c r="T455" i="5"/>
  <c r="U455" i="5" s="1"/>
  <c r="T456" i="5"/>
  <c r="U456" i="5" s="1"/>
  <c r="T457" i="5"/>
  <c r="U457" i="5" s="1"/>
  <c r="T458" i="5"/>
  <c r="U458" i="5" s="1"/>
  <c r="T459" i="5"/>
  <c r="U459" i="5" s="1"/>
  <c r="T460" i="5"/>
  <c r="U460" i="5" s="1"/>
  <c r="T461" i="5"/>
  <c r="U461" i="5" s="1"/>
  <c r="T462" i="5"/>
  <c r="U462" i="5" s="1"/>
  <c r="T463" i="5"/>
  <c r="U463" i="5" s="1"/>
  <c r="T464" i="5"/>
  <c r="U464" i="5" s="1"/>
  <c r="T390" i="5"/>
  <c r="Q391" i="5"/>
  <c r="R391" i="5" s="1"/>
  <c r="Q392" i="5"/>
  <c r="R392" i="5" s="1"/>
  <c r="Q393" i="5"/>
  <c r="Q394" i="5"/>
  <c r="R394" i="5" s="1"/>
  <c r="Q395" i="5"/>
  <c r="Q396" i="5"/>
  <c r="R396" i="5" s="1"/>
  <c r="Q397" i="5"/>
  <c r="R397" i="5" s="1"/>
  <c r="Q398" i="5"/>
  <c r="R398" i="5" s="1"/>
  <c r="Q399" i="5"/>
  <c r="R399" i="5" s="1"/>
  <c r="Q400" i="5"/>
  <c r="R400" i="5" s="1"/>
  <c r="Q401" i="5"/>
  <c r="R401" i="5" s="1"/>
  <c r="Q402" i="5"/>
  <c r="R402" i="5" s="1"/>
  <c r="Q403" i="5"/>
  <c r="R403" i="5" s="1"/>
  <c r="Q404" i="5"/>
  <c r="R404" i="5" s="1"/>
  <c r="Q405" i="5"/>
  <c r="R405" i="5" s="1"/>
  <c r="Q406" i="5"/>
  <c r="R406" i="5" s="1"/>
  <c r="Q407" i="5"/>
  <c r="R407" i="5" s="1"/>
  <c r="Q408" i="5"/>
  <c r="R408" i="5" s="1"/>
  <c r="Q409" i="5"/>
  <c r="R409" i="5" s="1"/>
  <c r="Q410" i="5"/>
  <c r="R410" i="5" s="1"/>
  <c r="Q411" i="5"/>
  <c r="R411" i="5" s="1"/>
  <c r="Q412" i="5"/>
  <c r="R412" i="5" s="1"/>
  <c r="Q413" i="5"/>
  <c r="R413" i="5" s="1"/>
  <c r="Q414" i="5"/>
  <c r="R414" i="5" s="1"/>
  <c r="Q415" i="5"/>
  <c r="R415" i="5" s="1"/>
  <c r="Q416" i="5"/>
  <c r="R416" i="5" s="1"/>
  <c r="Q417" i="5"/>
  <c r="R417" i="5" s="1"/>
  <c r="Q418" i="5"/>
  <c r="R418" i="5" s="1"/>
  <c r="Q419" i="5"/>
  <c r="R419" i="5" s="1"/>
  <c r="Q420" i="5"/>
  <c r="R420" i="5" s="1"/>
  <c r="Q421" i="5"/>
  <c r="R421" i="5" s="1"/>
  <c r="Q422" i="5"/>
  <c r="R422" i="5" s="1"/>
  <c r="Q423" i="5"/>
  <c r="R423" i="5" s="1"/>
  <c r="Q424" i="5"/>
  <c r="R424" i="5" s="1"/>
  <c r="Q425" i="5"/>
  <c r="R425" i="5" s="1"/>
  <c r="Q426" i="5"/>
  <c r="R426" i="5" s="1"/>
  <c r="Q427" i="5"/>
  <c r="R427" i="5" s="1"/>
  <c r="Q428" i="5"/>
  <c r="R428" i="5" s="1"/>
  <c r="Q429" i="5"/>
  <c r="R429" i="5" s="1"/>
  <c r="Q430" i="5"/>
  <c r="R430" i="5" s="1"/>
  <c r="Q431" i="5"/>
  <c r="R431" i="5" s="1"/>
  <c r="Q432" i="5"/>
  <c r="R432" i="5" s="1"/>
  <c r="Q433" i="5"/>
  <c r="R433" i="5" s="1"/>
  <c r="Q434" i="5"/>
  <c r="R434" i="5" s="1"/>
  <c r="Q435" i="5"/>
  <c r="R435" i="5" s="1"/>
  <c r="Q436" i="5"/>
  <c r="R436" i="5" s="1"/>
  <c r="Q437" i="5"/>
  <c r="R437" i="5" s="1"/>
  <c r="Q438" i="5"/>
  <c r="R438" i="5" s="1"/>
  <c r="Q439" i="5"/>
  <c r="R439" i="5" s="1"/>
  <c r="Q440" i="5"/>
  <c r="R440" i="5" s="1"/>
  <c r="Q441" i="5"/>
  <c r="R441" i="5" s="1"/>
  <c r="Q442" i="5"/>
  <c r="R442" i="5" s="1"/>
  <c r="Q443" i="5"/>
  <c r="R443" i="5" s="1"/>
  <c r="Q444" i="5"/>
  <c r="R444" i="5" s="1"/>
  <c r="Q445" i="5"/>
  <c r="R445" i="5" s="1"/>
  <c r="Q446" i="5"/>
  <c r="R446" i="5" s="1"/>
  <c r="Q447" i="5"/>
  <c r="R447" i="5" s="1"/>
  <c r="Q448" i="5"/>
  <c r="R448" i="5" s="1"/>
  <c r="Q449" i="5"/>
  <c r="R449" i="5" s="1"/>
  <c r="Q450" i="5"/>
  <c r="R450" i="5" s="1"/>
  <c r="Q451" i="5"/>
  <c r="R451" i="5" s="1"/>
  <c r="Q452" i="5"/>
  <c r="R452" i="5" s="1"/>
  <c r="Q453" i="5"/>
  <c r="R453" i="5" s="1"/>
  <c r="Q454" i="5"/>
  <c r="R454" i="5" s="1"/>
  <c r="Q455" i="5"/>
  <c r="R455" i="5" s="1"/>
  <c r="Q456" i="5"/>
  <c r="R456" i="5" s="1"/>
  <c r="Q457" i="5"/>
  <c r="R457" i="5" s="1"/>
  <c r="Q458" i="5"/>
  <c r="R458" i="5" s="1"/>
  <c r="Q459" i="5"/>
  <c r="R459" i="5" s="1"/>
  <c r="Q460" i="5"/>
  <c r="R460" i="5" s="1"/>
  <c r="Q461" i="5"/>
  <c r="R461" i="5" s="1"/>
  <c r="Q462" i="5"/>
  <c r="R462" i="5" s="1"/>
  <c r="Q463" i="5"/>
  <c r="R463" i="5" s="1"/>
  <c r="Q464" i="5"/>
  <c r="R464" i="5" s="1"/>
  <c r="Q390" i="5"/>
  <c r="R390" i="5" s="1"/>
  <c r="O390" i="5"/>
  <c r="B617" i="21" a="1"/>
  <c r="B783" i="5" a="1"/>
  <c r="B617" i="21" l="1"/>
  <c r="K23" i="1"/>
  <c r="O23" i="1" s="1"/>
  <c r="C669" i="6"/>
  <c r="C275" i="6"/>
  <c r="R786" i="5"/>
  <c r="R788" i="5"/>
  <c r="U784" i="5"/>
  <c r="U783" i="5"/>
  <c r="B783" i="5"/>
  <c r="C725" i="5"/>
  <c r="C734" i="5"/>
  <c r="C748" i="5"/>
  <c r="C757" i="5"/>
  <c r="C713" i="5"/>
  <c r="C717" i="5"/>
  <c r="C721" i="5"/>
  <c r="C730" i="5"/>
  <c r="C744" i="5"/>
  <c r="C753" i="5"/>
  <c r="C726" i="5"/>
  <c r="C740" i="5"/>
  <c r="C749" i="5"/>
  <c r="C712" i="5"/>
  <c r="C716" i="5"/>
  <c r="C720" i="5"/>
  <c r="C729" i="5"/>
  <c r="C738" i="5"/>
  <c r="C752" i="5"/>
  <c r="C711" i="5"/>
  <c r="C715" i="5"/>
  <c r="C719" i="5"/>
  <c r="C728" i="5"/>
  <c r="C737" i="5"/>
  <c r="C746" i="5"/>
  <c r="C710" i="5"/>
  <c r="C714" i="5"/>
  <c r="C718" i="5"/>
  <c r="C722" i="5"/>
  <c r="C736" i="5"/>
  <c r="C745" i="5"/>
  <c r="C754" i="5"/>
  <c r="C732" i="5"/>
  <c r="C741" i="5"/>
  <c r="C750" i="5"/>
  <c r="C724" i="5"/>
  <c r="C733" i="5"/>
  <c r="C742" i="5"/>
  <c r="C756" i="5"/>
  <c r="C723" i="5"/>
  <c r="C727" i="5"/>
  <c r="C731" i="5"/>
  <c r="C735" i="5"/>
  <c r="C739" i="5"/>
  <c r="C743" i="5"/>
  <c r="C747" i="5"/>
  <c r="C751" i="5"/>
  <c r="C755" i="5"/>
  <c r="R393" i="5"/>
  <c r="U391" i="5"/>
  <c r="R395" i="5"/>
  <c r="U390" i="5"/>
  <c r="B227" i="21" a="1"/>
  <c r="B276" i="6" a="1"/>
  <c r="B670" i="6" a="1"/>
  <c r="B227" i="21" l="1"/>
  <c r="C617" i="21" a="1"/>
  <c r="C617" i="21" s="1"/>
  <c r="B670" i="6"/>
  <c r="C603" i="6"/>
  <c r="C604" i="6"/>
  <c r="C602" i="6"/>
  <c r="C783" i="5"/>
  <c r="S403" i="5"/>
  <c r="B276" i="6"/>
  <c r="S824" i="5"/>
  <c r="S439" i="5"/>
  <c r="V797" i="5"/>
  <c r="S837" i="5"/>
  <c r="S432" i="5"/>
  <c r="V811" i="5"/>
  <c r="S446" i="5"/>
  <c r="S460" i="5"/>
  <c r="S848" i="5"/>
  <c r="S430" i="5"/>
  <c r="S817" i="5"/>
  <c r="S398" i="5"/>
  <c r="S845" i="5"/>
  <c r="S402" i="5"/>
  <c r="S436" i="5"/>
  <c r="S814" i="5"/>
  <c r="S811" i="5"/>
  <c r="S400" i="5"/>
  <c r="S428" i="5"/>
  <c r="S830" i="5"/>
  <c r="S819" i="5"/>
  <c r="S455" i="5"/>
  <c r="S435" i="5"/>
  <c r="S846" i="5"/>
  <c r="S851" i="5"/>
  <c r="S425" i="5"/>
  <c r="S415" i="5"/>
  <c r="S410" i="5"/>
  <c r="S799" i="5"/>
  <c r="S841" i="5"/>
  <c r="S813" i="5"/>
  <c r="S417" i="5"/>
  <c r="S407" i="5"/>
  <c r="S453" i="5"/>
  <c r="S839" i="5"/>
  <c r="S849" i="5"/>
  <c r="S828" i="5"/>
  <c r="S401" i="5"/>
  <c r="S464" i="5"/>
  <c r="S405" i="5"/>
  <c r="S805" i="5"/>
  <c r="S792" i="5"/>
  <c r="S794" i="5"/>
  <c r="S456" i="5"/>
  <c r="S408" i="5"/>
  <c r="S806" i="5"/>
  <c r="S808" i="5"/>
  <c r="S818" i="5"/>
  <c r="S434" i="5"/>
  <c r="S423" i="5"/>
  <c r="S462" i="5"/>
  <c r="S421" i="5"/>
  <c r="S427" i="5"/>
  <c r="S829" i="5"/>
  <c r="S449" i="5"/>
  <c r="S424" i="5"/>
  <c r="S450" i="5"/>
  <c r="S414" i="5"/>
  <c r="S412" i="5"/>
  <c r="S459" i="5"/>
  <c r="S807" i="5"/>
  <c r="S856" i="5"/>
  <c r="S826" i="5"/>
  <c r="S804" i="5"/>
  <c r="S433" i="5"/>
  <c r="S416" i="5"/>
  <c r="S394" i="5"/>
  <c r="S406" i="5"/>
  <c r="S418" i="5"/>
  <c r="S823" i="5"/>
  <c r="S801" i="5"/>
  <c r="S787" i="5"/>
  <c r="S796" i="5"/>
  <c r="V825" i="5"/>
  <c r="V783" i="5"/>
  <c r="V786" i="5"/>
  <c r="V785" i="5"/>
  <c r="V788" i="5"/>
  <c r="V784" i="5"/>
  <c r="V787" i="5"/>
  <c r="S822" i="5"/>
  <c r="S815" i="5"/>
  <c r="S800" i="5"/>
  <c r="S793" i="5"/>
  <c r="S857" i="5"/>
  <c r="S834" i="5"/>
  <c r="S827" i="5"/>
  <c r="S852" i="5"/>
  <c r="S797" i="5"/>
  <c r="S842" i="5"/>
  <c r="S835" i="5"/>
  <c r="S844" i="5"/>
  <c r="S853" i="5"/>
  <c r="V844" i="5"/>
  <c r="S838" i="5"/>
  <c r="S831" i="5"/>
  <c r="S816" i="5"/>
  <c r="S809" i="5"/>
  <c r="S786" i="5"/>
  <c r="S850" i="5"/>
  <c r="S843" i="5"/>
  <c r="S836" i="5"/>
  <c r="S821" i="5"/>
  <c r="V821" i="5"/>
  <c r="S854" i="5"/>
  <c r="S847" i="5"/>
  <c r="S832" i="5"/>
  <c r="S825" i="5"/>
  <c r="S802" i="5"/>
  <c r="S795" i="5"/>
  <c r="S788" i="5"/>
  <c r="S820" i="5"/>
  <c r="S789" i="5"/>
  <c r="V817" i="5"/>
  <c r="S445" i="5"/>
  <c r="S443" i="5"/>
  <c r="S798" i="5"/>
  <c r="S791" i="5"/>
  <c r="S855" i="5"/>
  <c r="S840" i="5"/>
  <c r="S833" i="5"/>
  <c r="S810" i="5"/>
  <c r="S803" i="5"/>
  <c r="S790" i="5"/>
  <c r="S812" i="5"/>
  <c r="B959" i="5" a="1"/>
  <c r="B959" i="5" s="1"/>
  <c r="S409" i="5"/>
  <c r="S463" i="5"/>
  <c r="S399" i="5"/>
  <c r="S454" i="5"/>
  <c r="S413" i="5"/>
  <c r="S429" i="5"/>
  <c r="S437" i="5"/>
  <c r="S419" i="5"/>
  <c r="S395" i="5"/>
  <c r="V807" i="5"/>
  <c r="S457" i="5"/>
  <c r="S393" i="5"/>
  <c r="S447" i="5"/>
  <c r="S438" i="5"/>
  <c r="S442" i="5"/>
  <c r="S397" i="5"/>
  <c r="S420" i="5"/>
  <c r="S444" i="5"/>
  <c r="S441" i="5"/>
  <c r="S440" i="5"/>
  <c r="S431" i="5"/>
  <c r="S426" i="5"/>
  <c r="S448" i="5"/>
  <c r="S422" i="5"/>
  <c r="S461" i="5"/>
  <c r="S396" i="5"/>
  <c r="V840" i="5"/>
  <c r="S452" i="5"/>
  <c r="S458" i="5"/>
  <c r="S451" i="5"/>
  <c r="S411" i="5"/>
  <c r="V846" i="5"/>
  <c r="S404" i="5"/>
  <c r="V803" i="5"/>
  <c r="V836" i="5"/>
  <c r="V814" i="5"/>
  <c r="V813" i="5"/>
  <c r="V838" i="5"/>
  <c r="V799" i="5"/>
  <c r="V832" i="5"/>
  <c r="V842" i="5"/>
  <c r="V809" i="5"/>
  <c r="V851" i="5"/>
  <c r="V795" i="5"/>
  <c r="V828" i="5"/>
  <c r="V790" i="5"/>
  <c r="V805" i="5"/>
  <c r="V855" i="5"/>
  <c r="V791" i="5"/>
  <c r="V824" i="5"/>
  <c r="V818" i="5"/>
  <c r="V801" i="5"/>
  <c r="V822" i="5"/>
  <c r="V847" i="5"/>
  <c r="V816" i="5"/>
  <c r="V857" i="5"/>
  <c r="V793" i="5"/>
  <c r="V820" i="5"/>
  <c r="V843" i="5"/>
  <c r="V789" i="5"/>
  <c r="V812" i="5"/>
  <c r="V853" i="5"/>
  <c r="V798" i="5"/>
  <c r="V839" i="5"/>
  <c r="V834" i="5"/>
  <c r="V808" i="5"/>
  <c r="V849" i="5"/>
  <c r="V835" i="5"/>
  <c r="V830" i="5"/>
  <c r="V804" i="5"/>
  <c r="V845" i="5"/>
  <c r="V802" i="5"/>
  <c r="V831" i="5"/>
  <c r="V810" i="5"/>
  <c r="V800" i="5"/>
  <c r="V841" i="5"/>
  <c r="V850" i="5"/>
  <c r="V827" i="5"/>
  <c r="V806" i="5"/>
  <c r="V796" i="5"/>
  <c r="V837" i="5"/>
  <c r="V794" i="5"/>
  <c r="V823" i="5"/>
  <c r="V856" i="5"/>
  <c r="V792" i="5"/>
  <c r="V833" i="5"/>
  <c r="V826" i="5"/>
  <c r="V819" i="5"/>
  <c r="V852" i="5"/>
  <c r="V829" i="5"/>
  <c r="V854" i="5"/>
  <c r="V815" i="5"/>
  <c r="V848" i="5"/>
  <c r="V399" i="5"/>
  <c r="V407" i="5"/>
  <c r="V415" i="5"/>
  <c r="V423" i="5"/>
  <c r="V431" i="5"/>
  <c r="V439" i="5"/>
  <c r="V447" i="5"/>
  <c r="V455" i="5"/>
  <c r="V463" i="5"/>
  <c r="V392" i="5"/>
  <c r="V400" i="5"/>
  <c r="V408" i="5"/>
  <c r="V416" i="5"/>
  <c r="V424" i="5"/>
  <c r="V432" i="5"/>
  <c r="V440" i="5"/>
  <c r="V448" i="5"/>
  <c r="V456" i="5"/>
  <c r="V393" i="5"/>
  <c r="V401" i="5"/>
  <c r="V409" i="5"/>
  <c r="V417" i="5"/>
  <c r="V425" i="5"/>
  <c r="V433" i="5"/>
  <c r="V441" i="5"/>
  <c r="V449" i="5"/>
  <c r="V457" i="5"/>
  <c r="V394" i="5"/>
  <c r="V402" i="5"/>
  <c r="V410" i="5"/>
  <c r="V418" i="5"/>
  <c r="V426" i="5"/>
  <c r="V434" i="5"/>
  <c r="V442" i="5"/>
  <c r="V450" i="5"/>
  <c r="V458" i="5"/>
  <c r="V396" i="5"/>
  <c r="V412" i="5"/>
  <c r="V420" i="5"/>
  <c r="V436" i="5"/>
  <c r="V444" i="5"/>
  <c r="V460" i="5"/>
  <c r="V404" i="5"/>
  <c r="V428" i="5"/>
  <c r="V452" i="5"/>
  <c r="V398" i="5"/>
  <c r="V406" i="5"/>
  <c r="V414" i="5"/>
  <c r="V422" i="5"/>
  <c r="V438" i="5"/>
  <c r="V446" i="5"/>
  <c r="V454" i="5"/>
  <c r="V462" i="5"/>
  <c r="V395" i="5"/>
  <c r="V403" i="5"/>
  <c r="V411" i="5"/>
  <c r="V419" i="5"/>
  <c r="V427" i="5"/>
  <c r="V435" i="5"/>
  <c r="V443" i="5"/>
  <c r="V451" i="5"/>
  <c r="V459" i="5"/>
  <c r="V430" i="5"/>
  <c r="V464" i="5"/>
  <c r="V397" i="5"/>
  <c r="V405" i="5"/>
  <c r="V413" i="5"/>
  <c r="V421" i="5"/>
  <c r="V429" i="5"/>
  <c r="V437" i="5"/>
  <c r="V445" i="5"/>
  <c r="V453" i="5"/>
  <c r="V461" i="5"/>
  <c r="C371" i="5"/>
  <c r="C372" i="5"/>
  <c r="C373" i="5"/>
  <c r="C368" i="5"/>
  <c r="C369" i="5"/>
  <c r="C370" i="5"/>
  <c r="C343" i="5"/>
  <c r="C342" i="5"/>
  <c r="C341" i="5"/>
  <c r="C340" i="5"/>
  <c r="C339" i="5"/>
  <c r="C338" i="5"/>
  <c r="C335" i="5"/>
  <c r="C337" i="5"/>
  <c r="C336" i="5"/>
  <c r="C334" i="5"/>
  <c r="C332" i="5"/>
  <c r="C333" i="5"/>
  <c r="C331" i="5"/>
  <c r="C330" i="5"/>
  <c r="C329" i="5"/>
  <c r="C327" i="5"/>
  <c r="C326" i="5"/>
  <c r="C328" i="5"/>
  <c r="C325" i="5"/>
  <c r="C324" i="5"/>
  <c r="C323" i="5"/>
  <c r="C322" i="5"/>
  <c r="C321" i="5"/>
  <c r="C320" i="5"/>
  <c r="B784" i="5" a="1"/>
  <c r="B618" i="21" a="1"/>
  <c r="C227" i="21" l="1" a="1"/>
  <c r="C227" i="21" s="1"/>
  <c r="B618" i="21"/>
  <c r="C670" i="6"/>
  <c r="C959" i="5"/>
  <c r="C276" i="6"/>
  <c r="S274" i="6"/>
  <c r="B784" i="5"/>
  <c r="S390" i="5"/>
  <c r="D10" i="11"/>
  <c r="B671" i="6" a="1"/>
  <c r="B391" i="5" a="1"/>
  <c r="B277" i="6" a="1"/>
  <c r="B228" i="21" a="1"/>
  <c r="B228" i="21" l="1"/>
  <c r="C618" i="21" a="1"/>
  <c r="C618" i="21" s="1"/>
  <c r="E10" i="11"/>
  <c r="K28" i="1"/>
  <c r="O28" i="1" s="1"/>
  <c r="B671" i="6"/>
  <c r="C606" i="6"/>
  <c r="C607" i="6"/>
  <c r="C605" i="6"/>
  <c r="C564" i="5"/>
  <c r="B960" i="5" a="1"/>
  <c r="B960" i="5" s="1"/>
  <c r="C784" i="5"/>
  <c r="B277" i="6"/>
  <c r="B391" i="5"/>
  <c r="B785" i="5" a="1"/>
  <c r="B619" i="21" a="1"/>
  <c r="C228" i="21" l="1" a="1"/>
  <c r="C228" i="21" s="1"/>
  <c r="B619" i="21"/>
  <c r="S666" i="6"/>
  <c r="C671" i="6"/>
  <c r="C960" i="5"/>
  <c r="C277" i="6"/>
  <c r="C391" i="5"/>
  <c r="B785" i="5"/>
  <c r="B565" i="5" a="1"/>
  <c r="B565" i="5" s="1"/>
  <c r="V391" i="5"/>
  <c r="V390" i="5"/>
  <c r="B278" i="6" a="1"/>
  <c r="B672" i="6" a="1"/>
  <c r="B392" i="5" a="1"/>
  <c r="B229" i="21" a="1"/>
  <c r="B229" i="21" l="1"/>
  <c r="C619" i="21" a="1"/>
  <c r="C619" i="21" s="1"/>
  <c r="C565" i="5"/>
  <c r="B672" i="6"/>
  <c r="C609" i="6"/>
  <c r="C610" i="6"/>
  <c r="C608" i="6"/>
  <c r="C785" i="5"/>
  <c r="B278" i="6"/>
  <c r="E12" i="6"/>
  <c r="M24" i="1" s="1"/>
  <c r="C16" i="1" s="1"/>
  <c r="B392" i="5"/>
  <c r="D12" i="6"/>
  <c r="K24" i="1" s="1"/>
  <c r="B620" i="21" a="1"/>
  <c r="B279" i="6" a="1"/>
  <c r="B786" i="5" a="1"/>
  <c r="C229" i="21" l="1" a="1"/>
  <c r="C229" i="21" s="1"/>
  <c r="B620" i="21"/>
  <c r="C672" i="6"/>
  <c r="C278" i="6"/>
  <c r="S275" i="6"/>
  <c r="C392" i="5"/>
  <c r="B279" i="6"/>
  <c r="C279" i="6" s="1"/>
  <c r="F12" i="6"/>
  <c r="C12" i="6"/>
  <c r="I24" i="1" s="1"/>
  <c r="O24" i="1" s="1"/>
  <c r="B786" i="5"/>
  <c r="B393" i="5" a="1"/>
  <c r="B280" i="6" a="1"/>
  <c r="B230" i="21" a="1"/>
  <c r="B673" i="6" a="1"/>
  <c r="B230" i="21" l="1"/>
  <c r="C620" i="21" a="1"/>
  <c r="C620" i="21" s="1"/>
  <c r="B673" i="6"/>
  <c r="C613" i="6"/>
  <c r="C612" i="6"/>
  <c r="C611" i="6"/>
  <c r="S784" i="5"/>
  <c r="C786" i="5"/>
  <c r="B280" i="6"/>
  <c r="B393" i="5"/>
  <c r="C163" i="5"/>
  <c r="B787" i="5" a="1"/>
  <c r="B281" i="6" a="1"/>
  <c r="B621" i="21" a="1"/>
  <c r="C230" i="21" l="1" a="1"/>
  <c r="C230" i="21" s="1"/>
  <c r="B621" i="21"/>
  <c r="C280" i="6"/>
  <c r="C673" i="6"/>
  <c r="C393" i="5"/>
  <c r="B281" i="6"/>
  <c r="C281" i="6" s="1"/>
  <c r="B787" i="5"/>
  <c r="S391" i="5"/>
  <c r="C344" i="5"/>
  <c r="C348" i="5"/>
  <c r="C352" i="5"/>
  <c r="C356" i="5"/>
  <c r="C360" i="5"/>
  <c r="C364" i="5"/>
  <c r="C317" i="5"/>
  <c r="C345" i="5"/>
  <c r="C349" i="5"/>
  <c r="C353" i="5"/>
  <c r="C357" i="5"/>
  <c r="C361" i="5"/>
  <c r="C365" i="5"/>
  <c r="C318" i="5"/>
  <c r="C346" i="5"/>
  <c r="C350" i="5"/>
  <c r="C354" i="5"/>
  <c r="C358" i="5"/>
  <c r="C362" i="5"/>
  <c r="C366" i="5"/>
  <c r="C319" i="5"/>
  <c r="C347" i="5"/>
  <c r="C351" i="5"/>
  <c r="C355" i="5"/>
  <c r="C359" i="5"/>
  <c r="C363" i="5"/>
  <c r="C367" i="5"/>
  <c r="B674" i="6" a="1"/>
  <c r="B394" i="5" a="1"/>
  <c r="B231" i="21" a="1"/>
  <c r="B231" i="21" l="1"/>
  <c r="C621" i="21" a="1"/>
  <c r="C621" i="21" s="1"/>
  <c r="C787" i="5"/>
  <c r="C614" i="6"/>
  <c r="C616" i="6"/>
  <c r="C615" i="6"/>
  <c r="B674" i="6"/>
  <c r="B394" i="5"/>
  <c r="B282" i="6" a="1"/>
  <c r="B622" i="21" a="1"/>
  <c r="B788" i="5" a="1"/>
  <c r="B282" i="6" l="1"/>
  <c r="C282" i="6" s="1"/>
  <c r="C231" i="21" a="1"/>
  <c r="C231" i="21" s="1"/>
  <c r="B622" i="21"/>
  <c r="C674" i="6"/>
  <c r="C394" i="5"/>
  <c r="B788" i="5"/>
  <c r="S783" i="5" s="1"/>
  <c r="B395" i="5" a="1"/>
  <c r="B232" i="21" a="1"/>
  <c r="B789" i="5" a="1"/>
  <c r="B675" i="6" a="1"/>
  <c r="B283" i="6" a="1"/>
  <c r="B232" i="21" l="1"/>
  <c r="B283" i="6"/>
  <c r="C622" i="21" a="1"/>
  <c r="C622" i="21" s="1"/>
  <c r="B675" i="6"/>
  <c r="C618" i="6"/>
  <c r="C619" i="6"/>
  <c r="C617" i="6"/>
  <c r="S785" i="5"/>
  <c r="C788" i="5"/>
  <c r="B789" i="5"/>
  <c r="C789" i="5" s="1"/>
  <c r="B395" i="5"/>
  <c r="B396" i="5" a="1"/>
  <c r="B623" i="21" a="1"/>
  <c r="C232" i="21" l="1" a="1"/>
  <c r="C232" i="21" s="1"/>
  <c r="B623" i="21"/>
  <c r="C283" i="6"/>
  <c r="C675" i="6"/>
  <c r="C395" i="5"/>
  <c r="S392" i="5"/>
  <c r="B396" i="5"/>
  <c r="B284" i="6" a="1"/>
  <c r="B233" i="21" a="1"/>
  <c r="B397" i="5" a="1"/>
  <c r="B676" i="6" a="1"/>
  <c r="B233" i="21" l="1"/>
  <c r="B284" i="6"/>
  <c r="C623" i="21" a="1"/>
  <c r="C623" i="21" s="1"/>
  <c r="B676" i="6"/>
  <c r="C620" i="6"/>
  <c r="C622" i="6"/>
  <c r="C621" i="6"/>
  <c r="C396" i="5"/>
  <c r="B397" i="5"/>
  <c r="B624" i="21" a="1"/>
  <c r="B398" i="5" a="1"/>
  <c r="C233" i="21" l="1" a="1"/>
  <c r="C233" i="21" s="1"/>
  <c r="B624" i="21"/>
  <c r="C284" i="6"/>
  <c r="C676" i="6"/>
  <c r="C397" i="5"/>
  <c r="B398" i="5"/>
  <c r="B234" i="21" a="1"/>
  <c r="B285" i="6" a="1"/>
  <c r="B677" i="6" a="1"/>
  <c r="B399" i="5" a="1"/>
  <c r="B234" i="21" l="1"/>
  <c r="B285" i="6"/>
  <c r="C624" i="21" a="1"/>
  <c r="C624" i="21" s="1"/>
  <c r="B677" i="6"/>
  <c r="C625" i="6"/>
  <c r="C623" i="6"/>
  <c r="C624" i="6"/>
  <c r="C398" i="5"/>
  <c r="B399" i="5"/>
  <c r="B400" i="5" a="1"/>
  <c r="B625" i="21" a="1"/>
  <c r="C234" i="21" l="1" a="1"/>
  <c r="C234" i="21" s="1"/>
  <c r="B625" i="21"/>
  <c r="C285" i="6"/>
  <c r="C677" i="6"/>
  <c r="C399" i="5"/>
  <c r="B400" i="5"/>
  <c r="B401" i="5" a="1"/>
  <c r="B286" i="6" a="1"/>
  <c r="B235" i="21" a="1"/>
  <c r="B678" i="6" a="1"/>
  <c r="B235" i="21" l="1"/>
  <c r="B286" i="6"/>
  <c r="C625" i="21" a="1"/>
  <c r="C625" i="21" s="1"/>
  <c r="B678" i="6"/>
  <c r="C628" i="6"/>
  <c r="C626" i="6"/>
  <c r="C627" i="6"/>
  <c r="C400" i="5"/>
  <c r="B401" i="5"/>
  <c r="B402" i="5" a="1"/>
  <c r="B626" i="21" a="1"/>
  <c r="C235" i="21" l="1" a="1"/>
  <c r="C235" i="21" s="1"/>
  <c r="B626" i="21"/>
  <c r="C286" i="6"/>
  <c r="C678" i="6"/>
  <c r="C401" i="5"/>
  <c r="B402" i="5"/>
  <c r="B236" i="21" a="1"/>
  <c r="B679" i="6" a="1"/>
  <c r="B287" i="6" a="1"/>
  <c r="B403" i="5" a="1"/>
  <c r="B236" i="21" l="1"/>
  <c r="B287" i="6"/>
  <c r="C626" i="21" a="1"/>
  <c r="C626" i="21" s="1"/>
  <c r="B679" i="6"/>
  <c r="C631" i="6"/>
  <c r="C629" i="6"/>
  <c r="C630" i="6"/>
  <c r="C402" i="5"/>
  <c r="B403" i="5"/>
  <c r="B404" i="5" a="1"/>
  <c r="B627" i="21" a="1"/>
  <c r="C236" i="21" l="1" a="1"/>
  <c r="C236" i="21" s="1"/>
  <c r="B627" i="21"/>
  <c r="C287" i="6"/>
  <c r="C679" i="6"/>
  <c r="C403" i="5"/>
  <c r="B404" i="5"/>
  <c r="B288" i="6" a="1"/>
  <c r="B405" i="5" a="1"/>
  <c r="B237" i="21" a="1"/>
  <c r="B680" i="6" a="1"/>
  <c r="B237" i="21" l="1"/>
  <c r="B288" i="6"/>
  <c r="C627" i="21" a="1"/>
  <c r="C627" i="21" s="1"/>
  <c r="C633" i="6"/>
  <c r="C634" i="6"/>
  <c r="C632" i="6"/>
  <c r="B680" i="6"/>
  <c r="C404" i="5"/>
  <c r="B405" i="5"/>
  <c r="B628" i="21" a="1"/>
  <c r="B406" i="5" a="1"/>
  <c r="C237" i="21" l="1" a="1"/>
  <c r="C237" i="21" s="1"/>
  <c r="B628" i="21"/>
  <c r="C288" i="6"/>
  <c r="C680" i="6"/>
  <c r="C405" i="5"/>
  <c r="B406" i="5"/>
  <c r="B289" i="6" a="1"/>
  <c r="B238" i="21" a="1"/>
  <c r="B681" i="6" a="1"/>
  <c r="B407" i="5" a="1"/>
  <c r="B238" i="21" l="1"/>
  <c r="B289" i="6"/>
  <c r="C628" i="21" a="1"/>
  <c r="C628" i="21" s="1"/>
  <c r="B681" i="6"/>
  <c r="C635" i="6"/>
  <c r="C637" i="6"/>
  <c r="C636" i="6"/>
  <c r="C406" i="5"/>
  <c r="B407" i="5"/>
  <c r="C407" i="5" s="1"/>
  <c r="B408" i="5" a="1"/>
  <c r="B629" i="21" a="1"/>
  <c r="C238" i="21" l="1" a="1"/>
  <c r="C238" i="21" s="1"/>
  <c r="B629" i="21"/>
  <c r="C289" i="6"/>
  <c r="C681" i="6"/>
  <c r="B408" i="5"/>
  <c r="B409" i="5" a="1"/>
  <c r="B290" i="6" a="1"/>
  <c r="B239" i="21" a="1"/>
  <c r="B682" i="6" a="1"/>
  <c r="B239" i="21" l="1"/>
  <c r="B290" i="6"/>
  <c r="C629" i="21" a="1"/>
  <c r="C629" i="21" s="1"/>
  <c r="B682" i="6"/>
  <c r="C638" i="6"/>
  <c r="C640" i="6"/>
  <c r="C639" i="6"/>
  <c r="C408" i="5"/>
  <c r="B409" i="5"/>
  <c r="C409" i="5" s="1"/>
  <c r="B630" i="21" a="1"/>
  <c r="C239" i="21" l="1" a="1"/>
  <c r="C239" i="21" s="1"/>
  <c r="B630" i="21"/>
  <c r="C290" i="6"/>
  <c r="C682" i="6"/>
  <c r="B683" i="6" a="1"/>
  <c r="B291" i="6" a="1"/>
  <c r="B410" i="5" a="1"/>
  <c r="B240" i="21" a="1"/>
  <c r="B240" i="21" l="1"/>
  <c r="B291" i="6"/>
  <c r="B410" i="5"/>
  <c r="C410" i="5" s="1"/>
  <c r="C630" i="21" a="1"/>
  <c r="C630" i="21" s="1"/>
  <c r="B683" i="6"/>
  <c r="C642" i="6"/>
  <c r="C643" i="6"/>
  <c r="C641" i="6"/>
  <c r="B631" i="21" a="1"/>
  <c r="C240" i="21" l="1" a="1"/>
  <c r="C240" i="21" s="1"/>
  <c r="B631" i="21"/>
  <c r="C291" i="6"/>
  <c r="C683" i="6"/>
  <c r="B292" i="6" a="1"/>
  <c r="B684" i="6" a="1"/>
  <c r="B411" i="5" a="1"/>
  <c r="B241" i="21" a="1"/>
  <c r="B241" i="21" l="1"/>
  <c r="B411" i="5"/>
  <c r="B292" i="6"/>
  <c r="C631" i="21" a="1"/>
  <c r="C631" i="21" s="1"/>
  <c r="C411" i="5"/>
  <c r="B684" i="6"/>
  <c r="C645" i="6"/>
  <c r="C646" i="6"/>
  <c r="C644" i="6"/>
  <c r="B632" i="21" a="1"/>
  <c r="B412" i="5" a="1"/>
  <c r="C241" i="21" l="1" a="1"/>
  <c r="C241" i="21" s="1"/>
  <c r="B412" i="5"/>
  <c r="B632" i="21"/>
  <c r="C292" i="6"/>
  <c r="C684" i="6"/>
  <c r="B685" i="6" a="1"/>
  <c r="B242" i="21" a="1"/>
  <c r="B293" i="6" a="1"/>
  <c r="B242" i="21" l="1"/>
  <c r="B293" i="6"/>
  <c r="C412" i="5"/>
  <c r="C632" i="21" a="1"/>
  <c r="C632" i="21" s="1"/>
  <c r="B685" i="6"/>
  <c r="C648" i="6"/>
  <c r="C649" i="6"/>
  <c r="C647" i="6"/>
  <c r="B633" i="21" a="1"/>
  <c r="B413" i="5" a="1"/>
  <c r="C242" i="21" l="1" a="1"/>
  <c r="C242" i="21" s="1"/>
  <c r="B633" i="21"/>
  <c r="B413" i="5"/>
  <c r="C293" i="6"/>
  <c r="C685" i="6"/>
  <c r="B294" i="6" a="1"/>
  <c r="B243" i="21" a="1"/>
  <c r="B686" i="6" a="1"/>
  <c r="B243" i="21" l="1"/>
  <c r="B294" i="6"/>
  <c r="C633" i="21" a="1"/>
  <c r="C633" i="21" s="1"/>
  <c r="C413" i="5"/>
  <c r="B686" i="6"/>
  <c r="C650" i="6"/>
  <c r="C652" i="6"/>
  <c r="C651" i="6"/>
  <c r="B414" i="5" a="1"/>
  <c r="B634" i="21" a="1"/>
  <c r="C243" i="21" l="1" a="1"/>
  <c r="C243" i="21" s="1"/>
  <c r="B414" i="5"/>
  <c r="B634" i="21"/>
  <c r="C294" i="6"/>
  <c r="C686" i="6"/>
  <c r="B295" i="6" a="1"/>
  <c r="B687" i="6" a="1"/>
  <c r="B244" i="21" a="1"/>
  <c r="B244" i="21" l="1"/>
  <c r="B295" i="6"/>
  <c r="C634" i="21" a="1"/>
  <c r="C634" i="21" s="1"/>
  <c r="C414" i="5"/>
  <c r="B687" i="6"/>
  <c r="C654" i="6"/>
  <c r="C653" i="6"/>
  <c r="C655" i="6"/>
  <c r="B415" i="5" a="1"/>
  <c r="B635" i="21" a="1"/>
  <c r="C244" i="21" l="1" a="1"/>
  <c r="C244" i="21" s="1"/>
  <c r="B635" i="21"/>
  <c r="B415" i="5"/>
  <c r="C295" i="6"/>
  <c r="C687" i="6"/>
  <c r="B245" i="21" a="1"/>
  <c r="B688" i="6" a="1"/>
  <c r="B296" i="6" a="1"/>
  <c r="B245" i="21" l="1"/>
  <c r="B296" i="6"/>
  <c r="C415" i="5"/>
  <c r="C635" i="21" a="1"/>
  <c r="C635" i="21" s="1"/>
  <c r="B688" i="6"/>
  <c r="B416" i="5" a="1"/>
  <c r="B636" i="21" a="1"/>
  <c r="C245" i="21" l="1" a="1"/>
  <c r="C245" i="21" s="1"/>
  <c r="B636" i="21"/>
  <c r="B416" i="5"/>
  <c r="C296" i="6"/>
  <c r="C688" i="6"/>
  <c r="B246" i="21" a="1"/>
  <c r="B689" i="6" a="1"/>
  <c r="B297" i="6" a="1"/>
  <c r="B246" i="21" l="1"/>
  <c r="B297" i="6"/>
  <c r="C416" i="5"/>
  <c r="C636" i="21" a="1"/>
  <c r="C636" i="21" s="1"/>
  <c r="B689" i="6"/>
  <c r="B417" i="5" a="1"/>
  <c r="B637" i="21" a="1"/>
  <c r="C246" i="21" l="1" a="1"/>
  <c r="C246" i="21" s="1"/>
  <c r="B637" i="21"/>
  <c r="B417" i="5"/>
  <c r="C297" i="6"/>
  <c r="C689" i="6"/>
  <c r="B298" i="6" a="1"/>
  <c r="B247" i="21" a="1"/>
  <c r="B690" i="6" a="1"/>
  <c r="B247" i="21" l="1"/>
  <c r="B298" i="6"/>
  <c r="C417" i="5"/>
  <c r="C637" i="21" a="1"/>
  <c r="C637" i="21" s="1"/>
  <c r="B690" i="6"/>
  <c r="B638" i="21" a="1"/>
  <c r="B418" i="5" a="1"/>
  <c r="C247" i="21" l="1" a="1"/>
  <c r="C247" i="21" s="1"/>
  <c r="B638" i="21"/>
  <c r="B418" i="5"/>
  <c r="C298" i="6"/>
  <c r="C690" i="6"/>
  <c r="B299" i="6" a="1"/>
  <c r="B248" i="21" a="1"/>
  <c r="B691" i="6" a="1"/>
  <c r="B248" i="21" l="1"/>
  <c r="B299" i="6"/>
  <c r="C638" i="21" a="1"/>
  <c r="C638" i="21" s="1"/>
  <c r="C418" i="5"/>
  <c r="B691" i="6"/>
  <c r="B639" i="21" a="1"/>
  <c r="B419" i="5" a="1"/>
  <c r="C248" i="21" l="1" a="1"/>
  <c r="C248" i="21" s="1"/>
  <c r="B639" i="21"/>
  <c r="B419" i="5"/>
  <c r="C299" i="6"/>
  <c r="C691" i="6"/>
  <c r="B692" i="6" a="1"/>
  <c r="B300" i="6" a="1"/>
  <c r="B249" i="21" a="1"/>
  <c r="B249" i="21" l="1"/>
  <c r="B300" i="6"/>
  <c r="C419" i="5"/>
  <c r="C639" i="21" a="1"/>
  <c r="C639" i="21" s="1"/>
  <c r="B692" i="6"/>
  <c r="B420" i="5" a="1"/>
  <c r="B640" i="21" a="1"/>
  <c r="C249" i="21" l="1" a="1"/>
  <c r="C249" i="21" s="1"/>
  <c r="B640" i="21"/>
  <c r="B420" i="5"/>
  <c r="C300" i="6"/>
  <c r="C692" i="6"/>
  <c r="B301" i="6" a="1"/>
  <c r="B693" i="6" a="1"/>
  <c r="B250" i="21" a="1"/>
  <c r="B250" i="21" l="1"/>
  <c r="B301" i="6"/>
  <c r="C420" i="5"/>
  <c r="C640" i="21" a="1"/>
  <c r="C640" i="21" s="1"/>
  <c r="B693" i="6"/>
  <c r="B421" i="5" a="1"/>
  <c r="B641" i="21" a="1"/>
  <c r="C250" i="21" l="1" a="1"/>
  <c r="C250" i="21" s="1"/>
  <c r="B641" i="21"/>
  <c r="B421" i="5"/>
  <c r="C301" i="6"/>
  <c r="C693" i="6"/>
  <c r="B694" i="6" a="1"/>
  <c r="B251" i="21" a="1"/>
  <c r="B302" i="6" a="1"/>
  <c r="B251" i="21" l="1"/>
  <c r="B302" i="6"/>
  <c r="C421" i="5"/>
  <c r="C641" i="21" a="1"/>
  <c r="C641" i="21" s="1"/>
  <c r="B694" i="6"/>
  <c r="B642" i="21" a="1"/>
  <c r="B422" i="5" a="1"/>
  <c r="C251" i="21" l="1" a="1"/>
  <c r="C251" i="21" s="1"/>
  <c r="B642" i="21"/>
  <c r="B422" i="5"/>
  <c r="C302" i="6"/>
  <c r="C694" i="6"/>
  <c r="B252" i="21" a="1"/>
  <c r="B303" i="6" a="1"/>
  <c r="B695" i="6" a="1"/>
  <c r="B252" i="21" l="1"/>
  <c r="B303" i="6"/>
  <c r="C422" i="5"/>
  <c r="C642" i="21" a="1"/>
  <c r="C642" i="21" s="1"/>
  <c r="B695" i="6"/>
  <c r="B643" i="21" a="1"/>
  <c r="B423" i="5" a="1"/>
  <c r="C252" i="21" l="1" a="1"/>
  <c r="C252" i="21" s="1"/>
  <c r="B643" i="21"/>
  <c r="B423" i="5"/>
  <c r="C303" i="6"/>
  <c r="C695" i="6"/>
  <c r="B696" i="6" a="1"/>
  <c r="B304" i="6" a="1"/>
  <c r="B253" i="21" a="1"/>
  <c r="B253" i="21" l="1"/>
  <c r="B304" i="6"/>
  <c r="C643" i="21" a="1"/>
  <c r="C643" i="21" s="1"/>
  <c r="C423" i="5"/>
  <c r="B696" i="6"/>
  <c r="B424" i="5" a="1"/>
  <c r="B644" i="21" a="1"/>
  <c r="C253" i="21" l="1" a="1"/>
  <c r="C253" i="21" s="1"/>
  <c r="B644" i="21"/>
  <c r="B424" i="5"/>
  <c r="C304" i="6"/>
  <c r="C696" i="6"/>
  <c r="B305" i="6" a="1"/>
  <c r="B254" i="21" a="1"/>
  <c r="B697" i="6" a="1"/>
  <c r="B254" i="21" l="1"/>
  <c r="B305" i="6"/>
  <c r="C424" i="5"/>
  <c r="C644" i="21" a="1"/>
  <c r="C644" i="21" s="1"/>
  <c r="B697" i="6"/>
  <c r="B425" i="5" a="1"/>
  <c r="B645" i="21" a="1"/>
  <c r="C254" i="21" l="1" a="1"/>
  <c r="C254" i="21" s="1"/>
  <c r="B645" i="21"/>
  <c r="B425" i="5"/>
  <c r="C305" i="6"/>
  <c r="C697" i="6"/>
  <c r="B698" i="6" a="1"/>
  <c r="B306" i="6" a="1"/>
  <c r="B255" i="21" a="1"/>
  <c r="B255" i="21" l="1"/>
  <c r="B306" i="6"/>
  <c r="C645" i="21" a="1"/>
  <c r="C645" i="21" s="1"/>
  <c r="C425" i="5"/>
  <c r="B698" i="6"/>
  <c r="B426" i="5" a="1"/>
  <c r="B646" i="21" a="1"/>
  <c r="C255" i="21" l="1" a="1"/>
  <c r="C255" i="21" s="1"/>
  <c r="B646" i="21"/>
  <c r="B426" i="5"/>
  <c r="C306" i="6"/>
  <c r="C698" i="6"/>
  <c r="B699" i="6" a="1"/>
  <c r="B256" i="21" a="1"/>
  <c r="B307" i="6" a="1"/>
  <c r="B256" i="21" l="1"/>
  <c r="B307" i="6"/>
  <c r="C426" i="5"/>
  <c r="C646" i="21" a="1"/>
  <c r="C646" i="21" s="1"/>
  <c r="B699" i="6"/>
  <c r="B427" i="5" a="1"/>
  <c r="B647" i="21" a="1"/>
  <c r="C256" i="21" l="1" a="1"/>
  <c r="C256" i="21" s="1"/>
  <c r="B647" i="21"/>
  <c r="B427" i="5"/>
  <c r="C307" i="6"/>
  <c r="C699" i="6"/>
  <c r="B308" i="6" a="1"/>
  <c r="B700" i="6" a="1"/>
  <c r="B257" i="21" a="1"/>
  <c r="B257" i="21" l="1"/>
  <c r="B308" i="6"/>
  <c r="C647" i="21" a="1"/>
  <c r="C647" i="21" s="1"/>
  <c r="C427" i="5"/>
  <c r="B700" i="6"/>
  <c r="B428" i="5" a="1"/>
  <c r="B648" i="21" a="1"/>
  <c r="C257" i="21" l="1" a="1"/>
  <c r="C257" i="21" s="1"/>
  <c r="B648" i="21"/>
  <c r="B428" i="5"/>
  <c r="C308" i="6"/>
  <c r="C700" i="6"/>
  <c r="B309" i="6" a="1"/>
  <c r="B258" i="21" a="1"/>
  <c r="B701" i="6" a="1"/>
  <c r="B258" i="21" l="1"/>
  <c r="B309" i="6"/>
  <c r="C428" i="5"/>
  <c r="C648" i="21" a="1"/>
  <c r="C648" i="21" s="1"/>
  <c r="B701" i="6"/>
  <c r="B649" i="21" a="1"/>
  <c r="B429" i="5" a="1"/>
  <c r="C258" i="21" l="1" a="1"/>
  <c r="C258" i="21" s="1"/>
  <c r="B649" i="21"/>
  <c r="B429" i="5"/>
  <c r="C309" i="6"/>
  <c r="C701" i="6"/>
  <c r="B310" i="6" a="1"/>
  <c r="B702" i="6" a="1"/>
  <c r="B259" i="21" a="1"/>
  <c r="B259" i="21" l="1"/>
  <c r="B310" i="6"/>
  <c r="C429" i="5"/>
  <c r="C649" i="21" a="1"/>
  <c r="C649" i="21" s="1"/>
  <c r="B702" i="6"/>
  <c r="B430" i="5" a="1"/>
  <c r="B650" i="21" a="1"/>
  <c r="C259" i="21" l="1" a="1"/>
  <c r="C259" i="21" s="1"/>
  <c r="B650" i="21"/>
  <c r="B430" i="5"/>
  <c r="C310" i="6"/>
  <c r="C698" i="21" a="1"/>
  <c r="C698" i="21" s="1"/>
  <c r="C307" i="21" a="1"/>
  <c r="C307" i="21" s="1"/>
  <c r="C699" i="21" a="1"/>
  <c r="C699" i="21" s="1"/>
  <c r="C308" i="21" a="1"/>
  <c r="C308" i="21" s="1"/>
  <c r="C702" i="6"/>
  <c r="B703" i="6" a="1"/>
  <c r="B260" i="21" a="1"/>
  <c r="B311" i="6" a="1"/>
  <c r="B260" i="21" l="1"/>
  <c r="B311" i="6"/>
  <c r="C650" i="21" a="1"/>
  <c r="C650" i="21" s="1"/>
  <c r="C430" i="5"/>
  <c r="B703" i="6"/>
  <c r="B651" i="21" a="1"/>
  <c r="B431" i="5" a="1"/>
  <c r="C260" i="21" l="1" a="1"/>
  <c r="C260" i="21" s="1"/>
  <c r="B651" i="21"/>
  <c r="B431" i="5"/>
  <c r="C311" i="6"/>
  <c r="C703" i="6"/>
  <c r="B704" i="6" a="1"/>
  <c r="B261" i="21" a="1"/>
  <c r="B312" i="6" a="1"/>
  <c r="B261" i="21" l="1"/>
  <c r="B312" i="6"/>
  <c r="C651" i="21" a="1"/>
  <c r="C651" i="21" s="1"/>
  <c r="C431" i="5"/>
  <c r="B704" i="6"/>
  <c r="B652" i="21" a="1"/>
  <c r="B432" i="5" a="1"/>
  <c r="C261" i="21" l="1" a="1"/>
  <c r="C261" i="21" s="1"/>
  <c r="B652" i="21"/>
  <c r="B432" i="5"/>
  <c r="C312" i="6"/>
  <c r="C704" i="6"/>
  <c r="B262" i="21" a="1"/>
  <c r="B313" i="6" a="1"/>
  <c r="B705" i="6" a="1"/>
  <c r="B262" i="21" l="1"/>
  <c r="B313" i="6"/>
  <c r="C432" i="5"/>
  <c r="C652" i="21" a="1"/>
  <c r="C652" i="21" s="1"/>
  <c r="B705" i="6"/>
  <c r="B433" i="5" a="1"/>
  <c r="B653" i="21" a="1"/>
  <c r="C262" i="21" l="1" a="1"/>
  <c r="C262" i="21" s="1"/>
  <c r="B653" i="21"/>
  <c r="B433" i="5"/>
  <c r="C313" i="6"/>
  <c r="C705" i="6"/>
  <c r="B314" i="6" a="1"/>
  <c r="B706" i="6" a="1"/>
  <c r="B263" i="21" a="1"/>
  <c r="B263" i="21" l="1"/>
  <c r="B314" i="6"/>
  <c r="C653" i="21" a="1"/>
  <c r="C653" i="21" s="1"/>
  <c r="C433" i="5"/>
  <c r="B706" i="6"/>
  <c r="B434" i="5" a="1"/>
  <c r="B654" i="21" a="1"/>
  <c r="C263" i="21" l="1" a="1"/>
  <c r="C263" i="21" s="1"/>
  <c r="B654" i="21"/>
  <c r="B434" i="5"/>
  <c r="C314" i="6"/>
  <c r="C706" i="6"/>
  <c r="B315" i="6" a="1"/>
  <c r="B264" i="21" a="1"/>
  <c r="B707" i="6" a="1"/>
  <c r="B264" i="21" l="1"/>
  <c r="B315" i="6"/>
  <c r="C434" i="5"/>
  <c r="C654" i="21" a="1"/>
  <c r="C654" i="21" s="1"/>
  <c r="B707" i="6"/>
  <c r="B655" i="21" a="1"/>
  <c r="B435" i="5" a="1"/>
  <c r="C264" i="21" l="1" a="1"/>
  <c r="C264" i="21" s="1"/>
  <c r="B655" i="21"/>
  <c r="B435" i="5"/>
  <c r="C315" i="6"/>
  <c r="C707" i="6"/>
  <c r="B265" i="21" a="1"/>
  <c r="B708" i="6" a="1"/>
  <c r="B316" i="6" a="1"/>
  <c r="B265" i="21" l="1"/>
  <c r="B316" i="6"/>
  <c r="C435" i="5"/>
  <c r="C655" i="21" a="1"/>
  <c r="C655" i="21" s="1"/>
  <c r="B708" i="6"/>
  <c r="B656" i="21" a="1"/>
  <c r="B436" i="5" a="1"/>
  <c r="C265" i="21" l="1" a="1"/>
  <c r="C265" i="21" s="1"/>
  <c r="B656" i="21"/>
  <c r="B436" i="5"/>
  <c r="C316" i="6"/>
  <c r="C708" i="6"/>
  <c r="B266" i="21" a="1"/>
  <c r="B709" i="6" a="1"/>
  <c r="B317" i="6" a="1"/>
  <c r="B266" i="21" l="1"/>
  <c r="B317" i="6"/>
  <c r="C656" i="21" a="1"/>
  <c r="C656" i="21" s="1"/>
  <c r="C436" i="5"/>
  <c r="B709" i="6"/>
  <c r="B437" i="5" a="1"/>
  <c r="B657" i="21" a="1"/>
  <c r="C266" i="21" l="1" a="1"/>
  <c r="C266" i="21" s="1"/>
  <c r="B657" i="21"/>
  <c r="B437" i="5"/>
  <c r="C317" i="6"/>
  <c r="C709" i="6"/>
  <c r="B318" i="6" a="1"/>
  <c r="B267" i="21" a="1"/>
  <c r="B710" i="6" a="1"/>
  <c r="B267" i="21" l="1"/>
  <c r="B318" i="6"/>
  <c r="C437" i="5"/>
  <c r="C657" i="21" a="1"/>
  <c r="C657" i="21" s="1"/>
  <c r="B710" i="6"/>
  <c r="B438" i="5" a="1"/>
  <c r="B658" i="21" a="1"/>
  <c r="B790" i="5" a="1"/>
  <c r="C267" i="21" l="1" a="1"/>
  <c r="C267" i="21" s="1"/>
  <c r="B658" i="21"/>
  <c r="B438" i="5"/>
  <c r="C318" i="6"/>
  <c r="B790" i="5"/>
  <c r="C710" i="6"/>
  <c r="B319" i="6" a="1"/>
  <c r="B711" i="6" a="1"/>
  <c r="B268" i="21" a="1"/>
  <c r="B268" i="21" l="1"/>
  <c r="B319" i="6"/>
  <c r="C438" i="5"/>
  <c r="C658" i="21" a="1"/>
  <c r="C658" i="21" s="1"/>
  <c r="B711" i="6"/>
  <c r="C790" i="5"/>
  <c r="B791" i="5" a="1"/>
  <c r="B659" i="21" a="1"/>
  <c r="B439" i="5" a="1"/>
  <c r="C268" i="21" l="1" a="1"/>
  <c r="C268" i="21" s="1"/>
  <c r="B659" i="21"/>
  <c r="B439" i="5"/>
  <c r="C319" i="6"/>
  <c r="B791" i="5"/>
  <c r="C711" i="6"/>
  <c r="B269" i="21" a="1"/>
  <c r="B712" i="6" a="1"/>
  <c r="B320" i="6" a="1"/>
  <c r="B269" i="21" l="1"/>
  <c r="B320" i="6"/>
  <c r="C659" i="21" a="1"/>
  <c r="C659" i="21" s="1"/>
  <c r="C439" i="5"/>
  <c r="B712" i="6"/>
  <c r="C791" i="5"/>
  <c r="B440" i="5" a="1"/>
  <c r="B792" i="5" a="1"/>
  <c r="B660" i="21" a="1"/>
  <c r="C269" i="21" l="1" a="1"/>
  <c r="C269" i="21" s="1"/>
  <c r="B660" i="21"/>
  <c r="B440" i="5"/>
  <c r="C320" i="6"/>
  <c r="B792" i="5"/>
  <c r="C712" i="6"/>
  <c r="B321" i="6" a="1"/>
  <c r="B713" i="6" a="1"/>
  <c r="B270" i="21" a="1"/>
  <c r="B270" i="21" l="1"/>
  <c r="B321" i="6"/>
  <c r="C440" i="5"/>
  <c r="C660" i="21" a="1"/>
  <c r="C660" i="21" s="1"/>
  <c r="B713" i="6"/>
  <c r="C792" i="5"/>
  <c r="B793" i="5" a="1"/>
  <c r="B661" i="21" a="1"/>
  <c r="B441" i="5" a="1"/>
  <c r="C270" i="21" l="1" a="1"/>
  <c r="C270" i="21" s="1"/>
  <c r="B661" i="21"/>
  <c r="B441" i="5"/>
  <c r="C321" i="6"/>
  <c r="B793" i="5"/>
  <c r="C713" i="6"/>
  <c r="B322" i="6" a="1"/>
  <c r="B271" i="21" a="1"/>
  <c r="B714" i="6" a="1"/>
  <c r="B271" i="21" l="1"/>
  <c r="B322" i="6"/>
  <c r="C441" i="5"/>
  <c r="C661" i="21" a="1"/>
  <c r="C661" i="21" s="1"/>
  <c r="B714" i="6"/>
  <c r="C793" i="5"/>
  <c r="B662" i="21" a="1"/>
  <c r="B442" i="5" a="1"/>
  <c r="B794" i="5" a="1"/>
  <c r="C271" i="21" l="1" a="1"/>
  <c r="C271" i="21" s="1"/>
  <c r="B662" i="21"/>
  <c r="B442" i="5"/>
  <c r="C322" i="6"/>
  <c r="B794" i="5"/>
  <c r="C714" i="6"/>
  <c r="B272" i="21" a="1"/>
  <c r="B323" i="6" a="1"/>
  <c r="B715" i="6" a="1"/>
  <c r="B272" i="21" l="1"/>
  <c r="B323" i="6"/>
  <c r="C442" i="5"/>
  <c r="C662" i="21" a="1"/>
  <c r="C662" i="21" s="1"/>
  <c r="B715" i="6"/>
  <c r="C794" i="5"/>
  <c r="B443" i="5" a="1"/>
  <c r="B795" i="5" a="1"/>
  <c r="B663" i="21" a="1"/>
  <c r="C272" i="21" l="1" a="1"/>
  <c r="C272" i="21" s="1"/>
  <c r="B663" i="21"/>
  <c r="B443" i="5"/>
  <c r="C323" i="6"/>
  <c r="B795" i="5"/>
  <c r="C715" i="6"/>
  <c r="B324" i="6" a="1"/>
  <c r="B716" i="6" a="1"/>
  <c r="B273" i="21" a="1"/>
  <c r="B273" i="21" l="1"/>
  <c r="B324" i="6"/>
  <c r="C443" i="5"/>
  <c r="C663" i="21" a="1"/>
  <c r="C663" i="21" s="1"/>
  <c r="B716" i="6"/>
  <c r="C795" i="5"/>
  <c r="B664" i="21" a="1"/>
  <c r="B796" i="5" a="1"/>
  <c r="B444" i="5" a="1"/>
  <c r="C273" i="21" l="1" a="1"/>
  <c r="C273" i="21" s="1"/>
  <c r="B664" i="21"/>
  <c r="B444" i="5"/>
  <c r="C324" i="6"/>
  <c r="B796" i="5"/>
  <c r="C716" i="6"/>
  <c r="B274" i="21" a="1"/>
  <c r="B325" i="6" a="1"/>
  <c r="B717" i="6" a="1"/>
  <c r="B274" i="21" l="1"/>
  <c r="B325" i="6"/>
  <c r="C444" i="5"/>
  <c r="C664" i="21" a="1"/>
  <c r="C664" i="21" s="1"/>
  <c r="B717" i="6"/>
  <c r="C796" i="5"/>
  <c r="B445" i="5" a="1"/>
  <c r="B797" i="5" a="1"/>
  <c r="B665" i="21" a="1"/>
  <c r="C274" i="21" l="1" a="1"/>
  <c r="C274" i="21" s="1"/>
  <c r="B665" i="21"/>
  <c r="B445" i="5"/>
  <c r="C325" i="6"/>
  <c r="B797" i="5"/>
  <c r="C717" i="6"/>
  <c r="B275" i="21" a="1"/>
  <c r="B718" i="6" a="1"/>
  <c r="B326" i="6" a="1"/>
  <c r="B275" i="21" l="1"/>
  <c r="B326" i="6"/>
  <c r="C665" i="21" a="1"/>
  <c r="C665" i="21" s="1"/>
  <c r="C445" i="5"/>
  <c r="C306" i="21" a="1"/>
  <c r="C306" i="21" s="1"/>
  <c r="B718" i="6"/>
  <c r="C797" i="5"/>
  <c r="B666" i="21" a="1"/>
  <c r="B798" i="5" a="1"/>
  <c r="B446" i="5" a="1"/>
  <c r="C275" i="21" l="1" a="1"/>
  <c r="C275" i="21" s="1"/>
  <c r="B666" i="21"/>
  <c r="B446" i="5"/>
  <c r="C326" i="6"/>
  <c r="B798" i="5"/>
  <c r="C718" i="6"/>
  <c r="B719" i="6" a="1"/>
  <c r="B327" i="6" a="1"/>
  <c r="B276" i="21" a="1"/>
  <c r="B276" i="21" l="1"/>
  <c r="B327" i="6"/>
  <c r="C446" i="5"/>
  <c r="C666" i="21" a="1"/>
  <c r="C666" i="21" s="1"/>
  <c r="B719" i="6"/>
  <c r="C798" i="5"/>
  <c r="B799" i="5" a="1"/>
  <c r="B447" i="5" a="1"/>
  <c r="B667" i="21" a="1"/>
  <c r="C276" i="21" l="1" a="1"/>
  <c r="C276" i="21" s="1"/>
  <c r="B447" i="5"/>
  <c r="B667" i="21"/>
  <c r="C327" i="6"/>
  <c r="B799" i="5"/>
  <c r="C719" i="6"/>
  <c r="B720" i="6" a="1"/>
  <c r="B328" i="6" a="1"/>
  <c r="B277" i="21" a="1"/>
  <c r="B277" i="21" l="1"/>
  <c r="B328" i="6"/>
  <c r="C447" i="5"/>
  <c r="C667" i="21" a="1"/>
  <c r="C667" i="21" s="1"/>
  <c r="B720" i="6"/>
  <c r="C799" i="5"/>
  <c r="B448" i="5" a="1"/>
  <c r="B800" i="5" a="1"/>
  <c r="B668" i="21" a="1"/>
  <c r="C277" i="21" l="1" a="1"/>
  <c r="C277" i="21" s="1"/>
  <c r="B668" i="21"/>
  <c r="B448" i="5"/>
  <c r="C328" i="6"/>
  <c r="B800" i="5"/>
  <c r="C720" i="6"/>
  <c r="B721" i="6" a="1"/>
  <c r="B329" i="6" a="1"/>
  <c r="B278" i="21" a="1"/>
  <c r="B278" i="21" l="1"/>
  <c r="B329" i="6"/>
  <c r="C448" i="5"/>
  <c r="C668" i="21" a="1"/>
  <c r="C668" i="21" s="1"/>
  <c r="B721" i="6"/>
  <c r="C800" i="5"/>
  <c r="B669" i="21" a="1"/>
  <c r="B801" i="5" a="1"/>
  <c r="B449" i="5" a="1"/>
  <c r="C278" i="21" l="1" a="1"/>
  <c r="C278" i="21" s="1"/>
  <c r="B449" i="5"/>
  <c r="B669" i="21"/>
  <c r="C329" i="6"/>
  <c r="B801" i="5"/>
  <c r="C721" i="6"/>
  <c r="B722" i="6" a="1"/>
  <c r="B330" i="6" a="1"/>
  <c r="B279" i="21" a="1"/>
  <c r="B279" i="21" l="1"/>
  <c r="B330" i="6"/>
  <c r="C669" i="21" a="1"/>
  <c r="C669" i="21" s="1"/>
  <c r="C449" i="5"/>
  <c r="C697" i="21" a="1"/>
  <c r="C697" i="21" s="1"/>
  <c r="C696" i="21" a="1"/>
  <c r="C696" i="21" s="1"/>
  <c r="G17" i="21"/>
  <c r="G18" i="21"/>
  <c r="F17" i="21"/>
  <c r="F18" i="21"/>
  <c r="B722" i="6"/>
  <c r="C801" i="5"/>
  <c r="B802" i="5" a="1"/>
  <c r="B670" i="21" a="1"/>
  <c r="B450" i="5" a="1"/>
  <c r="C279" i="21" l="1" a="1"/>
  <c r="C279" i="21" s="1"/>
  <c r="B670" i="21"/>
  <c r="B450" i="5"/>
  <c r="C330" i="6"/>
  <c r="I18" i="21"/>
  <c r="K38" i="1"/>
  <c r="I17" i="21"/>
  <c r="B802" i="5"/>
  <c r="C722" i="6"/>
  <c r="B723" i="6" a="1"/>
  <c r="B280" i="21" a="1"/>
  <c r="B331" i="6" a="1"/>
  <c r="B280" i="21" l="1"/>
  <c r="B331" i="6"/>
  <c r="C450" i="5"/>
  <c r="C670" i="21" a="1"/>
  <c r="C670" i="21" s="1"/>
  <c r="B723" i="6"/>
  <c r="C802" i="5"/>
  <c r="B671" i="21" a="1"/>
  <c r="B803" i="5" a="1"/>
  <c r="B451" i="5" a="1"/>
  <c r="C280" i="21" l="1" a="1"/>
  <c r="C280" i="21" s="1"/>
  <c r="B671" i="21"/>
  <c r="B451" i="5"/>
  <c r="C331" i="6"/>
  <c r="B803" i="5"/>
  <c r="C723" i="6"/>
  <c r="B332" i="6" a="1"/>
  <c r="B281" i="21" a="1"/>
  <c r="B724" i="6" a="1"/>
  <c r="B281" i="21" l="1"/>
  <c r="B332" i="6"/>
  <c r="C451" i="5"/>
  <c r="C671" i="21" a="1"/>
  <c r="C671" i="21" s="1"/>
  <c r="B724" i="6"/>
  <c r="C803" i="5"/>
  <c r="B452" i="5" a="1"/>
  <c r="B804" i="5" a="1"/>
  <c r="B672" i="21" a="1"/>
  <c r="C281" i="21" l="1" a="1"/>
  <c r="C281" i="21" s="1"/>
  <c r="B672" i="21"/>
  <c r="B452" i="5"/>
  <c r="C332" i="6"/>
  <c r="B804" i="5"/>
  <c r="C724" i="6"/>
  <c r="B282" i="21" a="1"/>
  <c r="B333" i="6" a="1"/>
  <c r="B725" i="6" a="1"/>
  <c r="B282" i="21" l="1"/>
  <c r="B333" i="6"/>
  <c r="C452" i="5"/>
  <c r="C672" i="21" a="1"/>
  <c r="C672" i="21" s="1"/>
  <c r="B725" i="6"/>
  <c r="C804" i="5"/>
  <c r="B805" i="5" a="1"/>
  <c r="B453" i="5" a="1"/>
  <c r="B673" i="21" a="1"/>
  <c r="C282" i="21" l="1" a="1"/>
  <c r="C282" i="21" s="1"/>
  <c r="B673" i="21"/>
  <c r="B453" i="5"/>
  <c r="C333" i="6"/>
  <c r="B805" i="5"/>
  <c r="C725" i="6"/>
  <c r="B334" i="6" a="1"/>
  <c r="B726" i="6" a="1"/>
  <c r="B283" i="21" a="1"/>
  <c r="B283" i="21" l="1"/>
  <c r="B334" i="6"/>
  <c r="C453" i="5"/>
  <c r="C673" i="21" a="1"/>
  <c r="C673" i="21" s="1"/>
  <c r="B726" i="6"/>
  <c r="C805" i="5"/>
  <c r="B674" i="21" a="1"/>
  <c r="B454" i="5" a="1"/>
  <c r="B806" i="5" a="1"/>
  <c r="C283" i="21" l="1" a="1"/>
  <c r="C283" i="21" s="1"/>
  <c r="B674" i="21"/>
  <c r="B454" i="5"/>
  <c r="C334" i="6"/>
  <c r="B806" i="5"/>
  <c r="C726" i="6"/>
  <c r="B727" i="6" a="1"/>
  <c r="B284" i="21" a="1"/>
  <c r="B335" i="6" a="1"/>
  <c r="B284" i="21" l="1"/>
  <c r="B335" i="6"/>
  <c r="C454" i="5"/>
  <c r="C674" i="21" a="1"/>
  <c r="C674" i="21" s="1"/>
  <c r="B727" i="6"/>
  <c r="C806" i="5"/>
  <c r="B455" i="5" a="1"/>
  <c r="B675" i="21" a="1"/>
  <c r="B807" i="5" a="1"/>
  <c r="C284" i="21" l="1" a="1"/>
  <c r="C284" i="21" s="1"/>
  <c r="B455" i="5"/>
  <c r="B675" i="21"/>
  <c r="C335" i="6"/>
  <c r="B807" i="5"/>
  <c r="C727" i="6"/>
  <c r="B336" i="6" a="1"/>
  <c r="B728" i="6" a="1"/>
  <c r="B285" i="21" a="1"/>
  <c r="B285" i="21" l="1"/>
  <c r="B336" i="6"/>
  <c r="C675" i="21" a="1"/>
  <c r="C675" i="21" s="1"/>
  <c r="C455" i="5"/>
  <c r="B728" i="6"/>
  <c r="C807" i="5"/>
  <c r="B456" i="5" a="1"/>
  <c r="B676" i="21" a="1"/>
  <c r="B808" i="5" a="1"/>
  <c r="C285" i="21" l="1" a="1"/>
  <c r="C285" i="21" s="1"/>
  <c r="B456" i="5"/>
  <c r="B676" i="21"/>
  <c r="C336" i="6"/>
  <c r="B808" i="5"/>
  <c r="C728" i="6"/>
  <c r="B729" i="6" a="1"/>
  <c r="B286" i="21" a="1"/>
  <c r="B337" i="6" a="1"/>
  <c r="B286" i="21" l="1"/>
  <c r="B337" i="6"/>
  <c r="C676" i="21" a="1"/>
  <c r="C676" i="21" s="1"/>
  <c r="C456" i="5"/>
  <c r="B729" i="6"/>
  <c r="C808" i="5"/>
  <c r="B457" i="5" a="1"/>
  <c r="B677" i="21" a="1"/>
  <c r="B809" i="5" a="1"/>
  <c r="C286" i="21" l="1" a="1"/>
  <c r="C286" i="21" s="1"/>
  <c r="B457" i="5"/>
  <c r="B677" i="21"/>
  <c r="C337" i="6"/>
  <c r="B809" i="5"/>
  <c r="C729" i="6"/>
  <c r="B287" i="21" a="1"/>
  <c r="B730" i="6" a="1"/>
  <c r="B338" i="6" a="1"/>
  <c r="B287" i="21" l="1"/>
  <c r="B338" i="6"/>
  <c r="C677" i="21" a="1"/>
  <c r="C677" i="21" s="1"/>
  <c r="C457" i="5"/>
  <c r="B730" i="6"/>
  <c r="C809" i="5"/>
  <c r="B810" i="5" a="1"/>
  <c r="B678" i="21" a="1"/>
  <c r="B458" i="5" a="1"/>
  <c r="C287" i="21" l="1" a="1"/>
  <c r="C287" i="21" s="1"/>
  <c r="B458" i="5"/>
  <c r="B678" i="21"/>
  <c r="C338" i="6"/>
  <c r="B810" i="5"/>
  <c r="C730" i="6"/>
  <c r="B339" i="6" a="1"/>
  <c r="B288" i="21" a="1"/>
  <c r="B731" i="6" a="1"/>
  <c r="B288" i="21" l="1"/>
  <c r="B339" i="6"/>
  <c r="C678" i="21" a="1"/>
  <c r="C678" i="21" s="1"/>
  <c r="C458" i="5"/>
  <c r="B731" i="6"/>
  <c r="C810" i="5"/>
  <c r="B459" i="5" a="1"/>
  <c r="B811" i="5" a="1"/>
  <c r="B679" i="21" a="1"/>
  <c r="C288" i="21" l="1" a="1"/>
  <c r="C288" i="21" s="1"/>
  <c r="B679" i="21"/>
  <c r="B459" i="5"/>
  <c r="C339" i="6"/>
  <c r="B811" i="5"/>
  <c r="C731" i="6"/>
  <c r="B289" i="21" a="1"/>
  <c r="B340" i="6" a="1"/>
  <c r="B732" i="6" a="1"/>
  <c r="B289" i="21" l="1"/>
  <c r="B340" i="6"/>
  <c r="C459" i="5"/>
  <c r="C679" i="21" a="1"/>
  <c r="C679" i="21" s="1"/>
  <c r="B732" i="6"/>
  <c r="C811" i="5"/>
  <c r="B812" i="5" a="1"/>
  <c r="B680" i="21" a="1"/>
  <c r="B460" i="5" a="1"/>
  <c r="C289" i="21" l="1" a="1"/>
  <c r="C289" i="21" s="1"/>
  <c r="B460" i="5"/>
  <c r="B680" i="21"/>
  <c r="C340" i="6"/>
  <c r="B812" i="5"/>
  <c r="C732" i="6"/>
  <c r="B341" i="6" a="1"/>
  <c r="B290" i="21" a="1"/>
  <c r="B733" i="6" a="1"/>
  <c r="B290" i="21" l="1"/>
  <c r="B341" i="6"/>
  <c r="C680" i="21" a="1"/>
  <c r="C680" i="21" s="1"/>
  <c r="C460" i="5"/>
  <c r="B733" i="6"/>
  <c r="C812" i="5"/>
  <c r="B461" i="5" a="1"/>
  <c r="B813" i="5" a="1"/>
  <c r="B681" i="21" a="1"/>
  <c r="C290" i="21" l="1" a="1"/>
  <c r="C290" i="21" s="1"/>
  <c r="B461" i="5"/>
  <c r="B681" i="21"/>
  <c r="C341" i="6"/>
  <c r="B813" i="5"/>
  <c r="C733" i="6"/>
  <c r="B734" i="6" a="1"/>
  <c r="B291" i="21" a="1"/>
  <c r="B342" i="6" a="1"/>
  <c r="B291" i="21" l="1"/>
  <c r="B342" i="6"/>
  <c r="C681" i="21" a="1"/>
  <c r="C681" i="21" s="1"/>
  <c r="C461" i="5"/>
  <c r="B734" i="6"/>
  <c r="C813" i="5"/>
  <c r="B462" i="5" a="1"/>
  <c r="B814" i="5" a="1"/>
  <c r="B682" i="21" a="1"/>
  <c r="C291" i="21" l="1" a="1"/>
  <c r="C291" i="21" s="1"/>
  <c r="B462" i="5"/>
  <c r="B682" i="21"/>
  <c r="C342" i="6"/>
  <c r="B814" i="5"/>
  <c r="C734" i="6"/>
  <c r="B292" i="21" a="1"/>
  <c r="B343" i="6" a="1"/>
  <c r="B735" i="6" a="1"/>
  <c r="B292" i="21" l="1"/>
  <c r="B343" i="6"/>
  <c r="C682" i="21" a="1"/>
  <c r="C682" i="21" s="1"/>
  <c r="C462" i="5"/>
  <c r="B735" i="6"/>
  <c r="C814" i="5"/>
  <c r="B683" i="21" a="1"/>
  <c r="B463" i="5" a="1"/>
  <c r="B815" i="5" a="1"/>
  <c r="C292" i="21" l="1" a="1"/>
  <c r="C292" i="21" s="1"/>
  <c r="B683" i="21"/>
  <c r="C683" i="21" s="1" a="1"/>
  <c r="C683" i="21" s="1"/>
  <c r="B463" i="5"/>
  <c r="C343" i="6"/>
  <c r="C477" i="5" a="1"/>
  <c r="C477" i="5" s="1"/>
  <c r="C478" i="5" a="1"/>
  <c r="C478" i="5" s="1"/>
  <c r="C479" i="5" a="1"/>
  <c r="C479" i="5" s="1"/>
  <c r="B815" i="5"/>
  <c r="C735" i="6"/>
  <c r="B344" i="6" a="1"/>
  <c r="B736" i="6" a="1"/>
  <c r="B293" i="21" a="1"/>
  <c r="B293" i="21" l="1"/>
  <c r="C293" i="21" s="1" a="1"/>
  <c r="C293" i="21" s="1"/>
  <c r="B344" i="6"/>
  <c r="C463" i="5"/>
  <c r="B736" i="6"/>
  <c r="C815" i="5"/>
  <c r="B464" i="5" a="1"/>
  <c r="B816" i="5" a="1"/>
  <c r="B464" i="5" l="1"/>
  <c r="C464" i="5" s="1"/>
  <c r="C344" i="6"/>
  <c r="B816" i="5"/>
  <c r="C736" i="6"/>
  <c r="B737" i="6" a="1"/>
  <c r="B345" i="6" a="1"/>
  <c r="B345" i="6" l="1"/>
  <c r="B737" i="6"/>
  <c r="C816" i="5"/>
  <c r="B817" i="5" a="1"/>
  <c r="C345" i="6" l="1"/>
  <c r="C752" i="6" a="1"/>
  <c r="C752" i="6" s="1"/>
  <c r="C750" i="6" a="1"/>
  <c r="C750" i="6" s="1"/>
  <c r="C751" i="6" a="1"/>
  <c r="C751" i="6" s="1"/>
  <c r="C737" i="6"/>
  <c r="C753" i="6" a="1"/>
  <c r="C753" i="6" s="1"/>
  <c r="B817" i="5"/>
  <c r="B346" i="6" a="1"/>
  <c r="B346" i="6" l="1"/>
  <c r="C363" i="6" a="1"/>
  <c r="C363" i="6" s="1"/>
  <c r="C360" i="6" a="1"/>
  <c r="C360" i="6" s="1"/>
  <c r="C361" i="6" a="1"/>
  <c r="C361" i="6" s="1"/>
  <c r="C362" i="6" a="1"/>
  <c r="C362" i="6" s="1"/>
  <c r="C817" i="5"/>
  <c r="B818" i="5" a="1"/>
  <c r="C346" i="6" l="1"/>
  <c r="D20" i="6"/>
  <c r="C19" i="6"/>
  <c r="C20" i="6"/>
  <c r="C24" i="6"/>
  <c r="C21" i="6"/>
  <c r="I38" i="1" s="1"/>
  <c r="O38" i="1" s="1"/>
  <c r="C22" i="6"/>
  <c r="C23" i="6"/>
  <c r="B818" i="5"/>
  <c r="B347" i="6" a="1"/>
  <c r="B347" i="6" l="1"/>
  <c r="C347" i="6" s="1"/>
  <c r="D19" i="6" s="1"/>
  <c r="K39" i="1" s="1"/>
  <c r="F19" i="6"/>
  <c r="I39" i="1"/>
  <c r="F20" i="6"/>
  <c r="C818" i="5"/>
  <c r="B819" i="5" a="1"/>
  <c r="O39" i="1" l="1"/>
  <c r="B819" i="5"/>
  <c r="C819" i="5" l="1"/>
  <c r="B820" i="5" a="1"/>
  <c r="B820" i="5" l="1"/>
  <c r="C820" i="5" l="1"/>
  <c r="B821" i="5" a="1"/>
  <c r="B821" i="5" l="1"/>
  <c r="C821" i="5" l="1"/>
  <c r="B822" i="5" a="1"/>
  <c r="B822" i="5" l="1"/>
  <c r="C822" i="5" l="1"/>
  <c r="B823" i="5" a="1"/>
  <c r="B823" i="5" l="1"/>
  <c r="C823" i="5" l="1"/>
  <c r="B824" i="5" a="1"/>
  <c r="B824" i="5" l="1"/>
  <c r="C824" i="5" l="1"/>
  <c r="B825" i="5" a="1"/>
  <c r="B825" i="5" l="1"/>
  <c r="C825" i="5" l="1"/>
  <c r="B826" i="5" a="1"/>
  <c r="B826" i="5" l="1"/>
  <c r="C826" i="5" l="1"/>
  <c r="B827" i="5" a="1"/>
  <c r="B827" i="5" l="1"/>
  <c r="C827" i="5" l="1"/>
  <c r="B828" i="5" a="1"/>
  <c r="B828" i="5" l="1"/>
  <c r="C828" i="5" l="1"/>
  <c r="B829" i="5" a="1"/>
  <c r="B829" i="5" l="1"/>
  <c r="C829" i="5" l="1"/>
  <c r="B830" i="5" a="1"/>
  <c r="B830" i="5" l="1"/>
  <c r="C830" i="5" l="1"/>
  <c r="B831" i="5" a="1"/>
  <c r="B831" i="5" l="1"/>
  <c r="C831" i="5" l="1"/>
  <c r="B832" i="5" a="1"/>
  <c r="B832" i="5" l="1"/>
  <c r="C832" i="5" l="1"/>
  <c r="B833" i="5" a="1"/>
  <c r="B833" i="5" l="1"/>
  <c r="C833" i="5" l="1"/>
  <c r="B834" i="5" a="1"/>
  <c r="B834" i="5" l="1"/>
  <c r="C834" i="5" l="1"/>
  <c r="B835" i="5" a="1"/>
  <c r="B835" i="5" l="1"/>
  <c r="C835" i="5" l="1"/>
  <c r="B836" i="5" a="1"/>
  <c r="B836" i="5" l="1"/>
  <c r="C836" i="5" l="1"/>
  <c r="B837" i="5" a="1"/>
  <c r="B837" i="5" l="1"/>
  <c r="C837" i="5" l="1"/>
  <c r="B838" i="5" a="1"/>
  <c r="B838" i="5" l="1"/>
  <c r="C838" i="5" l="1"/>
  <c r="B839" i="5" a="1"/>
  <c r="B839" i="5" l="1"/>
  <c r="C839" i="5" l="1"/>
  <c r="B840" i="5" a="1"/>
  <c r="B840" i="5" l="1"/>
  <c r="C840" i="5" l="1"/>
  <c r="B841" i="5" a="1"/>
  <c r="B841" i="5" l="1"/>
  <c r="C841" i="5" l="1"/>
  <c r="B842" i="5" a="1"/>
  <c r="B842" i="5" l="1"/>
  <c r="C842" i="5" l="1"/>
  <c r="B843" i="5" a="1"/>
  <c r="B843" i="5" l="1"/>
  <c r="C843" i="5" l="1"/>
  <c r="B844" i="5" a="1"/>
  <c r="B844" i="5" l="1"/>
  <c r="C844" i="5" l="1"/>
  <c r="B845" i="5" a="1"/>
  <c r="B845" i="5" l="1"/>
  <c r="C845" i="5" l="1"/>
  <c r="B846" i="5" a="1"/>
  <c r="B846" i="5" l="1"/>
  <c r="C846" i="5" l="1"/>
  <c r="B847" i="5" a="1"/>
  <c r="B847" i="5" l="1"/>
  <c r="C847" i="5" l="1"/>
  <c r="B848" i="5" a="1"/>
  <c r="B848" i="5" l="1"/>
  <c r="C848" i="5" l="1"/>
  <c r="B849" i="5" a="1"/>
  <c r="B849" i="5" l="1"/>
  <c r="C849" i="5" l="1"/>
  <c r="B850" i="5" a="1"/>
  <c r="B850" i="5" l="1"/>
  <c r="C850" i="5" l="1"/>
  <c r="B851" i="5" a="1"/>
  <c r="B851" i="5" l="1"/>
  <c r="C851" i="5" l="1"/>
  <c r="B852" i="5" a="1"/>
  <c r="B852" i="5" l="1"/>
  <c r="C852" i="5" l="1"/>
  <c r="B853" i="5" a="1"/>
  <c r="B853" i="5" l="1"/>
  <c r="C853" i="5" l="1"/>
  <c r="B854" i="5" a="1"/>
  <c r="B854" i="5" l="1"/>
  <c r="C854" i="5" l="1"/>
  <c r="B855" i="5" a="1"/>
  <c r="B855" i="5" l="1"/>
  <c r="C855" i="5" l="1"/>
  <c r="B856" i="5" a="1"/>
  <c r="B856" i="5" l="1"/>
  <c r="C856" i="5" l="1"/>
  <c r="B857" i="5" a="1"/>
  <c r="B857" i="5" l="1"/>
  <c r="C146" i="21"/>
  <c r="C147" i="21"/>
  <c r="C148" i="21"/>
  <c r="C149" i="21"/>
  <c r="C150" i="21"/>
  <c r="C151" i="21"/>
  <c r="C152" i="21"/>
  <c r="C153" i="21"/>
  <c r="C154" i="21"/>
  <c r="C155" i="21"/>
  <c r="C872" i="5" l="1" a="1"/>
  <c r="C872" i="5" s="1"/>
  <c r="C870" i="5" a="1"/>
  <c r="C870" i="5" s="1"/>
  <c r="C871" i="5" a="1"/>
  <c r="C871" i="5" s="1"/>
  <c r="C857" i="5"/>
  <c r="H25" i="5" s="1"/>
  <c r="C156" i="21"/>
  <c r="C157" i="21"/>
  <c r="C11" i="21"/>
  <c r="I25" i="1" s="1"/>
  <c r="I25" i="5" l="1"/>
  <c r="I26" i="5"/>
  <c r="I37" i="1"/>
  <c r="H26" i="5"/>
  <c r="C14" i="1"/>
  <c r="D11" i="21"/>
  <c r="K25" i="1" s="1"/>
  <c r="C15" i="1" s="1"/>
  <c r="F11" i="21"/>
  <c r="C158" i="21"/>
  <c r="C159" i="21"/>
  <c r="C160" i="21"/>
  <c r="C161" i="21"/>
  <c r="C162" i="21"/>
  <c r="C163" i="21"/>
  <c r="C164" i="21"/>
  <c r="C165" i="21"/>
  <c r="C166" i="21"/>
  <c r="C167" i="21"/>
  <c r="C168" i="21"/>
  <c r="C169" i="21"/>
  <c r="C170" i="21"/>
  <c r="C171" i="21"/>
  <c r="C172" i="21"/>
  <c r="C173" i="21"/>
  <c r="C174" i="21"/>
  <c r="C175" i="21"/>
  <c r="C176" i="21"/>
  <c r="C177" i="21"/>
  <c r="O25" i="1" l="1"/>
  <c r="K37" i="1"/>
  <c r="O37" i="1" s="1"/>
  <c r="K25" i="5"/>
  <c r="K36" i="1"/>
  <c r="I36" i="1"/>
  <c r="K26" i="5"/>
  <c r="C178" i="21"/>
  <c r="O29" i="1" l="1"/>
  <c r="K14" i="1" s="1"/>
  <c r="O36" i="1"/>
  <c r="C179" i="21"/>
  <c r="C181" i="21"/>
  <c r="C180" i="21"/>
  <c r="C187" i="21" l="1"/>
  <c r="C186" i="21"/>
  <c r="C185" i="21"/>
  <c r="C190" i="21"/>
  <c r="C189" i="21"/>
  <c r="C188" i="21"/>
  <c r="C184" i="21"/>
  <c r="C183" i="21"/>
  <c r="C182" i="21"/>
  <c r="C196" i="21" l="1"/>
  <c r="C194" i="21"/>
  <c r="C195" i="21"/>
  <c r="C198" i="21"/>
  <c r="C199" i="21"/>
  <c r="C197" i="21"/>
  <c r="C200" i="21"/>
  <c r="C202" i="21"/>
  <c r="C201" i="21"/>
  <c r="C210" i="21"/>
  <c r="C211" i="21"/>
  <c r="C209" i="21"/>
  <c r="C204" i="21"/>
  <c r="C203" i="21"/>
  <c r="C205" i="21"/>
  <c r="C191" i="21"/>
  <c r="C192" i="21"/>
  <c r="C193" i="21"/>
  <c r="C206" i="21"/>
  <c r="C207" i="21"/>
  <c r="C208" i="21"/>
  <c r="C536" i="21"/>
  <c r="C537" i="21"/>
  <c r="C538" i="21"/>
  <c r="C539" i="21"/>
  <c r="C540" i="21"/>
  <c r="C541" i="21"/>
  <c r="C542" i="21"/>
  <c r="C543" i="21"/>
  <c r="C544" i="21"/>
  <c r="C545" i="21"/>
  <c r="C596" i="21"/>
  <c r="C586" i="21"/>
  <c r="C582" i="21"/>
  <c r="C552" i="21"/>
  <c r="C560" i="21"/>
  <c r="C546" i="21"/>
  <c r="C553" i="21"/>
  <c r="C559" i="21"/>
  <c r="C550" i="21"/>
  <c r="C554" i="21"/>
  <c r="C581" i="21"/>
  <c r="C598" i="21"/>
  <c r="C548" i="21"/>
  <c r="C551" i="21"/>
  <c r="C588" i="21"/>
  <c r="C555" i="21"/>
  <c r="C583" i="21"/>
  <c r="C600" i="21"/>
  <c r="C547" i="21"/>
  <c r="C591" i="21"/>
  <c r="C549" i="21"/>
  <c r="C597" i="21"/>
  <c r="C558" i="21"/>
  <c r="C585" i="21"/>
  <c r="C595" i="21"/>
  <c r="C593" i="21"/>
  <c r="C557" i="21"/>
  <c r="C601" i="21"/>
  <c r="C589" i="21"/>
  <c r="C592" i="21"/>
  <c r="C599" i="21"/>
  <c r="C590" i="21"/>
  <c r="C584" i="21"/>
  <c r="C594" i="21"/>
  <c r="C587" i="21"/>
  <c r="C556" i="21"/>
  <c r="C561" i="21"/>
  <c r="C579" i="21"/>
  <c r="C576" i="21"/>
  <c r="C574" i="21"/>
  <c r="C566" i="21"/>
  <c r="C563" i="21"/>
  <c r="C578" i="21"/>
  <c r="C575" i="21"/>
  <c r="C580" i="21"/>
  <c r="C577" i="21"/>
  <c r="C572" i="21"/>
  <c r="C564" i="21"/>
  <c r="C571" i="21"/>
  <c r="C573" i="21"/>
  <c r="C568" i="21"/>
  <c r="C565" i="21"/>
  <c r="C570" i="21"/>
  <c r="C569" i="21"/>
  <c r="C567" i="21"/>
  <c r="C562" i="21"/>
</calcChain>
</file>

<file path=xl/sharedStrings.xml><?xml version="1.0" encoding="utf-8"?>
<sst xmlns="http://schemas.openxmlformats.org/spreadsheetml/2006/main" count="2792" uniqueCount="1064">
  <si>
    <t xml:space="preserve">Oregon Department of Environmental Quality - Greenhouse Gas Reporting Program </t>
  </si>
  <si>
    <t>40 C.F.R., part 98 - Subpart W: Petroleum and Natural Gas Systems Reporting Form</t>
  </si>
  <si>
    <t>Help Resources</t>
  </si>
  <si>
    <t>Version:</t>
  </si>
  <si>
    <t>RY2023</t>
  </si>
  <si>
    <t>Subpart W Resources Page</t>
  </si>
  <si>
    <t>Last Updated:</t>
  </si>
  <si>
    <t xml:space="preserve">Reporting Year: </t>
  </si>
  <si>
    <t>Optional Calculation Spreadsheet</t>
  </si>
  <si>
    <t>Company Name:</t>
  </si>
  <si>
    <t>Navigating this Reporting Tool</t>
  </si>
  <si>
    <t>Contact the Greenhouse Gas Reporting Program for help navigating this</t>
  </si>
  <si>
    <t>workbook or any other reporting questions.</t>
  </si>
  <si>
    <t>GHG Emissions (metric tonnes)</t>
  </si>
  <si>
    <t>Required Data Input</t>
  </si>
  <si>
    <t>GHGReport@deq.oregon.gov</t>
  </si>
  <si>
    <t>Total CO2 Emissions</t>
  </si>
  <si>
    <t>Total CO2e Emissions</t>
  </si>
  <si>
    <t>Total CH4 Emissions</t>
  </si>
  <si>
    <t>(metric tonnes)</t>
  </si>
  <si>
    <t>Calculated Value</t>
  </si>
  <si>
    <t>Total N2O Emissions</t>
  </si>
  <si>
    <t>Internal Link</t>
  </si>
  <si>
    <t>Emissions by Industry Segment</t>
  </si>
  <si>
    <t xml:space="preserve">Comments: </t>
  </si>
  <si>
    <t>Industry Segment Emissions (metric tonnes)</t>
  </si>
  <si>
    <t xml:space="preserve">Industry Segment </t>
  </si>
  <si>
    <t>CO2 Emissions</t>
  </si>
  <si>
    <t xml:space="preserve">CH4 Emissions </t>
  </si>
  <si>
    <t>N2O Emissions</t>
  </si>
  <si>
    <t>TOTAL CO2e</t>
  </si>
  <si>
    <t>Go to Reporting Form</t>
  </si>
  <si>
    <t>Onshore natural gas transmission compression</t>
  </si>
  <si>
    <t>Underground Natural Gas Storage</t>
  </si>
  <si>
    <t>LNG Storage</t>
  </si>
  <si>
    <t>Natural Gas Distribution</t>
  </si>
  <si>
    <t>Onshore Natural Gas Gathering and Boosting</t>
  </si>
  <si>
    <t>Onshore Natural Gas Transmission Pipeline</t>
  </si>
  <si>
    <t>Emissions from Permitted Facilities</t>
  </si>
  <si>
    <t>Facility Emissions (metric tonnes)</t>
  </si>
  <si>
    <t>Source ID</t>
  </si>
  <si>
    <t>Facility Name</t>
  </si>
  <si>
    <t>Natural Gas Transmission Compression Segment Emissions Reporting Form</t>
  </si>
  <si>
    <t>Total Emissions by Emissions Source</t>
  </si>
  <si>
    <t>Emissions Source</t>
  </si>
  <si>
    <t>mt CO2</t>
  </si>
  <si>
    <t>mt CH4</t>
  </si>
  <si>
    <t>mt N2O</t>
  </si>
  <si>
    <t>TOTAL mt CO2e</t>
  </si>
  <si>
    <t>Pneumatic Devices</t>
  </si>
  <si>
    <t>Blowdown Vent Stacks</t>
  </si>
  <si>
    <t>Transmission Storage tanks</t>
  </si>
  <si>
    <t>Flare Stacks</t>
  </si>
  <si>
    <t>Centrifugal Compressors</t>
  </si>
  <si>
    <t>Reciprocating Compressors</t>
  </si>
  <si>
    <t>Equipment Leaks</t>
  </si>
  <si>
    <t>TOTAL</t>
  </si>
  <si>
    <t>Return to Summary Tab</t>
  </si>
  <si>
    <t>Summary</t>
  </si>
  <si>
    <t>Input the DEQ Source ID of each transmission compressor station in this table. If a compressor station has no DEQ Source ID, input a name for the compressor station.
Ensure you use the same Source ID or Name throughout this segment.</t>
  </si>
  <si>
    <t>DEQ Source ID</t>
  </si>
  <si>
    <t>Quantity of gas transported through the compressor station in the calendar year 
(thousand standard cubic feet)
[98.236(aa)(4)(i)]</t>
  </si>
  <si>
    <t xml:space="preserve">Number of compressors 
[98.236(aa)(4)(ii)] </t>
  </si>
  <si>
    <t xml:space="preserve">
Total compressor power rating of all compressors combined
(hp)
[98.236(aa)(4)(iii)]</t>
  </si>
  <si>
    <t>Average upstream pipeline pressure
(psig)
[98.236(aa)(4)(iv)]</t>
  </si>
  <si>
    <t>Average downstream pipeline pressure
(psig)
[98.236(aa)(4)(v)]</t>
  </si>
  <si>
    <t>Total Facility CO2 Emissions
(Subpart W)</t>
  </si>
  <si>
    <t>Total Facility CH4 Emissions
(Subpart W)</t>
  </si>
  <si>
    <t>Total Facility N2O Emissions
(Subpart W)</t>
  </si>
  <si>
    <t>Total Facility Emissions
(Subpart W - CO2e)</t>
  </si>
  <si>
    <t>Pneumatic Device Venting Emissions:</t>
  </si>
  <si>
    <t>Go to Section</t>
  </si>
  <si>
    <t>Blowdown Vent Stacks Emissions:</t>
  </si>
  <si>
    <t>Transmission Storage Tank Emissions:</t>
  </si>
  <si>
    <t>Flare Stack Emissions:</t>
  </si>
  <si>
    <t>Centrifugal Compressor Emissions:</t>
  </si>
  <si>
    <t>Reciprocating Compressor Emissions:</t>
  </si>
  <si>
    <t>Equipment Leaks:</t>
  </si>
  <si>
    <t>Natural Gas Pneumatic Device Venting [98.236(b)]</t>
  </si>
  <si>
    <t>Total Emissions for Pneumatic Device Venting
[98.236(b)]</t>
  </si>
  <si>
    <r>
      <t>mt CO</t>
    </r>
    <r>
      <rPr>
        <b/>
        <vertAlign val="subscript"/>
        <sz val="11"/>
        <color indexed="8"/>
        <rFont val="Arial"/>
        <family val="2"/>
      </rPr>
      <t>2</t>
    </r>
  </si>
  <si>
    <r>
      <t>mt CH</t>
    </r>
    <r>
      <rPr>
        <b/>
        <vertAlign val="subscript"/>
        <sz val="11"/>
        <color indexed="8"/>
        <rFont val="Arial"/>
        <family val="2"/>
      </rPr>
      <t>4</t>
    </r>
    <r>
      <rPr>
        <b/>
        <sz val="11"/>
        <color indexed="8"/>
        <rFont val="Arial"/>
        <family val="2"/>
      </rPr>
      <t xml:space="preserve"> </t>
    </r>
  </si>
  <si>
    <r>
      <t>mt N</t>
    </r>
    <r>
      <rPr>
        <b/>
        <vertAlign val="subscript"/>
        <sz val="11"/>
        <color indexed="8"/>
        <rFont val="Arial"/>
        <family val="2"/>
      </rPr>
      <t>2</t>
    </r>
    <r>
      <rPr>
        <b/>
        <sz val="11"/>
        <color indexed="8"/>
        <rFont val="Arial"/>
        <family val="2"/>
      </rPr>
      <t>O</t>
    </r>
  </si>
  <si>
    <t>N/A</t>
  </si>
  <si>
    <t>Pneumatic Device Emissions</t>
  </si>
  <si>
    <t>Type of Pneumatic Device</t>
  </si>
  <si>
    <t>Did the facility have this type of pneumatic device subject to reporting under 98.232 [98.236(b)]?</t>
  </si>
  <si>
    <r>
      <t>Total Number,</t>
    </r>
    <r>
      <rPr>
        <b/>
        <sz val="11"/>
        <color indexed="18"/>
        <rFont val="Arial"/>
        <family val="2"/>
      </rPr>
      <t xml:space="preserve"> Count</t>
    </r>
    <r>
      <rPr>
        <b/>
        <vertAlign val="subscript"/>
        <sz val="11"/>
        <color indexed="18"/>
        <rFont val="Arial"/>
        <family val="2"/>
      </rPr>
      <t>t</t>
    </r>
    <r>
      <rPr>
        <b/>
        <sz val="11"/>
        <color indexed="8"/>
        <rFont val="Arial"/>
        <family val="2"/>
      </rPr>
      <t xml:space="preserve">
[98.236(b)(1)(i)] </t>
    </r>
  </si>
  <si>
    <r>
      <t>Estimated average number of hours in the calendar year that the pneumatic devices were operating,</t>
    </r>
    <r>
      <rPr>
        <b/>
        <sz val="11"/>
        <color indexed="18"/>
        <rFont val="Arial"/>
        <family val="2"/>
      </rPr>
      <t xml:space="preserve"> T</t>
    </r>
    <r>
      <rPr>
        <b/>
        <vertAlign val="subscript"/>
        <sz val="11"/>
        <color indexed="18"/>
        <rFont val="Arial"/>
        <family val="2"/>
      </rPr>
      <t>t</t>
    </r>
    <r>
      <rPr>
        <b/>
        <sz val="11"/>
        <color indexed="8"/>
        <rFont val="Arial"/>
        <family val="2"/>
      </rPr>
      <t xml:space="preserve">
(hours)
[98.236(b)(2)]  </t>
    </r>
  </si>
  <si>
    <r>
      <t>Total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xml:space="preserve">)
[98.236(b)(3)]  </t>
    </r>
  </si>
  <si>
    <r>
      <t>Total 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xml:space="preserve">)
[98.236(b)(4)]  </t>
    </r>
  </si>
  <si>
    <t>High-bleed Pneumatic Devices</t>
  </si>
  <si>
    <t>Intermittent Bleed Pneumatic Devices</t>
  </si>
  <si>
    <t>Low-Bleed Pneumatic Devices</t>
  </si>
  <si>
    <t>Missing Data</t>
  </si>
  <si>
    <t xml:space="preserve">
Were missing data procedures used for any parameters to calculate GHG emissions?
 [98.235]</t>
  </si>
  <si>
    <t>Missing data procedures used for Pneumatic Device emissions calculations</t>
  </si>
  <si>
    <t>Parameters</t>
  </si>
  <si>
    <t>Measurement Frequency</t>
  </si>
  <si>
    <t>Number of quarters missing data procedures were used 
[98.236(bb)(1)]</t>
  </si>
  <si>
    <t xml:space="preserve">
Total number of hours in the year missing data procedure was used
[98.3(c)(8)]
[98.236(bb)(2)]</t>
  </si>
  <si>
    <t xml:space="preserve">
Procedures used 
[98.235(h)]</t>
  </si>
  <si>
    <t>RETURN TO TOP</t>
  </si>
  <si>
    <t>Blowdown Vent Stack Emissions [98.230(a)(10)]</t>
  </si>
  <si>
    <t>Applicability</t>
  </si>
  <si>
    <t>Did the facility have any blowdown vent stacks subject to reporting under 98.232 [98.236(i)]?</t>
  </si>
  <si>
    <t>How were emissions determined?
[98.236(i)]</t>
  </si>
  <si>
    <t>Blowdown Vent Stack Emissions Calculated by Equipment or Event Type</t>
  </si>
  <si>
    <t>Blowdown Vent Stack Emissions Calculated Using Flow Meters</t>
  </si>
  <si>
    <r>
      <t>Complete the following table for emissions that were calculated by</t>
    </r>
    <r>
      <rPr>
        <sz val="11"/>
        <color indexed="10"/>
        <rFont val="Arial"/>
        <family val="2"/>
      </rPr>
      <t xml:space="preserve"> equipment or event type:</t>
    </r>
  </si>
  <si>
    <t xml:space="preserve">Complete the following table for all blowdown stacks for which emissions </t>
  </si>
  <si>
    <r>
      <t xml:space="preserve">were calculated using </t>
    </r>
    <r>
      <rPr>
        <sz val="11"/>
        <color rgb="FFFF0000"/>
        <rFont val="Arial"/>
        <family val="2"/>
      </rPr>
      <t>flow meters</t>
    </r>
    <r>
      <rPr>
        <sz val="11"/>
        <color theme="1"/>
        <rFont val="Arial"/>
        <family val="2"/>
      </rPr>
      <t>:</t>
    </r>
  </si>
  <si>
    <t>Equipment or event type
[98.236(i)(1)]
[98.236(i)(2)]</t>
  </si>
  <si>
    <r>
      <t xml:space="preserve">Total number of blowdowns for equipment or event type, </t>
    </r>
    <r>
      <rPr>
        <b/>
        <sz val="11"/>
        <color indexed="18"/>
        <rFont val="Arial"/>
        <family val="2"/>
      </rPr>
      <t>N</t>
    </r>
    <r>
      <rPr>
        <b/>
        <sz val="11"/>
        <color indexed="8"/>
        <rFont val="Arial"/>
        <family val="2"/>
      </rPr>
      <t xml:space="preserve">
[98.236(i)(1)(i)]</t>
    </r>
  </si>
  <si>
    <r>
      <t>Annual total CO</t>
    </r>
    <r>
      <rPr>
        <b/>
        <vertAlign val="subscript"/>
        <sz val="11"/>
        <color indexed="8"/>
        <rFont val="Arial"/>
        <family val="2"/>
      </rPr>
      <t>2</t>
    </r>
    <r>
      <rPr>
        <b/>
        <sz val="11"/>
        <color indexed="8"/>
        <rFont val="Arial"/>
        <family val="2"/>
      </rPr>
      <t xml:space="preserve"> emissions for each equipment or event type 
(mt CO</t>
    </r>
    <r>
      <rPr>
        <b/>
        <vertAlign val="subscript"/>
        <sz val="11"/>
        <color indexed="8"/>
        <rFont val="Arial"/>
        <family val="2"/>
      </rPr>
      <t>2</t>
    </r>
    <r>
      <rPr>
        <b/>
        <sz val="11"/>
        <color indexed="8"/>
        <rFont val="Arial"/>
        <family val="2"/>
      </rPr>
      <t>)
[98.236(i)(1)(ii)]</t>
    </r>
  </si>
  <si>
    <r>
      <t>Annual total CH</t>
    </r>
    <r>
      <rPr>
        <b/>
        <vertAlign val="subscript"/>
        <sz val="11"/>
        <color indexed="8"/>
        <rFont val="Arial"/>
        <family val="2"/>
      </rPr>
      <t>4</t>
    </r>
    <r>
      <rPr>
        <b/>
        <sz val="11"/>
        <color indexed="8"/>
        <rFont val="Arial"/>
        <family val="2"/>
      </rPr>
      <t xml:space="preserve"> emissions for each equipment or event type
(mt CH</t>
    </r>
    <r>
      <rPr>
        <b/>
        <vertAlign val="subscript"/>
        <sz val="11"/>
        <color indexed="8"/>
        <rFont val="Arial"/>
        <family val="2"/>
      </rPr>
      <t>4</t>
    </r>
    <r>
      <rPr>
        <b/>
        <sz val="11"/>
        <color indexed="8"/>
        <rFont val="Arial"/>
        <family val="2"/>
      </rPr>
      <t>)
[98.236(i)(1)(iii)]</t>
    </r>
  </si>
  <si>
    <r>
      <t>Annual total CO</t>
    </r>
    <r>
      <rPr>
        <b/>
        <vertAlign val="subscript"/>
        <sz val="11"/>
        <color indexed="8"/>
        <rFont val="Arial"/>
        <family val="2"/>
      </rPr>
      <t xml:space="preserve">2 </t>
    </r>
    <r>
      <rPr>
        <b/>
        <sz val="11"/>
        <color indexed="8"/>
        <rFont val="Arial"/>
        <family val="2"/>
      </rPr>
      <t>emissions calculated by flow meter
(mt CO</t>
    </r>
    <r>
      <rPr>
        <b/>
        <vertAlign val="subscript"/>
        <sz val="11"/>
        <color indexed="8"/>
        <rFont val="Arial"/>
        <family val="2"/>
      </rPr>
      <t>2</t>
    </r>
    <r>
      <rPr>
        <b/>
        <sz val="11"/>
        <color indexed="8"/>
        <rFont val="Arial"/>
        <family val="2"/>
      </rPr>
      <t>)
[98.236(i)(2)(i)]</t>
    </r>
  </si>
  <si>
    <r>
      <t>Annual total CH</t>
    </r>
    <r>
      <rPr>
        <b/>
        <vertAlign val="subscript"/>
        <sz val="11"/>
        <color indexed="8"/>
        <rFont val="Arial"/>
        <family val="2"/>
      </rPr>
      <t xml:space="preserve">4 </t>
    </r>
    <r>
      <rPr>
        <b/>
        <sz val="11"/>
        <color indexed="8"/>
        <rFont val="Arial"/>
        <family val="2"/>
      </rPr>
      <t>emissions calculated by flow meter
(mt CH</t>
    </r>
    <r>
      <rPr>
        <b/>
        <vertAlign val="subscript"/>
        <sz val="11"/>
        <color indexed="8"/>
        <rFont val="Arial"/>
        <family val="2"/>
      </rPr>
      <t>4</t>
    </r>
    <r>
      <rPr>
        <b/>
        <sz val="11"/>
        <color indexed="8"/>
        <rFont val="Arial"/>
        <family val="2"/>
      </rPr>
      <t>)
[98.236(i)(2)(ii)]</t>
    </r>
  </si>
  <si>
    <t>Missing data procedures used for Blowdown Vent Stacks emission calculations</t>
  </si>
  <si>
    <t>Were missing data procedures used for any parameters to calculate GHG emissions?
 [98.235]</t>
  </si>
  <si>
    <t>Compliance Method</t>
  </si>
  <si>
    <t>Type</t>
  </si>
  <si>
    <t>Transmission Storage Tanks [98.236(k)]</t>
  </si>
  <si>
    <t>Total Emissions for Transmission Storage Tanks
[98.236(k)]</t>
  </si>
  <si>
    <t>Did the facility have any transmission tanks subject to reporting under 98.232 [98.236(k)]?</t>
  </si>
  <si>
    <t>Fill out the following table for each vent stack:</t>
  </si>
  <si>
    <t>Dump valve leakage directly to atmosphere</t>
  </si>
  <si>
    <t>Flared dump valve leakage</t>
  </si>
  <si>
    <t>Unique Name or ID number for the transmission storage tank vent stack
[98.236(k)(1)(i)]</t>
  </si>
  <si>
    <t>Method used to determine if dump valve leakage occurred
[98.236(k)(1)(ii)]</t>
  </si>
  <si>
    <t>Did dump valve leakage occur?
[98.236(k)(1)(iii)]</t>
  </si>
  <si>
    <t>Was there a flare attached to the transmission storage tank vent?
[98.236(k)(1)(iv)]</t>
  </si>
  <si>
    <t>Did scrubber valve leakage occur while the vent stack was vented directly to the atmosphere?
[98.236(k)(2)]</t>
  </si>
  <si>
    <t>Method used to measure leak rate
[98.236(k)(2)(i)]</t>
  </si>
  <si>
    <t xml:space="preserve">Measured leak rate
(standard cubic feet/hour)
[98.236(k)(2)(ii)] </t>
  </si>
  <si>
    <t xml:space="preserve">Duration of time leak is counted as having occurred (vented to atmosphere)
(hours)
[98.236(k)(2)(iii)] </t>
  </si>
  <si>
    <r>
      <t>CO</t>
    </r>
    <r>
      <rPr>
        <b/>
        <vertAlign val="subscript"/>
        <sz val="11"/>
        <color indexed="8"/>
        <rFont val="Arial"/>
        <family val="2"/>
      </rPr>
      <t>2</t>
    </r>
    <r>
      <rPr>
        <b/>
        <sz val="11"/>
        <color indexed="8"/>
        <rFont val="Arial"/>
        <family val="2"/>
      </rPr>
      <t xml:space="preserve"> emissions from venting gas directly to the atmosphere 
(mt CO</t>
    </r>
    <r>
      <rPr>
        <b/>
        <vertAlign val="subscript"/>
        <sz val="11"/>
        <color indexed="8"/>
        <rFont val="Arial"/>
        <family val="2"/>
      </rPr>
      <t>2</t>
    </r>
    <r>
      <rPr>
        <b/>
        <sz val="11"/>
        <color indexed="8"/>
        <rFont val="Arial"/>
        <family val="2"/>
      </rPr>
      <t xml:space="preserve">)
[98.236(k)(2)(iv)] </t>
    </r>
  </si>
  <si>
    <r>
      <t>CH</t>
    </r>
    <r>
      <rPr>
        <b/>
        <vertAlign val="subscript"/>
        <sz val="11"/>
        <color indexed="8"/>
        <rFont val="Arial"/>
        <family val="2"/>
      </rPr>
      <t>4</t>
    </r>
    <r>
      <rPr>
        <b/>
        <sz val="11"/>
        <color indexed="8"/>
        <rFont val="Arial"/>
        <family val="2"/>
      </rPr>
      <t xml:space="preserve"> emissions from venting gas directly to the atmosphere 
(mt CH</t>
    </r>
    <r>
      <rPr>
        <b/>
        <vertAlign val="subscript"/>
        <sz val="11"/>
        <color indexed="8"/>
        <rFont val="Arial"/>
        <family val="2"/>
      </rPr>
      <t>4</t>
    </r>
    <r>
      <rPr>
        <b/>
        <sz val="11"/>
        <color indexed="8"/>
        <rFont val="Arial"/>
        <family val="2"/>
      </rPr>
      <t xml:space="preserve">)
[98.236(k)(2)(v)] </t>
    </r>
  </si>
  <si>
    <t>Did scrubber valve leakage occur while the vent stack was vented to a flare?
[98.236(k)(3)]</t>
  </si>
  <si>
    <t xml:space="preserve">Method used to measure leak rate
[98.236(k)(3)(i)] </t>
  </si>
  <si>
    <t xml:space="preserve">Measured leak rate
(standard cubic feet/hour)
[98.236(k)(3)(ii)] </t>
  </si>
  <si>
    <t xml:space="preserve">Duration of time that flaring occurred
(hours)
[98.236(k)(3)(iii)] </t>
  </si>
  <si>
    <r>
      <t>CO</t>
    </r>
    <r>
      <rPr>
        <b/>
        <vertAlign val="subscript"/>
        <sz val="11"/>
        <rFont val="Arial"/>
        <family val="2"/>
      </rPr>
      <t>2</t>
    </r>
    <r>
      <rPr>
        <b/>
        <sz val="11"/>
        <rFont val="Arial"/>
        <family val="2"/>
      </rPr>
      <t xml:space="preserve"> emissions from flaring gas
(mt CO</t>
    </r>
    <r>
      <rPr>
        <b/>
        <vertAlign val="subscript"/>
        <sz val="11"/>
        <rFont val="Arial"/>
        <family val="2"/>
      </rPr>
      <t>2</t>
    </r>
    <r>
      <rPr>
        <b/>
        <sz val="11"/>
        <rFont val="Arial"/>
        <family val="2"/>
      </rPr>
      <t>)
[98.236(k)(3)(iv)]</t>
    </r>
  </si>
  <si>
    <r>
      <t>CH</t>
    </r>
    <r>
      <rPr>
        <b/>
        <vertAlign val="subscript"/>
        <sz val="11"/>
        <rFont val="Arial"/>
        <family val="2"/>
      </rPr>
      <t>4</t>
    </r>
    <r>
      <rPr>
        <b/>
        <sz val="11"/>
        <rFont val="Arial"/>
        <family val="2"/>
      </rPr>
      <t xml:space="preserve"> emissions from flaring gas 
(mt CH</t>
    </r>
    <r>
      <rPr>
        <b/>
        <vertAlign val="subscript"/>
        <sz val="11"/>
        <rFont val="Arial"/>
        <family val="2"/>
      </rPr>
      <t>4</t>
    </r>
    <r>
      <rPr>
        <b/>
        <sz val="11"/>
        <rFont val="Arial"/>
        <family val="2"/>
      </rPr>
      <t>)
[98.236(k)(3)(v)]</t>
    </r>
  </si>
  <si>
    <r>
      <t>N</t>
    </r>
    <r>
      <rPr>
        <b/>
        <vertAlign val="subscript"/>
        <sz val="11"/>
        <rFont val="Arial"/>
        <family val="2"/>
      </rPr>
      <t>2</t>
    </r>
    <r>
      <rPr>
        <b/>
        <sz val="11"/>
        <rFont val="Arial"/>
        <family val="2"/>
      </rPr>
      <t>O emissions from flaring gas
(mt N</t>
    </r>
    <r>
      <rPr>
        <b/>
        <vertAlign val="subscript"/>
        <sz val="11"/>
        <rFont val="Arial"/>
        <family val="2"/>
      </rPr>
      <t>2</t>
    </r>
    <r>
      <rPr>
        <b/>
        <sz val="11"/>
        <rFont val="Arial"/>
        <family val="2"/>
      </rPr>
      <t xml:space="preserve">O)
[98.236(k)(3)(vi)] </t>
    </r>
  </si>
  <si>
    <t>Missing Data Procedures</t>
  </si>
  <si>
    <t>Missing data procedures used for Transmission Tanks emission calculations</t>
  </si>
  <si>
    <t>Unique Name or ID number for the vent stack
[98.236(k)(1)(i)]</t>
  </si>
  <si>
    <t xml:space="preserve">
Total number of hours in the year missing data procedure was used
[98.3(c)(8)]
[98.236(bb)(2)] </t>
  </si>
  <si>
    <t>Flare Stacks [98.236(n)]</t>
  </si>
  <si>
    <t>Total Emissions for Flare Stacks
[98.236(n)]</t>
  </si>
  <si>
    <t>Did the facility have flare stacks subject to reporting under 98.232 [98.236(n)]?</t>
  </si>
  <si>
    <t>Flare Stack Emissions</t>
  </si>
  <si>
    <t xml:space="preserve">Unique Name or ID Number for the Flare Stack
[98.236(n)(1)] </t>
  </si>
  <si>
    <r>
      <t>Were CEMS used to measure CO</t>
    </r>
    <r>
      <rPr>
        <b/>
        <vertAlign val="subscript"/>
        <sz val="11"/>
        <color indexed="8"/>
        <rFont val="Arial"/>
        <family val="2"/>
      </rPr>
      <t>2</t>
    </r>
    <r>
      <rPr>
        <b/>
        <sz val="11"/>
        <color indexed="8"/>
        <rFont val="Arial"/>
        <family val="2"/>
      </rPr>
      <t xml:space="preserve"> emissions for the flare stack?
[98.233(n)(8)]
[98.236(n)(12)]</t>
    </r>
  </si>
  <si>
    <t>Does the flare stack have a continuous flow monitor on gas to the flare?
[98.236(n)(2)]</t>
  </si>
  <si>
    <t xml:space="preserve">Does the flare stack have a continuous gas analyzer on gas to the flare?
[98.236(n)(3)] </t>
  </si>
  <si>
    <r>
      <t>Volume of gas sent to flare,</t>
    </r>
    <r>
      <rPr>
        <b/>
        <sz val="11"/>
        <color indexed="18"/>
        <rFont val="Arial"/>
        <family val="2"/>
      </rPr>
      <t xml:space="preserve"> V</t>
    </r>
    <r>
      <rPr>
        <b/>
        <vertAlign val="subscript"/>
        <sz val="11"/>
        <color indexed="56"/>
        <rFont val="Arial"/>
        <family val="2"/>
      </rPr>
      <t>s</t>
    </r>
    <r>
      <rPr>
        <b/>
        <sz val="11"/>
        <color indexed="18"/>
        <rFont val="Arial"/>
        <family val="2"/>
      </rPr>
      <t xml:space="preserve"> </t>
    </r>
    <r>
      <rPr>
        <b/>
        <sz val="11"/>
        <color indexed="8"/>
        <rFont val="Arial"/>
        <family val="2"/>
      </rPr>
      <t xml:space="preserve">
(standard cubic feet)
[98.236(n)(4)] </t>
    </r>
  </si>
  <si>
    <r>
      <t xml:space="preserve">Fraction of feed gas sent to un-lit flare, </t>
    </r>
    <r>
      <rPr>
        <b/>
        <sz val="11"/>
        <color indexed="18"/>
        <rFont val="Arial"/>
        <family val="2"/>
      </rPr>
      <t>Z</t>
    </r>
    <r>
      <rPr>
        <b/>
        <vertAlign val="subscript"/>
        <sz val="11"/>
        <color indexed="18"/>
        <rFont val="Arial"/>
        <family val="2"/>
      </rPr>
      <t xml:space="preserve">u </t>
    </r>
    <r>
      <rPr>
        <b/>
        <sz val="11"/>
        <color indexed="8"/>
        <rFont val="Arial"/>
        <family val="2"/>
      </rPr>
      <t xml:space="preserve">
[98.236(n)(5)] </t>
    </r>
  </si>
  <si>
    <t xml:space="preserve">Flare combustion efficiency 
(decimal value)
[98.236(n)(6)] </t>
  </si>
  <si>
    <r>
      <t>Mole fraction of CH</t>
    </r>
    <r>
      <rPr>
        <b/>
        <vertAlign val="subscript"/>
        <sz val="11"/>
        <color indexed="8"/>
        <rFont val="Arial"/>
        <family val="2"/>
      </rPr>
      <t>4</t>
    </r>
    <r>
      <rPr>
        <b/>
        <sz val="11"/>
        <color indexed="8"/>
        <rFont val="Arial"/>
        <family val="2"/>
      </rPr>
      <t xml:space="preserve"> in flare feed gas,</t>
    </r>
    <r>
      <rPr>
        <b/>
        <sz val="11"/>
        <color indexed="18"/>
        <rFont val="Arial"/>
        <family val="2"/>
      </rPr>
      <t xml:space="preserve"> X</t>
    </r>
    <r>
      <rPr>
        <b/>
        <vertAlign val="subscript"/>
        <sz val="11"/>
        <color indexed="18"/>
        <rFont val="Arial"/>
        <family val="2"/>
      </rPr>
      <t xml:space="preserve">CH4 </t>
    </r>
    <r>
      <rPr>
        <b/>
        <sz val="11"/>
        <color indexed="8"/>
        <rFont val="Arial"/>
        <family val="2"/>
      </rPr>
      <t xml:space="preserve">
[98.236(n)(7)] </t>
    </r>
  </si>
  <si>
    <r>
      <t>Mole fraction of CO</t>
    </r>
    <r>
      <rPr>
        <b/>
        <vertAlign val="subscript"/>
        <sz val="11"/>
        <color indexed="8"/>
        <rFont val="Arial"/>
        <family val="2"/>
      </rPr>
      <t>2</t>
    </r>
    <r>
      <rPr>
        <b/>
        <sz val="11"/>
        <color indexed="8"/>
        <rFont val="Arial"/>
        <family val="2"/>
      </rPr>
      <t xml:space="preserve"> in flare feed gas,</t>
    </r>
    <r>
      <rPr>
        <b/>
        <sz val="11"/>
        <color indexed="18"/>
        <rFont val="Arial"/>
        <family val="2"/>
      </rPr>
      <t xml:space="preserve"> X</t>
    </r>
    <r>
      <rPr>
        <b/>
        <vertAlign val="subscript"/>
        <sz val="11"/>
        <color indexed="56"/>
        <rFont val="Arial"/>
        <family val="2"/>
      </rPr>
      <t>CO2</t>
    </r>
    <r>
      <rPr>
        <b/>
        <sz val="11"/>
        <color indexed="8"/>
        <rFont val="Arial"/>
        <family val="2"/>
      </rPr>
      <t xml:space="preserve">
[98.236(n)(8)] </t>
    </r>
  </si>
  <si>
    <r>
      <t>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[98.236(n)(9)]</t>
    </r>
  </si>
  <si>
    <r>
      <t>CH</t>
    </r>
    <r>
      <rPr>
        <b/>
        <vertAlign val="subscript"/>
        <sz val="11"/>
        <rFont val="Arial"/>
        <family val="2"/>
      </rPr>
      <t>4</t>
    </r>
    <r>
      <rPr>
        <b/>
        <sz val="11"/>
        <rFont val="Arial"/>
        <family val="2"/>
      </rPr>
      <t xml:space="preserve"> Emissions
(mt CH</t>
    </r>
    <r>
      <rPr>
        <b/>
        <vertAlign val="subscript"/>
        <sz val="11"/>
        <rFont val="Arial"/>
        <family val="2"/>
      </rPr>
      <t>4</t>
    </r>
    <r>
      <rPr>
        <b/>
        <sz val="11"/>
        <rFont val="Arial"/>
        <family val="2"/>
      </rPr>
      <t>)
(Eq. W-19)
[98.236(n)(10)]</t>
    </r>
  </si>
  <si>
    <r>
      <t>N</t>
    </r>
    <r>
      <rPr>
        <b/>
        <vertAlign val="subscript"/>
        <sz val="11"/>
        <rFont val="Arial"/>
        <family val="2"/>
      </rPr>
      <t>2</t>
    </r>
    <r>
      <rPr>
        <b/>
        <sz val="11"/>
        <rFont val="Arial"/>
        <family val="2"/>
      </rPr>
      <t>O Emissions
(mt N</t>
    </r>
    <r>
      <rPr>
        <b/>
        <vertAlign val="subscript"/>
        <sz val="11"/>
        <rFont val="Arial"/>
        <family val="2"/>
      </rPr>
      <t>2</t>
    </r>
    <r>
      <rPr>
        <b/>
        <sz val="11"/>
        <rFont val="Arial"/>
        <family val="2"/>
      </rPr>
      <t>O)
(Eq. W-40)
[98.236(n)(11)]</t>
    </r>
  </si>
  <si>
    <t>Total Emissions
(mt CO2e)</t>
  </si>
  <si>
    <t>Unique Name or ID Number for the Flare Stack</t>
  </si>
  <si>
    <t xml:space="preserve">Total number of hours in the year missing data procedure was used
[98.3(c)(8)]
[98.236(bb)(2)] </t>
  </si>
  <si>
    <t>Procedures Used
[98.235(h)]</t>
  </si>
  <si>
    <t>Centrifugal Compressors [98.236(o)]</t>
  </si>
  <si>
    <t>Total Emissions for Centrifugal Compressors
[98.236(o)]</t>
  </si>
  <si>
    <t>Did the facility have any centrifugal compressors subject to reporting under 98.232 [98.236(o)]?</t>
  </si>
  <si>
    <t>Compressor-Specific Activity Data</t>
  </si>
  <si>
    <t>Compressor ID or Unique Name
[98.236(o)(1)(i)]</t>
  </si>
  <si>
    <t>Total time in operating-mode
(hours)
[98.236(o)(1)(ii)]</t>
  </si>
  <si>
    <t>Total time in not-operating-depressurized-mode
(hours) 
[98.236(o)(1)(iii)]</t>
  </si>
  <si>
    <t>Compressor measured in operating-mode?
[98.236(o)(1)(iv)]</t>
  </si>
  <si>
    <t>Compressor measured in not-operating-depressurized-mode?
[98.236(o)(1)(v)]</t>
  </si>
  <si>
    <t>Compressor had blind flanges installed?
[98.236(o)(1)(x)]</t>
  </si>
  <si>
    <t>Dates for blind flange installation
(mm/dd/yyyy - mm/dd/yyyy)
[98.236(o)(1)(x)]</t>
  </si>
  <si>
    <t xml:space="preserve">Seal Type
(wet or dry)
[98.236(o)(1)(xi)] </t>
  </si>
  <si>
    <t xml:space="preserve">Number of wet seals
[98.236(o)(1)(xii)] </t>
  </si>
  <si>
    <t>Power output of compressor driver
(hp)
[98.236(o)(1)(xiii)]</t>
  </si>
  <si>
    <t>Compressor had scheduled depressurized shutdown during reporting year?
[98.236(o)(1)(xiv)]</t>
  </si>
  <si>
    <t>Compressor Source-Specific Data</t>
  </si>
  <si>
    <t>Complete the following table for each compressor source at each centrifugal compressor.</t>
  </si>
  <si>
    <t>Unique Name or ID must begin with a</t>
  </si>
  <si>
    <t>Leave column blank if no changes made</t>
  </si>
  <si>
    <t>letter, not a number</t>
  </si>
  <si>
    <t xml:space="preserve">Unique Compressor Name or ID
[98.236(o)(2)(i)(A)] </t>
  </si>
  <si>
    <t>Centrifugal compressor source
[98.236(o)(2)(i)(B)]</t>
  </si>
  <si>
    <t>Unique Name or ID for leak or vent
[98.236(o)(2)(i)(C)]</t>
  </si>
  <si>
    <t>Unit Name or ID for leak or vent if release point changed or controls added during the reporting year
[98.236(o)(2)(i)(C)]</t>
  </si>
  <si>
    <t>Compressor Leak or Vent Data</t>
  </si>
  <si>
    <t>Complete the following table for each individual leak or vent and each manifolded vent for centrifugal compressors.</t>
  </si>
  <si>
    <t>Leak or vent for a single compressor source or a manifolded group?
[98.236(o)(2)(ii)(A)]
[98.236(o)(1)(vi)]</t>
  </si>
  <si>
    <t>Where are leak or vent emissions released?
[98.236(o)(2)(ii)(A)]
[98.236(o)(1)(vii) through (ix)]</t>
  </si>
  <si>
    <t xml:space="preserve">Was an "as found" measurement conducted on the leak or vent?
[98.236(o)(2)(ii)(B)] </t>
  </si>
  <si>
    <t>Were continuous measurements conducted on the leak or vent?
[98.236(o)(2)(ii)(C)]</t>
  </si>
  <si>
    <r>
      <t>CO</t>
    </r>
    <r>
      <rPr>
        <b/>
        <vertAlign val="subscript"/>
        <sz val="11"/>
        <color indexed="8"/>
        <rFont val="Arial"/>
        <family val="2"/>
      </rPr>
      <t>2</t>
    </r>
    <r>
      <rPr>
        <b/>
        <sz val="11"/>
        <color indexed="8"/>
        <rFont val="Arial"/>
        <family val="2"/>
      </rPr>
      <t xml:space="preserve"> emissions vented to atmosphere
(mt CO</t>
    </r>
    <r>
      <rPr>
        <b/>
        <vertAlign val="subscript"/>
        <sz val="11"/>
        <color indexed="8"/>
        <rFont val="Arial"/>
        <family val="2"/>
      </rPr>
      <t>2</t>
    </r>
    <r>
      <rPr>
        <b/>
        <sz val="11"/>
        <color indexed="8"/>
        <rFont val="Arial"/>
        <family val="2"/>
      </rPr>
      <t>)
[98.236(o)(2)(ii)(D)(1)]</t>
    </r>
  </si>
  <si>
    <r>
      <t>CH</t>
    </r>
    <r>
      <rPr>
        <b/>
        <vertAlign val="subscript"/>
        <sz val="11"/>
        <color indexed="8"/>
        <rFont val="Arial"/>
        <family val="2"/>
      </rPr>
      <t>4</t>
    </r>
    <r>
      <rPr>
        <b/>
        <sz val="11"/>
        <color indexed="8"/>
        <rFont val="Arial"/>
        <family val="2"/>
      </rPr>
      <t xml:space="preserve"> emissions vented to atmosphere
(mt CH</t>
    </r>
    <r>
      <rPr>
        <b/>
        <vertAlign val="subscript"/>
        <sz val="11"/>
        <color indexed="8"/>
        <rFont val="Arial"/>
        <family val="2"/>
      </rPr>
      <t>4</t>
    </r>
    <r>
      <rPr>
        <b/>
        <sz val="11"/>
        <color indexed="8"/>
        <rFont val="Arial"/>
        <family val="2"/>
      </rPr>
      <t>)
[98.236(o)(2)(ii)(D)(2)]</t>
    </r>
  </si>
  <si>
    <t>Percentage of time the device was operational when compressor source emissions were routed to device
[98.236(o)(2)(ii)(E)]</t>
  </si>
  <si>
    <t>Leak or Vent "As Found" Measuremnt Sample Data</t>
  </si>
  <si>
    <t xml:space="preserve">Complete the following table for each centrifugal compressor leak or vent with "as found" measurement sample data determined using 98.233(o)(2) or (4). </t>
  </si>
  <si>
    <t>If emissions were not detected, report only the screening method below. If emissions  were deterected, report only the method subsequently used to report the volumetric emissions [as per 96.236(o)(3)(0)(C)].</t>
  </si>
  <si>
    <t>If multiple measurement events for a specific leak/vent occurred, report these events on separate rows.</t>
  </si>
  <si>
    <t>Mode for each compressor during leak or vent measurement
[98.236(o)(3)(i)(E)]</t>
  </si>
  <si>
    <t xml:space="preserve">Unique Name or ID for leak or vent
(Specify)
[98.236(o)(3)(i)(A)] </t>
  </si>
  <si>
    <t>Measurement date
(mm/dd/yyyy)
[98.236(o)(3)(i)(B)]</t>
  </si>
  <si>
    <t>Measurement method
[98.236(o)(3)(i)(C)]</t>
  </si>
  <si>
    <r>
      <t xml:space="preserve">Measured flow rate, 
</t>
    </r>
    <r>
      <rPr>
        <b/>
        <sz val="11"/>
        <color indexed="18"/>
        <rFont val="Arial"/>
        <family val="2"/>
      </rPr>
      <t>MT</t>
    </r>
    <r>
      <rPr>
        <b/>
        <vertAlign val="subscript"/>
        <sz val="11"/>
        <color indexed="18"/>
        <rFont val="Arial"/>
        <family val="2"/>
      </rPr>
      <t>s,m</t>
    </r>
    <r>
      <rPr>
        <b/>
        <sz val="11"/>
        <color indexed="8"/>
        <rFont val="Arial"/>
        <family val="2"/>
      </rPr>
      <t xml:space="preserve">, </t>
    </r>
    <r>
      <rPr>
        <b/>
        <sz val="11"/>
        <color indexed="18"/>
        <rFont val="Arial"/>
        <family val="2"/>
      </rPr>
      <t>MT</t>
    </r>
    <r>
      <rPr>
        <b/>
        <vertAlign val="subscript"/>
        <sz val="11"/>
        <color indexed="18"/>
        <rFont val="Arial"/>
        <family val="2"/>
      </rPr>
      <t>s,g,avg</t>
    </r>
    <r>
      <rPr>
        <b/>
        <sz val="11"/>
        <color indexed="8"/>
        <rFont val="Arial"/>
        <family val="2"/>
      </rPr>
      <t xml:space="preserve">
(standard cubic feet/hour)
[98.236(o)(3)(i)(D)]</t>
    </r>
  </si>
  <si>
    <t>Is the measurement location prior to or after commingling with non-compressor emission sources?
[98.236(o)(3)(i)(F)]</t>
  </si>
  <si>
    <t xml:space="preserve">Compressors in “Operating mode”
</t>
  </si>
  <si>
    <t xml:space="preserve">Compressors in 
“Not-operating mode”
</t>
  </si>
  <si>
    <t>Reporter Specific Emission factors for "As Found" Measurement Sample Data</t>
  </si>
  <si>
    <t>Complete the following for each centrifugal compressor mode-source combination with "as found" measurement sample data where a reporter emissions factor was calculated</t>
  </si>
  <si>
    <t>using EQ. W-23 as specified in 98.233(o)(6)(III) and (iv), and used equation W-22 to calculate emissions</t>
  </si>
  <si>
    <t xml:space="preserve">Compressor mode-source combinations for which reporter emission factors were developed
</t>
  </si>
  <si>
    <t>Compressor Mode
[98.236(o)(3)(ii)(A)]</t>
  </si>
  <si>
    <t>Compressor Source
[98.236(o)(3)(ii)(A)]</t>
  </si>
  <si>
    <r>
      <t>Compressor mode-source combination reporter emission factor,</t>
    </r>
    <r>
      <rPr>
        <b/>
        <sz val="11"/>
        <color indexed="18"/>
        <rFont val="Arial"/>
        <family val="2"/>
      </rPr>
      <t xml:space="preserve"> EF</t>
    </r>
    <r>
      <rPr>
        <b/>
        <vertAlign val="subscript"/>
        <sz val="11"/>
        <color indexed="56"/>
        <rFont val="Arial"/>
        <family val="2"/>
      </rPr>
      <t xml:space="preserve">s,m </t>
    </r>
    <r>
      <rPr>
        <b/>
        <sz val="11"/>
        <color indexed="8"/>
        <rFont val="Arial"/>
        <family val="2"/>
      </rPr>
      <t xml:space="preserve">
 (standard cubic feet per hour) 
[98.236(o)(3)(ii)(B)]</t>
    </r>
  </si>
  <si>
    <t xml:space="preserve">Total number of compressors measured in the compressor mode-source combination in current reporting year and preceding two reporting years
[98.236(o)(3)(ii)(C)] </t>
  </si>
  <si>
    <t xml:space="preserve">Is the reporter emission factor facility-specific or based on all of the reporter's applicable facilities?
[98.236(o)(3)(ii)(D)] </t>
  </si>
  <si>
    <t>Operating</t>
  </si>
  <si>
    <t>Wet seal</t>
  </si>
  <si>
    <t>Blowdown valve</t>
  </si>
  <si>
    <t>Not-operating</t>
  </si>
  <si>
    <t>Isolation valve</t>
  </si>
  <si>
    <t>Leak or Vent Continuous Measurement</t>
  </si>
  <si>
    <t>Complete the following for each centrifugal compressor leak or vent with "continuous" measurement data determined using 98.233(o)(3) or (5)</t>
  </si>
  <si>
    <t xml:space="preserve">Unique Name or ID for leak or vent
[98.236(o)(4)(i)] </t>
  </si>
  <si>
    <r>
      <t xml:space="preserve">Measured volume of flow during the reporting year, 
</t>
    </r>
    <r>
      <rPr>
        <b/>
        <sz val="11"/>
        <color indexed="18"/>
        <rFont val="Arial"/>
        <family val="2"/>
      </rPr>
      <t>Q</t>
    </r>
    <r>
      <rPr>
        <b/>
        <vertAlign val="subscript"/>
        <sz val="11"/>
        <color indexed="18"/>
        <rFont val="Arial"/>
        <family val="2"/>
      </rPr>
      <t>s,v</t>
    </r>
    <r>
      <rPr>
        <b/>
        <sz val="11"/>
        <color indexed="18"/>
        <rFont val="Arial"/>
        <family val="2"/>
      </rPr>
      <t>, Q</t>
    </r>
    <r>
      <rPr>
        <b/>
        <vertAlign val="subscript"/>
        <sz val="11"/>
        <color indexed="18"/>
        <rFont val="Arial"/>
        <family val="2"/>
      </rPr>
      <t>s,g</t>
    </r>
    <r>
      <rPr>
        <b/>
        <sz val="11"/>
        <color indexed="8"/>
        <rFont val="Arial"/>
        <family val="2"/>
      </rPr>
      <t xml:space="preserve">
(million standard cubic feet)
[98.236(o)(4)(ii)]</t>
    </r>
  </si>
  <si>
    <t xml:space="preserve">Did the measured volume of flow during the reporting year include compressor blowdowns?
[98.236(o)(4)(iii)] </t>
  </si>
  <si>
    <t xml:space="preserve">Is the measurement location prior to or after commingling with non-compressor emission sources
[98.236(o)(4)(iv)] </t>
  </si>
  <si>
    <t>Were missing data procedures used for any parameters to calculate GHG emissions?
[98.235]</t>
  </si>
  <si>
    <t>Missing data procedures used for centrifugal compressor emissions calculations</t>
  </si>
  <si>
    <t>Types of Data</t>
  </si>
  <si>
    <t>Compressor ID</t>
  </si>
  <si>
    <t xml:space="preserve">Unique Name or ID for leak or vent
</t>
  </si>
  <si>
    <t>Compressor mode</t>
  </si>
  <si>
    <t>Compressor source</t>
  </si>
  <si>
    <t>Compressor Activity Data</t>
  </si>
  <si>
    <t>Leak or Vent "As Found" Measurement Sample Data</t>
  </si>
  <si>
    <t>Leak or Vent Reporter Emission Factors for "As Found" Measurement Sample Data</t>
  </si>
  <si>
    <t>Leak or Vent Continuous Measurement Data</t>
  </si>
  <si>
    <t>Reciprocating Compressors [98.236(p)]</t>
  </si>
  <si>
    <t>Total Emissions for Reciprocating Compressors
[98.236(o)]</t>
  </si>
  <si>
    <t>Did the facility have any Reciprocating compressors subject to reporting under 98.232 [98.236(p)]?</t>
  </si>
  <si>
    <t xml:space="preserve">
Unique name or ID for reciprocating compressor 
[98.236(p)(1)(i)] </t>
  </si>
  <si>
    <t>Total time in operating-mode 
(hours)
[98.236(p)(1)(ii)]</t>
  </si>
  <si>
    <t xml:space="preserve">Total time in standby-pressurized-mode
(hours)
[98.236(p)(1)(iii)] </t>
  </si>
  <si>
    <t>Total time in not-operating-depressurized-mode
(hours)
[98.236(p)(1)(iv)]</t>
  </si>
  <si>
    <t xml:space="preserve">Compressor measured in operating-mode?
[98.236(p)(1)(v)] </t>
  </si>
  <si>
    <t xml:space="preserve">Compressor measured in standby-pressurized-mode?
[98.236(p)(1)(vi)] </t>
  </si>
  <si>
    <t>Compressor measured in not-operating-depressurized-mode?
[98.236(p)(1)(vii)]</t>
  </si>
  <si>
    <t xml:space="preserve">Compressor had blind flanges installed?
[98.236(p)(1)(xii)] </t>
  </si>
  <si>
    <t xml:space="preserve">Dates for blind flange installation
(mm/dd/yyyy - mm/dd/yyyy)
[98.236(p)(1)(xii)] </t>
  </si>
  <si>
    <t xml:space="preserve">Power output of compressor driver
(hp)
[98.236(p)(1)(xiii)] </t>
  </si>
  <si>
    <t xml:space="preserve">Compressor had scheduled depressurized shutdown during reporting year?
[98.236(p)(1)(xiv)] </t>
  </si>
  <si>
    <t>Complete the following table for each compressor source at each reciprocating compressor.</t>
  </si>
  <si>
    <r>
      <t xml:space="preserve">Unique Name or ID </t>
    </r>
    <r>
      <rPr>
        <u/>
        <sz val="11"/>
        <color rgb="FFFF0000"/>
        <rFont val="Arial"/>
        <family val="2"/>
      </rPr>
      <t>must</t>
    </r>
    <r>
      <rPr>
        <sz val="11"/>
        <color rgb="FFFF0000"/>
        <rFont val="Arial"/>
        <family val="2"/>
      </rPr>
      <t xml:space="preserve"> begin with a</t>
    </r>
  </si>
  <si>
    <t xml:space="preserve">
Unique name or ID for reciprocating compressor 
[98.236(p)(2)(i)(A)]</t>
  </si>
  <si>
    <t xml:space="preserve">Reciprocating compressor source
[98.236(p)(2)(i)(B)] </t>
  </si>
  <si>
    <t>Unique Name or ID for leak or vent
[98.236(p)(2)(i)(C)]</t>
  </si>
  <si>
    <t>Unit Name or ID for leak or vent if release point changed or controls added during the reporting year
[98.236(p)(2)(i)(C)]</t>
  </si>
  <si>
    <t>Complete the following table for each individual leak or vent and each manifolded vent for reciprocating compressors.</t>
  </si>
  <si>
    <t>Leak or vent for a single compressor source or a manifolded group?
[98.236(p)(2)(ii)(A)]
[98.236(p)(1)(viii)]</t>
  </si>
  <si>
    <t>Where are leak or vent emissions released?
[98.236(p)(2)(ii)(A)] 
[98.236(p)(1)(ix) through (xi)]</t>
  </si>
  <si>
    <t xml:space="preserve">Was an "as found" measurement conducted on the leak or vent?
[98.236(p)(2)(ii)(B)]  </t>
  </si>
  <si>
    <t>Were continuous measurements conducted on the leak or vent?
[98.236(p)(2)(ii)(C)]</t>
  </si>
  <si>
    <r>
      <t>CO</t>
    </r>
    <r>
      <rPr>
        <b/>
        <vertAlign val="subscript"/>
        <sz val="11"/>
        <color indexed="8"/>
        <rFont val="Arial"/>
        <family val="2"/>
      </rPr>
      <t>2</t>
    </r>
    <r>
      <rPr>
        <b/>
        <sz val="11"/>
        <color indexed="8"/>
        <rFont val="Arial"/>
        <family val="2"/>
      </rPr>
      <t xml:space="preserve"> Emissions vented to atmosphere
(mt CO</t>
    </r>
    <r>
      <rPr>
        <b/>
        <vertAlign val="subscript"/>
        <sz val="11"/>
        <color indexed="8"/>
        <rFont val="Arial"/>
        <family val="2"/>
      </rPr>
      <t>2</t>
    </r>
    <r>
      <rPr>
        <b/>
        <sz val="11"/>
        <color indexed="8"/>
        <rFont val="Arial"/>
        <family val="2"/>
      </rPr>
      <t xml:space="preserve">)
[98.236(p)(2)(ii)(D)(1)] </t>
    </r>
  </si>
  <si>
    <r>
      <t>CH</t>
    </r>
    <r>
      <rPr>
        <b/>
        <vertAlign val="subscript"/>
        <sz val="11"/>
        <color indexed="8"/>
        <rFont val="Arial"/>
        <family val="2"/>
      </rPr>
      <t>4</t>
    </r>
    <r>
      <rPr>
        <b/>
        <sz val="11"/>
        <color indexed="8"/>
        <rFont val="Arial"/>
        <family val="2"/>
      </rPr>
      <t xml:space="preserve"> Emissions vented to atmosphere
(mt CH</t>
    </r>
    <r>
      <rPr>
        <b/>
        <vertAlign val="subscript"/>
        <sz val="11"/>
        <color indexed="8"/>
        <rFont val="Arial"/>
        <family val="2"/>
      </rPr>
      <t>4</t>
    </r>
    <r>
      <rPr>
        <b/>
        <sz val="11"/>
        <color indexed="8"/>
        <rFont val="Arial"/>
        <family val="2"/>
      </rPr>
      <t xml:space="preserve">)
[98.236(p)(2)(ii)(D)(2)] </t>
    </r>
  </si>
  <si>
    <t>Percentage of time the device was operational when compressor source emissions were routed to device
[98.236(p)(2)(ii)(E)]</t>
  </si>
  <si>
    <t xml:space="preserve">Complete the following table for each reciprocating compressor leak or vent with "as found" measurement sample data determined using 98.233(P)(2) or (4). </t>
  </si>
  <si>
    <t>If emissions were not detected, report only the screening method below. If emissions  were deterected, report only the method subsequently used to report the volumetric emissions [as per 96.236(p)(3)(I)(C)].</t>
  </si>
  <si>
    <t>Mode for each compressor during leak or vent measurement
[98.236(p)(3)(i)(E)]</t>
  </si>
  <si>
    <t>Unique Name or ID for leak or vent
(Specify)
[98.236(p)(2)(i)(C)]
[98.236(p)(3)(i)(A)]</t>
  </si>
  <si>
    <t>Measurement date
(mm/dd/yyyy)
[98.236(p)(3)(i)(B)]</t>
  </si>
  <si>
    <t>Measurement method
[98.236(p)(3)(i)(C)]</t>
  </si>
  <si>
    <t>Measured flow rate
(standard cubic feet/hour)
[98.236(p)(3)(i)(D)]</t>
  </si>
  <si>
    <t>Is the measurement location prior to or after commingling with non-compressor emission sources?
[98.236(p)(3)(i)(F)]</t>
  </si>
  <si>
    <t xml:space="preserve">
Compressors in 
*Standby-pressurized mode*
</t>
  </si>
  <si>
    <t/>
  </si>
  <si>
    <t>Complete the following for each reciprocating compressor mode-source combination with "as found" measurement sample data where a reporter emissions factor was calculated</t>
  </si>
  <si>
    <t>using EQ. W-28 as specified in 98.233(p)(6)(III) and (iv), and used equation W-27 to calculate emissions</t>
  </si>
  <si>
    <t>Compressor mode-source combinations for which reporter emission factors were developed</t>
  </si>
  <si>
    <t xml:space="preserve">Compressor Mode
[98.236(p)(3)(ii)(A)] </t>
  </si>
  <si>
    <t>Compressor Source
[98.236(p)(3)(ii)(A)]</t>
  </si>
  <si>
    <r>
      <t>Compressor mode-source combination reporter emission factor,</t>
    </r>
    <r>
      <rPr>
        <b/>
        <sz val="11"/>
        <color indexed="18"/>
        <rFont val="Arial"/>
        <family val="2"/>
      </rPr>
      <t xml:space="preserve"> EF</t>
    </r>
    <r>
      <rPr>
        <b/>
        <vertAlign val="subscript"/>
        <sz val="11"/>
        <color indexed="56"/>
        <rFont val="Arial"/>
        <family val="2"/>
      </rPr>
      <t xml:space="preserve">s,m </t>
    </r>
    <r>
      <rPr>
        <b/>
        <sz val="11"/>
        <color indexed="8"/>
        <rFont val="Arial"/>
        <family val="2"/>
      </rPr>
      <t xml:space="preserve">
 (standard cubic feet per hour) 
[98.236(p)(3)(ii)(B)] </t>
    </r>
  </si>
  <si>
    <r>
      <t xml:space="preserve">Total number of compressors measured in the compressor mode-source combination in current reporting year and preceding two reporting years, </t>
    </r>
    <r>
      <rPr>
        <b/>
        <sz val="11"/>
        <color indexed="18"/>
        <rFont val="Arial"/>
        <family val="2"/>
      </rPr>
      <t>Count</t>
    </r>
    <r>
      <rPr>
        <b/>
        <vertAlign val="subscript"/>
        <sz val="11"/>
        <color indexed="18"/>
        <rFont val="Arial"/>
        <family val="2"/>
      </rPr>
      <t xml:space="preserve">m </t>
    </r>
    <r>
      <rPr>
        <b/>
        <sz val="11"/>
        <color indexed="8"/>
        <rFont val="Arial"/>
        <family val="2"/>
      </rPr>
      <t xml:space="preserve">
[98.236(p)(3)(ii)(C)] </t>
    </r>
  </si>
  <si>
    <t xml:space="preserve">Is the reporter emission factor facility-specific or based on all of the reporter's applicable facilities?
[98.236(p)(3)(ii)(D)] </t>
  </si>
  <si>
    <t>Rod packing</t>
  </si>
  <si>
    <t>Standby-pressurized</t>
  </si>
  <si>
    <t>Not-operating-depressurized</t>
  </si>
  <si>
    <t>Complete the following for each reciprocating compressor leak or vent with "continuous" measurement data determined using 98.233(p)(3) or (5)</t>
  </si>
  <si>
    <t xml:space="preserve">Unique Name or ID for leak or vent
[98.236(p)(2)(i)(C)]
[98.236(p)(4)(i)] </t>
  </si>
  <si>
    <r>
      <t xml:space="preserve">Measured volume of flow during the reporting year
</t>
    </r>
    <r>
      <rPr>
        <b/>
        <sz val="11"/>
        <color indexed="18"/>
        <rFont val="Arial"/>
        <family val="2"/>
      </rPr>
      <t>Q</t>
    </r>
    <r>
      <rPr>
        <b/>
        <vertAlign val="subscript"/>
        <sz val="11"/>
        <color indexed="18"/>
        <rFont val="Arial"/>
        <family val="2"/>
      </rPr>
      <t>s,v,</t>
    </r>
    <r>
      <rPr>
        <b/>
        <sz val="11"/>
        <color indexed="18"/>
        <rFont val="Arial"/>
        <family val="2"/>
      </rPr>
      <t xml:space="preserve"> Q</t>
    </r>
    <r>
      <rPr>
        <b/>
        <vertAlign val="subscript"/>
        <sz val="11"/>
        <color indexed="18"/>
        <rFont val="Arial"/>
        <family val="2"/>
      </rPr>
      <t>s,g</t>
    </r>
    <r>
      <rPr>
        <b/>
        <sz val="11"/>
        <color indexed="8"/>
        <rFont val="Arial"/>
        <family val="2"/>
      </rPr>
      <t xml:space="preserve">
(million standard cubic feet)
[98.236(p)(4)(ii)]</t>
    </r>
  </si>
  <si>
    <t xml:space="preserve">Did the measured volume of flow during the reporting year include compressor blowdowns?
[98.236(p)(4)(iii)] </t>
  </si>
  <si>
    <t>Is the measurement location prior to or after commingling with non-compressor emission sources?
[98.236(p)(4)(iv)]</t>
  </si>
  <si>
    <t>Yes</t>
  </si>
  <si>
    <t>Missing data procedures used for reciprocating compressor emissions calculations</t>
  </si>
  <si>
    <t>Equipment Leak Surveys and Population Counts [98.236(q,r)]</t>
  </si>
  <si>
    <t>Total Other Emissions from Equipment Leaks Estimated Using Emission Factors 
 [98.236(q,r)]</t>
  </si>
  <si>
    <t>Did any facility use leak surveys to calculate emissions from equipment leaks in accordance with 98.232 [per 98.236(q)]?</t>
  </si>
  <si>
    <t>Did any facility elect to comply with 98.236(q) according to 98.233(q)(1)(iv) for any components at the facility [per 98.236(q)(1)(iv)]?</t>
  </si>
  <si>
    <t>Leak Surveys</t>
  </si>
  <si>
    <t xml:space="preserve">
Method Used to Conduct Leak Surveys [98.236(q)(1)(v)]
Select all that apply</t>
  </si>
  <si>
    <t>Number of complete equipment leak surveys performed during the calendar year
[98.236(q)(1)(i)]</t>
  </si>
  <si>
    <t>Optical gas imaging instrument as specified in §60.18 
[98.234(a)(1)]</t>
  </si>
  <si>
    <t>Method 21 
[98.234(a)(2)]</t>
  </si>
  <si>
    <t>Infrared laser beam illuminated instrument
[98.234(a)(3)]</t>
  </si>
  <si>
    <t>Acoustic leak detection
device 
[98.234(a)(5)]</t>
  </si>
  <si>
    <t>Optical gas imaging instrument as specified in §60.5397a
 [98.234(a)(6)]</t>
  </si>
  <si>
    <t xml:space="preserve"> Method 21 as specified in §60.5397a
  [98.234(a)(7)]</t>
  </si>
  <si>
    <t>Emissions calculated for component types using emissions factors</t>
  </si>
  <si>
    <r>
      <rPr>
        <i/>
        <sz val="11"/>
        <color indexed="8"/>
        <rFont val="Arial"/>
        <family val="2"/>
      </rPr>
      <t>Report the count of components surveyed of all component types and the emissions from those component types (as calculated by Equation W-30)</t>
    </r>
    <r>
      <rPr>
        <b/>
        <i/>
        <sz val="11"/>
        <color indexed="8"/>
        <rFont val="Arial"/>
        <family val="2"/>
      </rPr>
      <t xml:space="preserve">
If no leaks were identified from any components of a component type during the leak survey, enter "0" in columns G through I for that component type.</t>
    </r>
  </si>
  <si>
    <t>Component Type
[98.236(q)(2)(i)]</t>
  </si>
  <si>
    <r>
      <t>Total number of surveyed component type identified as leaking,</t>
    </r>
    <r>
      <rPr>
        <b/>
        <sz val="11"/>
        <color indexed="56"/>
        <rFont val="Arial"/>
        <family val="2"/>
      </rPr>
      <t xml:space="preserve"> </t>
    </r>
    <r>
      <rPr>
        <b/>
        <sz val="11"/>
        <color indexed="18"/>
        <rFont val="Arial"/>
        <family val="2"/>
      </rPr>
      <t>x</t>
    </r>
    <r>
      <rPr>
        <b/>
        <vertAlign val="subscript"/>
        <sz val="11"/>
        <color indexed="18"/>
        <rFont val="Arial"/>
        <family val="2"/>
      </rPr>
      <t>p</t>
    </r>
    <r>
      <rPr>
        <b/>
        <sz val="11"/>
        <color indexed="18"/>
        <rFont val="Arial"/>
        <family val="2"/>
      </rPr>
      <t xml:space="preserve"> </t>
    </r>
    <r>
      <rPr>
        <b/>
        <sz val="11"/>
        <color indexed="8"/>
        <rFont val="Arial"/>
        <family val="2"/>
      </rPr>
      <t xml:space="preserve">
[98.236(q)(2)(ii)]</t>
    </r>
  </si>
  <si>
    <r>
      <t xml:space="preserve">Average time the surveyed components are assumed to be leaking and operational, </t>
    </r>
    <r>
      <rPr>
        <b/>
        <sz val="11"/>
        <color indexed="18"/>
        <rFont val="Arial"/>
        <family val="2"/>
      </rPr>
      <t>T</t>
    </r>
    <r>
      <rPr>
        <b/>
        <vertAlign val="subscript"/>
        <sz val="11"/>
        <color indexed="18"/>
        <rFont val="Arial"/>
        <family val="2"/>
      </rPr>
      <t xml:space="preserve">p,z </t>
    </r>
    <r>
      <rPr>
        <b/>
        <sz val="11"/>
        <color indexed="8"/>
        <rFont val="Arial"/>
        <family val="2"/>
      </rPr>
      <t xml:space="preserve">
(hours)
[98.236(q)(2)(iii)] </t>
    </r>
  </si>
  <si>
    <r>
      <t>CO</t>
    </r>
    <r>
      <rPr>
        <b/>
        <vertAlign val="subscript"/>
        <sz val="11"/>
        <color indexed="8"/>
        <rFont val="Arial"/>
        <family val="2"/>
      </rPr>
      <t>2</t>
    </r>
    <r>
      <rPr>
        <b/>
        <sz val="11"/>
        <color indexed="8"/>
        <rFont val="Arial"/>
        <family val="2"/>
      </rPr>
      <t xml:space="preserve"> Emissions 
(surveyed components identified as leaking only)
(mt CO</t>
    </r>
    <r>
      <rPr>
        <b/>
        <vertAlign val="subscript"/>
        <sz val="11"/>
        <color indexed="8"/>
        <rFont val="Arial"/>
        <family val="2"/>
      </rPr>
      <t>2</t>
    </r>
    <r>
      <rPr>
        <b/>
        <sz val="11"/>
        <color indexed="8"/>
        <rFont val="Arial"/>
        <family val="2"/>
      </rPr>
      <t>)
[98.236(q)(2)(iv)]</t>
    </r>
  </si>
  <si>
    <r>
      <t>CH</t>
    </r>
    <r>
      <rPr>
        <b/>
        <vertAlign val="subscript"/>
        <sz val="11"/>
        <color indexed="8"/>
        <rFont val="Arial"/>
        <family val="2"/>
      </rPr>
      <t>4</t>
    </r>
    <r>
      <rPr>
        <b/>
        <sz val="11"/>
        <color indexed="8"/>
        <rFont val="Arial"/>
        <family val="2"/>
      </rPr>
      <t xml:space="preserve"> Emissions 
(surveyed components identified as leaking only)
(mt CH</t>
    </r>
    <r>
      <rPr>
        <b/>
        <vertAlign val="subscript"/>
        <sz val="11"/>
        <color indexed="8"/>
        <rFont val="Arial"/>
        <family val="2"/>
      </rPr>
      <t>4</t>
    </r>
    <r>
      <rPr>
        <b/>
        <sz val="11"/>
        <color indexed="8"/>
        <rFont val="Arial"/>
        <family val="2"/>
      </rPr>
      <t>)
[98.236(q)(2)(v)]</t>
    </r>
  </si>
  <si>
    <t xml:space="preserve">Onshore natural gas transmission compression [98.232(e)(7-8)] </t>
  </si>
  <si>
    <t>Compressor Components, Gas Service - Valve</t>
  </si>
  <si>
    <t>Compressor Components, Gas Service - Connector</t>
  </si>
  <si>
    <t>Compressor Components, Gas Service - Open-ended Line</t>
  </si>
  <si>
    <t>Compressor Components, Gas Service - Pressure Relief Valve</t>
  </si>
  <si>
    <t>Compressor Components, Gas Service - Meter or Instrument</t>
  </si>
  <si>
    <t>Compressor Components, Gas Service - Other</t>
  </si>
  <si>
    <t>Non-Compressor Components, Gas Service - Valve</t>
  </si>
  <si>
    <t>Non-Compressor Components, Gas Service - Connector</t>
  </si>
  <si>
    <t>Non-Compressor Components, Gas Service - Open-ended Line</t>
  </si>
  <si>
    <t>Non-Compressor components, Gas Service - Pressure Relief Valve</t>
  </si>
  <si>
    <t>Non-Compressor components, Gas Service - Meter or Instrument</t>
  </si>
  <si>
    <t>Non-Compressor components, Gas Service - Other</t>
  </si>
  <si>
    <t>Type of Data
[98.3(c)(8)]
[98.3(bb)(2)]</t>
  </si>
  <si>
    <t>Emission Source Type/ Major Equipment Type</t>
  </si>
  <si>
    <t>Service Type</t>
  </si>
  <si>
    <t>Component Type</t>
  </si>
  <si>
    <t>Table Q.2 Emissions calculated for component types using emissions factors</t>
  </si>
  <si>
    <t>Natural Gas Underground Storage Segment Reporting Form</t>
  </si>
  <si>
    <t>Quantity of gas injected into storage in the calendar year
(thousand standard cubic feet)
[98.236(aa)(5)(i)]</t>
  </si>
  <si>
    <t>Quantity of gas withdrawn from storage in the calendar year
(thousand standard cubic feet)
[98.236(aa)(5)(ii)]</t>
  </si>
  <si>
    <t>Total storage capacity
(thousand standard cubic feet)
[98.236(aa)(5)(iii)]</t>
  </si>
  <si>
    <t xml:space="preserve"> </t>
  </si>
  <si>
    <t>Did the facility have any reciprocating compressors subject to reporting under 98.232 [98.236(p)]?</t>
  </si>
  <si>
    <t>Did this facility use leak surveys to calculate emissions from equipment leaks in accordance with 98.232 [per 98.236(q)]?</t>
  </si>
  <si>
    <t>Did this facility use population counts to calculate emissions from equipment leaks in accordance with 98.232 [per 98.236(r)]?</t>
  </si>
  <si>
    <t>Did the facility elect to comply with 98.236(q) according to 98.233(q)(1)(iv) for any components at the facility [per 98.236(q)(1)(iv)]?</t>
  </si>
  <si>
    <t xml:space="preserve">Underground natural gas storage
 [98.232(f)(5-8)] </t>
  </si>
  <si>
    <t>Storage Station, Gas Service - Valve</t>
  </si>
  <si>
    <t>Storage Station, Gas Service - Connector (other)</t>
  </si>
  <si>
    <t>Storage Station, Gas Service - Open-ended Line</t>
  </si>
  <si>
    <t>Storage Station, Gas Service - Pressure Relief Valve</t>
  </si>
  <si>
    <t>Storage Station, Gas Service - Meter and Instrument</t>
  </si>
  <si>
    <t>Storage Station, Gas Service - Other</t>
  </si>
  <si>
    <t>Storage Wellheads, Gas Service - Valve</t>
  </si>
  <si>
    <t>Storage Wellheads, Gas Service - Connector (other than flanges)</t>
  </si>
  <si>
    <t>Storage Wellheads, Gas Service - Flange</t>
  </si>
  <si>
    <t>Storage Wellheads, Gas Service - Open-Ended Line</t>
  </si>
  <si>
    <t>Storage Wellheads, Gas Service - Pressure Relief Valve</t>
  </si>
  <si>
    <t>Storage Wellheads, Gas Service - Other</t>
  </si>
  <si>
    <t>Emissions calculated for component types by population count</t>
  </si>
  <si>
    <t>Emission Source Type
(Eq. W-32A)
[98.232]
[98.233(r)(1)]</t>
  </si>
  <si>
    <r>
      <t xml:space="preserve">Total number of emission source type, </t>
    </r>
    <r>
      <rPr>
        <b/>
        <sz val="11"/>
        <color indexed="18"/>
        <rFont val="Arial"/>
        <family val="2"/>
      </rPr>
      <t>Count</t>
    </r>
    <r>
      <rPr>
        <b/>
        <vertAlign val="subscript"/>
        <sz val="11"/>
        <color indexed="18"/>
        <rFont val="Arial"/>
        <family val="2"/>
      </rPr>
      <t>e</t>
    </r>
    <r>
      <rPr>
        <b/>
        <sz val="11"/>
        <color indexed="8"/>
        <rFont val="Arial"/>
        <family val="2"/>
      </rPr>
      <t xml:space="preserve">
[98.236(r)(1)(ii)]</t>
    </r>
  </si>
  <si>
    <r>
      <t xml:space="preserve">Average estimated time that the emission source type was operational in the calendar year, </t>
    </r>
    <r>
      <rPr>
        <b/>
        <sz val="11"/>
        <color indexed="18"/>
        <rFont val="Arial"/>
        <family val="2"/>
      </rPr>
      <t>T</t>
    </r>
    <r>
      <rPr>
        <b/>
        <vertAlign val="subscript"/>
        <sz val="11"/>
        <color indexed="18"/>
        <rFont val="Arial"/>
        <family val="2"/>
      </rPr>
      <t>e</t>
    </r>
    <r>
      <rPr>
        <b/>
        <sz val="11"/>
        <color indexed="8"/>
        <rFont val="Arial"/>
        <family val="2"/>
      </rPr>
      <t xml:space="preserve">
(hours)
[98.236(r)(1)(iii)]</t>
    </r>
  </si>
  <si>
    <r>
      <t>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[98.236(r)(1)(iv)]</t>
    </r>
  </si>
  <si>
    <r>
      <t>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[98.236(r)(1)(v)]</t>
    </r>
  </si>
  <si>
    <t>Underground natural gas storage [98.232(f)(5)]</t>
  </si>
  <si>
    <t>Storage wellheads, Gas Service - Valves</t>
  </si>
  <si>
    <t>Storage wellheads, Gas Service - Connector</t>
  </si>
  <si>
    <t>Storage wellheads, Gas Service - Open-ended line</t>
  </si>
  <si>
    <t>Storage wellheads, Gas Service - Pressure Relief Valve</t>
  </si>
  <si>
    <t>Missing Data Table</t>
  </si>
  <si>
    <t>Liquified Natural Gas (LNG) Storage Segment Reporting Form</t>
  </si>
  <si>
    <t xml:space="preserve">Quantity of LNG added into storage in the calendar year
(thousand standard cubic feet)
[98.236(aa)(8)(i)] </t>
  </si>
  <si>
    <t>Quantity of LNG withdrawn from storage in the calendar year
(thousand standard cubic feet)
[98.236(aa)(8)(ii)]</t>
  </si>
  <si>
    <t xml:space="preserve">Total storage capacity
(thousand standard cubic feet)
[98.236(aa)(8)(iii)] </t>
  </si>
  <si>
    <t>DEQ Source ID
(Select)</t>
  </si>
  <si>
    <t>Liquefied natural gas (LNG) storage [98.232(g)(4,6,7)] (Table W-5A)</t>
  </si>
  <si>
    <t>LNG Storage, LNG Service - Valve</t>
  </si>
  <si>
    <t>LNG Storage, LNG Service - Connector</t>
  </si>
  <si>
    <t>LNG Storage, LNG Service - Pump Seal</t>
  </si>
  <si>
    <t>LNG Storage, LNG Service - Other</t>
  </si>
  <si>
    <t>LNG Storage, Gas Service - Valve</t>
  </si>
  <si>
    <t>LNG Storage, Gas Service - Connector</t>
  </si>
  <si>
    <t>LNG Storage, Gas Service - Open-Ended Line</t>
  </si>
  <si>
    <t>LNG Storage, Gas Service - Pressure Relief Valve</t>
  </si>
  <si>
    <t>LNG Storage, Gas Service - Meter and Instrument</t>
  </si>
  <si>
    <t>LNG Storage, Gas Service - Other</t>
  </si>
  <si>
    <t>Liquified natural gas (LNG) storage [98.232(g)(3)]</t>
  </si>
  <si>
    <t>LNG Storage Compressor, Gas Service - Vapor Recovery Compressor</t>
  </si>
  <si>
    <t>Natural Gas Distribution Segment Reporting Form</t>
  </si>
  <si>
    <t>Equipment Leaks Surveys and Population Counts</t>
  </si>
  <si>
    <t>Combustion Equipment</t>
  </si>
  <si>
    <t>Total</t>
  </si>
  <si>
    <t xml:space="preserve">Quantity of natural gas received at all custody transfer stations in the calendar year
(thousand standard cubic feet)
[98.236(aa)(9)(i)] </t>
  </si>
  <si>
    <t>Quantity of natural gas withdrawn from in-system storage in the calendar year
(thousand standard cubic feet)
[98.236(aa)(9)(ii)]</t>
  </si>
  <si>
    <t xml:space="preserve">Quantity of natural gas added to in-system storage in the calendar year
(thousand standard cubic feet)
[98.236(aa)(9)(iii)] </t>
  </si>
  <si>
    <t xml:space="preserve">Quantity of natural gas delivered to end users
(thousand standard cubic feet)
[98.236(aa)(9)(iv)] </t>
  </si>
  <si>
    <t>Quantity of natural gas transferred to third parties such as other LDCs or pipelines
(thousand standard cubic feet)
[98.236(aa)(9)(v)]</t>
  </si>
  <si>
    <t>Quantity of natural gas consumed by the LDC for operational purposes
(thousand standard cubic feet)
[98.236(aa)(9)(vi)]</t>
  </si>
  <si>
    <t xml:space="preserve">Estimated quantity of gas stolen in the calendar year
(thousand standard cubic feet)
[98.236(aa)(9)(vii)] </t>
  </si>
  <si>
    <t>Equipment Leak Surveys and Population Counts:</t>
  </si>
  <si>
    <t>Combustion Equipment at Natural Gas Facilities:</t>
  </si>
  <si>
    <r>
      <rPr>
        <i/>
        <sz val="11"/>
        <color indexed="8"/>
        <rFont val="Arial"/>
        <family val="2"/>
      </rPr>
      <t xml:space="preserve">Report the count of components surveyed of all component types and the emissions from those component types (as calculated by Equation W-30) for your industry segment. </t>
    </r>
    <r>
      <rPr>
        <b/>
        <i/>
        <sz val="11"/>
        <color indexed="8"/>
        <rFont val="Arial"/>
        <family val="2"/>
      </rPr>
      <t xml:space="preserve">
If no leaks were identified from any components of a component type during the leak survey, enter "0" in columns G through I for that component type.</t>
    </r>
  </si>
  <si>
    <t>Natural gas distribution 
[Note: limited to equipment leaks at above grade transmission-distribution transfer stations]
[98.232(i)(1)] (Table W-7)</t>
  </si>
  <si>
    <t>Transmission-Distribution Transfer Station Components, Gas Service - Connector</t>
  </si>
  <si>
    <t>Transmission-Distribution Transfer Station Components, Gas Service - Block Valve</t>
  </si>
  <si>
    <t>Transmission-Distribution Transfer Station Components, Gas Service - Control Valve</t>
  </si>
  <si>
    <t>Transmission-Distribution Transfer Station Components, Gas Service - Pressure Relief Valve</t>
  </si>
  <si>
    <t>Transmission-Distribution Transfer Station Components, Gas Service - Orifice Meter</t>
  </si>
  <si>
    <t>Transmission-Distribution Transfer Station Components, Gas Service - Regulator</t>
  </si>
  <si>
    <t>Transmission-Distribution Transfer Station Components, Gas Service - Open-ended line</t>
  </si>
  <si>
    <t>Surveyed in calendar year:</t>
  </si>
  <si>
    <t>NOTE:  If you do not have any metering-regulating stations or transmission-distribution (T-D) transfer stations, enter zero, do not leave blank.</t>
  </si>
  <si>
    <t>Total number of above grade T-D transfer stations surveyed in the calendar year
[98.236(q)(3)(i)]</t>
  </si>
  <si>
    <r>
      <t xml:space="preserve">Number of meter/regulator runs at above grade T-D transfer stations surveyed in the calendar year, </t>
    </r>
    <r>
      <rPr>
        <b/>
        <sz val="11"/>
        <color indexed="18"/>
        <rFont val="Arial"/>
        <family val="2"/>
      </rPr>
      <t>Count</t>
    </r>
    <r>
      <rPr>
        <b/>
        <vertAlign val="subscript"/>
        <sz val="11"/>
        <color indexed="18"/>
        <rFont val="Arial"/>
        <family val="2"/>
      </rPr>
      <t xml:space="preserve">MR,y </t>
    </r>
    <r>
      <rPr>
        <b/>
        <sz val="11"/>
        <color indexed="8"/>
        <rFont val="Arial"/>
        <family val="2"/>
      </rPr>
      <t xml:space="preserve">
[98.236(q)(3)(ii)]</t>
    </r>
  </si>
  <si>
    <r>
      <t xml:space="preserve">Average time meter/regulator runs surveyed in calendar year were operational, </t>
    </r>
    <r>
      <rPr>
        <b/>
        <sz val="11"/>
        <color indexed="18"/>
        <rFont val="Arial"/>
        <family val="2"/>
      </rPr>
      <t>Average of calendar year T</t>
    </r>
    <r>
      <rPr>
        <b/>
        <vertAlign val="subscript"/>
        <sz val="11"/>
        <color indexed="18"/>
        <rFont val="Arial"/>
        <family val="2"/>
      </rPr>
      <t>w,y</t>
    </r>
    <r>
      <rPr>
        <b/>
        <sz val="11"/>
        <color indexed="8"/>
        <rFont val="Arial"/>
        <family val="2"/>
      </rPr>
      <t xml:space="preserve">
(hours)
[98.236(q)(3)(iii)]</t>
    </r>
  </si>
  <si>
    <t>Surveyed in current leak survey cycle:</t>
  </si>
  <si>
    <t>Surveyed in multiple year leak survey cycle:</t>
  </si>
  <si>
    <t>Number of above grade T-D transfer stations surveyed in current leak survey cycle
[98.236(q)(3)(iv)]</t>
  </si>
  <si>
    <t>Does the facility perform equipment leak surveys across a multiple year leak survey cycle
(Yes/No)
[98.236(q)(3)(ix)]</t>
  </si>
  <si>
    <r>
      <t>Number of meter/regulator runs at above grade T-D transfer stations surveyed in current leak survey cycle,</t>
    </r>
    <r>
      <rPr>
        <b/>
        <sz val="11"/>
        <color indexed="18"/>
        <rFont val="Arial"/>
        <family val="2"/>
      </rPr>
      <t xml:space="preserve"> Sum of Count</t>
    </r>
    <r>
      <rPr>
        <b/>
        <vertAlign val="subscript"/>
        <sz val="11"/>
        <color indexed="56"/>
        <rFont val="Arial"/>
        <family val="2"/>
      </rPr>
      <t>MR,y</t>
    </r>
    <r>
      <rPr>
        <b/>
        <sz val="11"/>
        <color indexed="18"/>
        <rFont val="Arial"/>
        <family val="2"/>
      </rPr>
      <t xml:space="preserve">
</t>
    </r>
    <r>
      <rPr>
        <b/>
        <sz val="11"/>
        <color indexed="8"/>
        <rFont val="Arial"/>
        <family val="2"/>
      </rPr>
      <t xml:space="preserve">
[98.236(q)(3)(v)]</t>
    </r>
  </si>
  <si>
    <r>
      <t xml:space="preserve">Total number of meter/regulator runs at above grade T-D station facilities, </t>
    </r>
    <r>
      <rPr>
        <b/>
        <sz val="11"/>
        <color indexed="18"/>
        <rFont val="Arial"/>
        <family val="2"/>
      </rPr>
      <t>Count</t>
    </r>
    <r>
      <rPr>
        <b/>
        <vertAlign val="subscript"/>
        <sz val="11"/>
        <color indexed="18"/>
        <rFont val="Arial"/>
        <family val="2"/>
      </rPr>
      <t>MR</t>
    </r>
    <r>
      <rPr>
        <b/>
        <sz val="11"/>
        <color indexed="8"/>
        <rFont val="Arial"/>
        <family val="2"/>
      </rPr>
      <t xml:space="preserve">
[98.236(q)(3)(ix)(A)]</t>
    </r>
  </si>
  <si>
    <r>
      <t>Average time that meter/regulator runs surveyed in the current leak survey cycle were operational,</t>
    </r>
    <r>
      <rPr>
        <b/>
        <sz val="11"/>
        <color indexed="18"/>
        <rFont val="Arial"/>
        <family val="2"/>
      </rPr>
      <t xml:space="preserve"> Average of current survey T</t>
    </r>
    <r>
      <rPr>
        <b/>
        <vertAlign val="subscript"/>
        <sz val="11"/>
        <color indexed="56"/>
        <rFont val="Arial"/>
        <family val="2"/>
      </rPr>
      <t>w,y</t>
    </r>
    <r>
      <rPr>
        <b/>
        <sz val="11"/>
        <color indexed="18"/>
        <rFont val="Arial"/>
        <family val="2"/>
      </rPr>
      <t xml:space="preserve">
</t>
    </r>
    <r>
      <rPr>
        <b/>
        <sz val="11"/>
        <color indexed="8"/>
        <rFont val="Arial"/>
        <family val="2"/>
      </rPr>
      <t>(hours)
[98.236(q)(3)(vi)]</t>
    </r>
  </si>
  <si>
    <r>
      <t xml:space="preserve">Average estimated time that each meter/regulator run at above grade T-D transfer stations was operational in the calendar year, </t>
    </r>
    <r>
      <rPr>
        <b/>
        <sz val="11"/>
        <color indexed="18"/>
        <rFont val="Arial"/>
        <family val="2"/>
      </rPr>
      <t>T</t>
    </r>
    <r>
      <rPr>
        <b/>
        <vertAlign val="subscript"/>
        <sz val="11"/>
        <color indexed="18"/>
        <rFont val="Arial"/>
        <family val="2"/>
      </rPr>
      <t>w,avg</t>
    </r>
    <r>
      <rPr>
        <b/>
        <sz val="11"/>
        <color indexed="8"/>
        <rFont val="Arial"/>
        <family val="2"/>
      </rPr>
      <t xml:space="preserve">
(hours)
[98.236(q)(3)(ix)(B)]</t>
    </r>
  </si>
  <si>
    <r>
      <t>Meter/regulator run CO</t>
    </r>
    <r>
      <rPr>
        <b/>
        <vertAlign val="subscript"/>
        <sz val="11"/>
        <color indexed="8"/>
        <rFont val="Arial"/>
        <family val="2"/>
      </rPr>
      <t>2</t>
    </r>
    <r>
      <rPr>
        <b/>
        <sz val="11"/>
        <color indexed="8"/>
        <rFont val="Arial"/>
        <family val="2"/>
      </rPr>
      <t xml:space="preserve"> emission factor based on all surveyed T-D transfer stations in current leak cycle, </t>
    </r>
    <r>
      <rPr>
        <b/>
        <sz val="11"/>
        <color indexed="18"/>
        <rFont val="Arial"/>
        <family val="2"/>
      </rPr>
      <t>Average of current survey EF</t>
    </r>
    <r>
      <rPr>
        <b/>
        <vertAlign val="subscript"/>
        <sz val="11"/>
        <color indexed="18"/>
        <rFont val="Arial"/>
        <family val="2"/>
      </rPr>
      <t xml:space="preserve">S,MR,i </t>
    </r>
    <r>
      <rPr>
        <b/>
        <sz val="11"/>
        <color indexed="8"/>
        <rFont val="Arial"/>
        <family val="2"/>
      </rPr>
      <t xml:space="preserve">
(standard cubic feet per operational hour of all meter/regulator runs)
[98.236(q)(3)(vii)]</t>
    </r>
  </si>
  <si>
    <r>
      <t>Annual CO</t>
    </r>
    <r>
      <rPr>
        <b/>
        <vertAlign val="subscript"/>
        <sz val="11"/>
        <color indexed="8"/>
        <rFont val="Arial"/>
        <family val="2"/>
      </rPr>
      <t>2</t>
    </r>
    <r>
      <rPr>
        <b/>
        <sz val="11"/>
        <color indexed="8"/>
        <rFont val="Arial"/>
        <family val="2"/>
      </rPr>
      <t xml:space="preserve"> emissions from all above grade T-D transfer stations combined
 (mt CO</t>
    </r>
    <r>
      <rPr>
        <b/>
        <vertAlign val="subscript"/>
        <sz val="11"/>
        <color indexed="8"/>
        <rFont val="Arial"/>
        <family val="2"/>
      </rPr>
      <t>2</t>
    </r>
    <r>
      <rPr>
        <b/>
        <sz val="11"/>
        <color indexed="8"/>
        <rFont val="Arial"/>
        <family val="2"/>
      </rPr>
      <t>)
[98.236(q)(3)(ix)(C)]</t>
    </r>
  </si>
  <si>
    <r>
      <t>Meter/regulator run CH</t>
    </r>
    <r>
      <rPr>
        <b/>
        <vertAlign val="subscript"/>
        <sz val="11"/>
        <color indexed="8"/>
        <rFont val="Arial"/>
        <family val="2"/>
      </rPr>
      <t>4</t>
    </r>
    <r>
      <rPr>
        <b/>
        <sz val="11"/>
        <color indexed="8"/>
        <rFont val="Arial"/>
        <family val="2"/>
      </rPr>
      <t xml:space="preserve"> emission factor based on all surveyed T-D transfer stations in current leak cycle, </t>
    </r>
    <r>
      <rPr>
        <b/>
        <sz val="11"/>
        <color indexed="18"/>
        <rFont val="Arial"/>
        <family val="2"/>
      </rPr>
      <t>Average of current survey EF</t>
    </r>
    <r>
      <rPr>
        <b/>
        <vertAlign val="subscript"/>
        <sz val="11"/>
        <color indexed="18"/>
        <rFont val="Arial"/>
        <family val="2"/>
      </rPr>
      <t xml:space="preserve">S,MR,i </t>
    </r>
    <r>
      <rPr>
        <b/>
        <sz val="11"/>
        <color indexed="8"/>
        <rFont val="Arial"/>
        <family val="2"/>
      </rPr>
      <t xml:space="preserve">
(standard cubic feet per operational hour of all meter/regulator runs)
[98.236(q)(3)(viii)] </t>
    </r>
  </si>
  <si>
    <r>
      <t>Annual CH</t>
    </r>
    <r>
      <rPr>
        <b/>
        <vertAlign val="subscript"/>
        <sz val="11"/>
        <color indexed="8"/>
        <rFont val="Arial"/>
        <family val="2"/>
      </rPr>
      <t>4</t>
    </r>
    <r>
      <rPr>
        <b/>
        <sz val="11"/>
        <color indexed="8"/>
        <rFont val="Arial"/>
        <family val="2"/>
      </rPr>
      <t xml:space="preserve"> emissions from all above grade T-D transfer stations combined 
(mt CH</t>
    </r>
    <r>
      <rPr>
        <b/>
        <vertAlign val="subscript"/>
        <sz val="11"/>
        <color indexed="8"/>
        <rFont val="Arial"/>
        <family val="2"/>
      </rPr>
      <t>4</t>
    </r>
    <r>
      <rPr>
        <b/>
        <sz val="11"/>
        <color indexed="8"/>
        <rFont val="Arial"/>
        <family val="2"/>
      </rPr>
      <t xml:space="preserve">)
[98.236(q)(3)(ix)( D)] </t>
    </r>
  </si>
  <si>
    <t>Below Grade T-D Stations [98.232(i)(2)]</t>
  </si>
  <si>
    <t>Below Grade T-D Station, Gas Service, Inlet Pressure &gt; 300 psig</t>
  </si>
  <si>
    <t>Below Grade T-D Station, Gas Service, Inlet Pressure 100 to 300 psig</t>
  </si>
  <si>
    <t>Below Grade T-D Station, Gas Service, Inlet Pressure &lt; 100 psig</t>
  </si>
  <si>
    <t>Below Grade M-R Stations [98.232(i)(4)]</t>
  </si>
  <si>
    <t>Below Grade M-R Station, Gas Service, Inlet Pressure &gt; 300 psig</t>
  </si>
  <si>
    <t>Below Grade M-R Station, Gas Service, Inlet Pressure 100 to 300 psig</t>
  </si>
  <si>
    <t>Below Grade M-R Station, Gas Service, Inlet Pressure &lt; 100 psig</t>
  </si>
  <si>
    <t>Distribution Main Equipment [98.232(i)(5)]</t>
  </si>
  <si>
    <t>Distribution Mains, Gas Service - Unprotected Steel</t>
  </si>
  <si>
    <t>Distribution Mains, Gas Service - Protected Steel</t>
  </si>
  <si>
    <t>Distribution Mains, Gas Service - Plastic</t>
  </si>
  <si>
    <t>Distribution Mains, Gas Service - Cast Iron</t>
  </si>
  <si>
    <t>Distribution Services Equipment [98.232(i)(6)]</t>
  </si>
  <si>
    <t>Distribution Services, Gas Service - Unprotected Steel</t>
  </si>
  <si>
    <t>Distribution Services, Gas Service - Protected Steel</t>
  </si>
  <si>
    <t>Distribution Services, Gas Service - Plastic</t>
  </si>
  <si>
    <t>Distribution Services, Gas Service - Copper</t>
  </si>
  <si>
    <t>Equipment leaks calculated using population counts and factors</t>
  </si>
  <si>
    <t>If your facility has above grade metering-regulating stations that are not above grade T-D transfer stations AND your facility also has above grade T-D transfer stations, you must reporting the following emissions</t>
  </si>
  <si>
    <t>Number of above grade T-D transfer stations at the facility 
[98.236(r)(2)(i)]</t>
  </si>
  <si>
    <r>
      <t>Annual CO</t>
    </r>
    <r>
      <rPr>
        <b/>
        <vertAlign val="subscript"/>
        <sz val="11"/>
        <color indexed="8"/>
        <rFont val="Arial"/>
        <family val="2"/>
      </rPr>
      <t>2</t>
    </r>
    <r>
      <rPr>
        <b/>
        <sz val="11"/>
        <color indexed="8"/>
        <rFont val="Arial"/>
        <family val="2"/>
      </rPr>
      <t xml:space="preserve"> emissions from above grade metering-regulating stations that are not above grade T-D transfer stations
(mt CO</t>
    </r>
    <r>
      <rPr>
        <b/>
        <vertAlign val="subscript"/>
        <sz val="11"/>
        <color indexed="8"/>
        <rFont val="Arial"/>
        <family val="2"/>
      </rPr>
      <t>2</t>
    </r>
    <r>
      <rPr>
        <b/>
        <sz val="11"/>
        <color indexed="8"/>
        <rFont val="Arial"/>
        <family val="2"/>
      </rPr>
      <t>)
[98.236(r)(2)(v)(A)]</t>
    </r>
  </si>
  <si>
    <t>Number of above grade metering-regulating stations that are not T-D transfer stations
[98.236(r)(2)(ii)]</t>
  </si>
  <si>
    <r>
      <t>Annual CH</t>
    </r>
    <r>
      <rPr>
        <b/>
        <vertAlign val="subscript"/>
        <sz val="11"/>
        <color indexed="8"/>
        <rFont val="Arial"/>
        <family val="2"/>
      </rPr>
      <t>4</t>
    </r>
    <r>
      <rPr>
        <b/>
        <sz val="11"/>
        <color indexed="8"/>
        <rFont val="Arial"/>
        <family val="2"/>
      </rPr>
      <t xml:space="preserve"> emissions from above grade metering-regulating stations that are not above grade T-D transfer stations
(mt CH</t>
    </r>
    <r>
      <rPr>
        <b/>
        <vertAlign val="subscript"/>
        <sz val="11"/>
        <color indexed="8"/>
        <rFont val="Arial"/>
        <family val="2"/>
      </rPr>
      <t>4</t>
    </r>
    <r>
      <rPr>
        <b/>
        <sz val="11"/>
        <color indexed="8"/>
        <rFont val="Arial"/>
        <family val="2"/>
      </rPr>
      <t>)
[98.236(r)(2)(v)(B)]</t>
    </r>
  </si>
  <si>
    <r>
      <t>Total number of meter/regulator runs at above grade metering-regulating stations that are not above grade T-D transfer stations,</t>
    </r>
    <r>
      <rPr>
        <b/>
        <sz val="11"/>
        <color indexed="18"/>
        <rFont val="Arial"/>
        <family val="2"/>
      </rPr>
      <t xml:space="preserve"> Count</t>
    </r>
    <r>
      <rPr>
        <b/>
        <vertAlign val="subscript"/>
        <sz val="11"/>
        <color indexed="56"/>
        <rFont val="Arial"/>
        <family val="2"/>
      </rPr>
      <t>MR</t>
    </r>
    <r>
      <rPr>
        <b/>
        <sz val="11"/>
        <color indexed="8"/>
        <rFont val="Arial"/>
        <family val="2"/>
      </rPr>
      <t xml:space="preserve">
[98.236(r)(2)(iii)]</t>
    </r>
  </si>
  <si>
    <r>
      <t xml:space="preserve">Average estimated time that each meter/regulator run at above grade metering-regulating stations that are not above grade T-D transfer stations was operational in the calendar year, </t>
    </r>
    <r>
      <rPr>
        <b/>
        <sz val="11"/>
        <color indexed="18"/>
        <rFont val="Arial"/>
        <family val="2"/>
      </rPr>
      <t>T</t>
    </r>
    <r>
      <rPr>
        <b/>
        <vertAlign val="subscript"/>
        <sz val="11"/>
        <color indexed="18"/>
        <rFont val="Arial"/>
        <family val="2"/>
      </rPr>
      <t>w,avg</t>
    </r>
    <r>
      <rPr>
        <b/>
        <sz val="11"/>
        <color indexed="8"/>
        <rFont val="Arial"/>
        <family val="2"/>
      </rPr>
      <t xml:space="preserve">
(hours)
[98.236(r)(2)(iv)]</t>
    </r>
  </si>
  <si>
    <t>Table R.2 Emissions calculated for component types by population count</t>
  </si>
  <si>
    <t>Table R.3 Equipment leaks calculated using population counts and factors</t>
  </si>
  <si>
    <t>Combustion Equipment at Natural Gas Distribution Facilities [98.236(z)]</t>
  </si>
  <si>
    <t>Total Combustion Emissions
[98.236(z)]</t>
  </si>
  <si>
    <t xml:space="preserve">Did the facility have combustion units subject to reporting under 98.232? </t>
  </si>
  <si>
    <t>External combustion units with a heat capacity equal to or less than 5 mmBtu/hr or internal combustion units equal to or less than 1 mmBtu/hr</t>
  </si>
  <si>
    <t>External combustion units with a heat capacity greater than 5 mmBtu/hr or internal combustion units greater than 1 mmBtu/hr</t>
  </si>
  <si>
    <t>Are there external fuel combustion units with a rated heat capacity less than or equal to 5 mmBtu/hr?
[98.236(z)(1)(i)]</t>
  </si>
  <si>
    <t>Are there external fuel combustion units with a rated heat capacity greater than 5 mmBtu/hr?
[98.236(z)(2)(i)]</t>
  </si>
  <si>
    <t xml:space="preserve">Are there internal fuel combustion units that are not compressor-drivers, with a rated heat capacity less than or equal to 1 mmBtu/hr?
[98.236(z)(1)(i)] </t>
  </si>
  <si>
    <t>Are there internal fuel combustion units that are not compressor-drivers, with a rated heat capacity greater than 1 mmBtu/hr?
[98.236(z)(2)(i)]</t>
  </si>
  <si>
    <t>Total number of combustion units meeting 98.236(z)(1) descriptions</t>
  </si>
  <si>
    <t>Are there Internal fuel combustion units of any heat capacity that are compressor-drivers?
[98.236(z)(2)(i)]</t>
  </si>
  <si>
    <t>Large combustion unit emissions</t>
  </si>
  <si>
    <t>Type of combustion unit 
[98.236(z)(2)(i)]</t>
  </si>
  <si>
    <t>Type of fuel combusted
[98.236(z)(2)(ii)]</t>
  </si>
  <si>
    <t>Quantity of fuel combusted in calendar year
[98.236(z)(2)(iii)]</t>
  </si>
  <si>
    <t>Unit of measure
[98.236(z)(2)(iii)</t>
  </si>
  <si>
    <r>
      <t>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xml:space="preserve">)
[98.236(z)(2)(iv)] </t>
    </r>
  </si>
  <si>
    <r>
      <t>CH</t>
    </r>
    <r>
      <rPr>
        <b/>
        <vertAlign val="subscript"/>
        <sz val="11"/>
        <color indexed="8"/>
        <rFont val="Arial"/>
        <family val="2"/>
      </rPr>
      <t xml:space="preserve">4 </t>
    </r>
    <r>
      <rPr>
        <b/>
        <sz val="11"/>
        <color indexed="8"/>
        <rFont val="Arial"/>
        <family val="2"/>
      </rPr>
      <t>Emissions
(mt CH</t>
    </r>
    <r>
      <rPr>
        <b/>
        <vertAlign val="subscript"/>
        <sz val="11"/>
        <color indexed="8"/>
        <rFont val="Arial"/>
        <family val="2"/>
      </rPr>
      <t>4</t>
    </r>
    <r>
      <rPr>
        <b/>
        <sz val="11"/>
        <color indexed="8"/>
        <rFont val="Arial"/>
        <family val="2"/>
      </rPr>
      <t xml:space="preserve">)
[98.236(z)(2)(v)] </t>
    </r>
  </si>
  <si>
    <r>
      <t>N</t>
    </r>
    <r>
      <rPr>
        <b/>
        <vertAlign val="subscript"/>
        <sz val="11"/>
        <color indexed="8"/>
        <rFont val="Arial"/>
        <family val="2"/>
      </rPr>
      <t>2</t>
    </r>
    <r>
      <rPr>
        <b/>
        <sz val="11"/>
        <color indexed="8"/>
        <rFont val="Arial"/>
        <family val="2"/>
      </rPr>
      <t>O Emissions
(mt N</t>
    </r>
    <r>
      <rPr>
        <b/>
        <vertAlign val="subscript"/>
        <sz val="11"/>
        <color indexed="8"/>
        <rFont val="Arial"/>
        <family val="2"/>
      </rPr>
      <t>2</t>
    </r>
    <r>
      <rPr>
        <b/>
        <sz val="11"/>
        <color indexed="8"/>
        <rFont val="Arial"/>
        <family val="2"/>
      </rPr>
      <t xml:space="preserve">O)
[98.236(z)(2)(vi)] </t>
    </r>
  </si>
  <si>
    <t xml:space="preserve">
Were missing data procedures used for any parameters to calculate GHG emissions?
 [98.235]</t>
  </si>
  <si>
    <t>Missing data procedures</t>
  </si>
  <si>
    <t xml:space="preserve">
Type of combustion unit 
</t>
  </si>
  <si>
    <t xml:space="preserve">
Type of fuel combusted
</t>
  </si>
  <si>
    <t>Natural Gas Gathering and Boosting Segment Reporting Form</t>
  </si>
  <si>
    <t>Pneumatic Pumps</t>
  </si>
  <si>
    <t>Acid Gas Removal Units</t>
  </si>
  <si>
    <t>Dehydrators</t>
  </si>
  <si>
    <t>Atmospheric Storage Tanks</t>
  </si>
  <si>
    <t xml:space="preserve">
Select the basin associated with this facility 
[98.236(a)(9)]</t>
  </si>
  <si>
    <t>Quantity of gas received by the gathering and boosting facility in the calendar year
(thousand standard cubic feet)
[98.236(aa)(10)(i)]</t>
  </si>
  <si>
    <t>Quantity of gas transported to a natural gas processing facility, a natural gas transmission pipeline, a natural gas distribution pipeline, or another gathering and boosting facility in the calendar year
(thousand standard cubic feet)
[98.236(aa)(10)(ii)]</t>
  </si>
  <si>
    <t>Quantity of all hydrocarbon liquids received by the gathering and boosting facility in the calendar year
(barrels)
[98.236(aa)(10)(iii)]</t>
  </si>
  <si>
    <t>Quantity of all hydrocarbon liquids transported to a natural gas processing facility, a natural gas transmission pipeline, a natural gas distribution pipeline, or another gathering and boosting facility in the calendar year
(barrels)
[98.236(aa)(10)(iv)]</t>
  </si>
  <si>
    <t>Pneumatic Device Emissions:</t>
  </si>
  <si>
    <t>Pneumatic Pump Emissions:</t>
  </si>
  <si>
    <t>Acid Gas Removal Unit Emissions:</t>
  </si>
  <si>
    <t>Note: DEQ is unaware of any entities currently operating gathering and boosting equipment in more than one basin. Please contact DEQ if your infrastructure in this segment extends beyond a single listed basin.</t>
  </si>
  <si>
    <t>Dehydrator Emissions:</t>
  </si>
  <si>
    <t>Blowdown Vent Stack Emissions:</t>
  </si>
  <si>
    <t>Atmospheric Storage Tank Emissions:</t>
  </si>
  <si>
    <t>Natural gas pneumatic device venting  [98.236(b)]</t>
  </si>
  <si>
    <t xml:space="preserve">Did the facility have any continuous high-bleed pneumatic devices subject to reporting under 98.232 [98.236(b)]? </t>
  </si>
  <si>
    <t xml:space="preserve">Did the facility have any intermittent bleed pneumatic devices subject to reporting under 98.232 [98.236(b)]? </t>
  </si>
  <si>
    <t>Did the facility have any continuous low-bleed pneumatic devices subject to reporting under 98.232 [98.236(b)]?</t>
  </si>
  <si>
    <t>Pneumatic device emissions</t>
  </si>
  <si>
    <t>Allowed only for Onshore Petroleum and Natural Gas Production and Onshore Petroleum and Natural Gas Gathering and Boosting facilities in first or second year of reporting</t>
  </si>
  <si>
    <t>Complete only if you elect to estimate the count of any type of device</t>
  </si>
  <si>
    <t xml:space="preserve">Is the Total Number estimated? 
(Yes / No)
[98.236(b)(1)(ii)] </t>
  </si>
  <si>
    <t xml:space="preserve">Specify whether the calendar year is the first calendar year of reporting or the second calendar year of reporting 
(First / Second) 
[98.236(b)(1)(ii)(C)] </t>
  </si>
  <si>
    <t xml:space="preserve">
Actual Count
[98.236(b)(1)(ii)(A)]</t>
  </si>
  <si>
    <t>Estimated Count
[98.236(b)(1)(ii)(B)]</t>
  </si>
  <si>
    <r>
      <t>Total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xml:space="preserve">)
[98.236(b)(3)]  </t>
    </r>
  </si>
  <si>
    <t>Missing data procedures used for Pneumatic Device emission calculations</t>
  </si>
  <si>
    <t>Natural Gas Driven Pneumatic Pumps  [98.236(c)]</t>
  </si>
  <si>
    <t>Total Emissions for Natural Gas Driven Pneumatic Pumps
[98.236(c)]</t>
  </si>
  <si>
    <t xml:space="preserve">Did the facility have any natural gas driven pneumatic pumps subject to reporting under 98.232 [98.236(c)]? </t>
  </si>
  <si>
    <t>NG Driven Pneumatic Pumps emissions</t>
  </si>
  <si>
    <t>Type of Pneumatic Pump</t>
  </si>
  <si>
    <r>
      <t xml:space="preserve">
Total count of natural gas driven pneumatic pumps, </t>
    </r>
    <r>
      <rPr>
        <b/>
        <sz val="11"/>
        <color indexed="18"/>
        <rFont val="Arial"/>
        <family val="2"/>
      </rPr>
      <t>Count</t>
    </r>
    <r>
      <rPr>
        <b/>
        <sz val="11"/>
        <color indexed="8"/>
        <rFont val="Arial"/>
        <family val="2"/>
      </rPr>
      <t xml:space="preserve">
[98.236(c)(1)] </t>
    </r>
  </si>
  <si>
    <r>
      <t xml:space="preserve"> Average estimated number of hours in the calendar year that the natural gas driven pneumatic pumps were operated,</t>
    </r>
    <r>
      <rPr>
        <b/>
        <sz val="11"/>
        <color indexed="18"/>
        <rFont val="Arial"/>
        <family val="2"/>
      </rPr>
      <t xml:space="preserve"> T</t>
    </r>
    <r>
      <rPr>
        <b/>
        <sz val="11"/>
        <color indexed="8"/>
        <rFont val="Arial"/>
        <family val="2"/>
      </rPr>
      <t xml:space="preserve">
(hours)
[98.236(c)(2)] </t>
    </r>
  </si>
  <si>
    <r>
      <t>Total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xml:space="preserve">)
[98.236(c)(3)]  </t>
    </r>
  </si>
  <si>
    <r>
      <t>Total 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xml:space="preserve">)
[98.236(c)(4)] </t>
    </r>
  </si>
  <si>
    <t>Natural Gas Driven Pneumatic Pumps</t>
  </si>
  <si>
    <t>Missing data procedures used for NG Driven Pneumatic Pumps emission calculations</t>
  </si>
  <si>
    <t>Acid Gas Removal Units [98.236(d)]</t>
  </si>
  <si>
    <t>Total Emissions for Acid Gas Removal Units
[98.236(d)]</t>
  </si>
  <si>
    <t xml:space="preserve">Did the facility have any acid gas removal units that vent directly to the atmosphere, to a flare or engine, or to a sulfur recovery plant subject to reporting under 98.232 [98.236(d)]? </t>
  </si>
  <si>
    <t>Acid gas removal unit specific information</t>
  </si>
  <si>
    <t>Acid gas removal unit reporting is on a unit basis, not a vent basis. If your AGR unit has multiple vents, enter the unit ID, not the vent IDs and aggregate data from multiple vents as needed.</t>
  </si>
  <si>
    <t xml:space="preserve">Unit ID or Name
[98.236(d)(1)(i)]   </t>
  </si>
  <si>
    <t>Total feed rate entering the acid gas removal unit for the year 
(million cubic feet)
[98.236(d)(1)(ii)]</t>
  </si>
  <si>
    <t xml:space="preserve">Calculation Method Used 
(Select from list)
[98.236(d)(1)(iii)] </t>
  </si>
  <si>
    <r>
      <t>Are any CO</t>
    </r>
    <r>
      <rPr>
        <b/>
        <vertAlign val="subscript"/>
        <sz val="11"/>
        <color indexed="8"/>
        <rFont val="Arial"/>
        <family val="2"/>
      </rPr>
      <t>2</t>
    </r>
    <r>
      <rPr>
        <b/>
        <sz val="11"/>
        <color indexed="8"/>
        <rFont val="Arial"/>
        <family val="2"/>
      </rPr>
      <t xml:space="preserve"> emissions from the acid gas removal unit recovered and transferred outside the facility?
(Yes / No)
[98.236(d)(1)(iv)] </t>
    </r>
  </si>
  <si>
    <r>
      <t>Total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xml:space="preserve">)
[98.236(d)(1)(v)] </t>
    </r>
  </si>
  <si>
    <t>Calculation Method 1 emissions</t>
  </si>
  <si>
    <t xml:space="preserve">Unit ID or Name
[98.236(d)(1)(i)]   </t>
  </si>
  <si>
    <r>
      <t>Annual average fraction of CO</t>
    </r>
    <r>
      <rPr>
        <b/>
        <vertAlign val="subscript"/>
        <sz val="11"/>
        <color indexed="8"/>
        <rFont val="Arial"/>
        <family val="2"/>
      </rPr>
      <t>2</t>
    </r>
    <r>
      <rPr>
        <b/>
        <sz val="11"/>
        <color indexed="8"/>
        <rFont val="Arial"/>
        <family val="2"/>
      </rPr>
      <t xml:space="preserve"> content in the vent from the acid gas removal unit 
(volumetric fraction)
[98.236(d)(2)(i)(A)]</t>
    </r>
  </si>
  <si>
    <t xml:space="preserve">Annual volume of gas vented from the acid gas removal unit 
(standard cubic feet) 
[98.236(d)(2)(i)(B)] </t>
  </si>
  <si>
    <t>Calculation Method 2 emissions</t>
  </si>
  <si>
    <r>
      <t>Annual average fraction of CO</t>
    </r>
    <r>
      <rPr>
        <b/>
        <vertAlign val="subscript"/>
        <sz val="11"/>
        <color indexed="8"/>
        <rFont val="Arial"/>
        <family val="2"/>
      </rPr>
      <t>2</t>
    </r>
    <r>
      <rPr>
        <b/>
        <sz val="11"/>
        <color indexed="8"/>
        <rFont val="Arial"/>
        <family val="2"/>
      </rPr>
      <t xml:space="preserve"> content in the vent from the acid gas removal unit, </t>
    </r>
    <r>
      <rPr>
        <b/>
        <sz val="11"/>
        <color indexed="18"/>
        <rFont val="Arial"/>
        <family val="2"/>
      </rPr>
      <t>Vol</t>
    </r>
    <r>
      <rPr>
        <b/>
        <vertAlign val="subscript"/>
        <sz val="11"/>
        <color indexed="18"/>
        <rFont val="Arial"/>
        <family val="2"/>
      </rPr>
      <t>CO2</t>
    </r>
    <r>
      <rPr>
        <b/>
        <sz val="11"/>
        <color indexed="8"/>
        <rFont val="Arial"/>
        <family val="2"/>
      </rPr>
      <t xml:space="preserve">
(volumetric fraction)
[98.236(d)(2)(i)(A)]</t>
    </r>
  </si>
  <si>
    <r>
      <t xml:space="preserve">Annual volume of gas vented from the acid gas removal unit, </t>
    </r>
    <r>
      <rPr>
        <b/>
        <sz val="11"/>
        <color indexed="18"/>
        <rFont val="Arial"/>
        <family val="2"/>
      </rPr>
      <t>V</t>
    </r>
    <r>
      <rPr>
        <b/>
        <vertAlign val="subscript"/>
        <sz val="11"/>
        <color indexed="18"/>
        <rFont val="Arial"/>
        <family val="2"/>
      </rPr>
      <t>s</t>
    </r>
    <r>
      <rPr>
        <b/>
        <sz val="11"/>
        <color indexed="18"/>
        <rFont val="Arial"/>
        <family val="2"/>
      </rPr>
      <t xml:space="preserve"> </t>
    </r>
    <r>
      <rPr>
        <b/>
        <sz val="11"/>
        <color indexed="8"/>
        <rFont val="Arial"/>
        <family val="2"/>
      </rPr>
      <t xml:space="preserve">
(actual or standard cubic feet) 
[98.236(d)(2)(i)(B)] </t>
    </r>
  </si>
  <si>
    <t>Annual volume of gas vented reported on an Actual or Standard basis?
[98.236]</t>
  </si>
  <si>
    <r>
      <t>Temperature used to calculate volume of gas vented
(</t>
    </r>
    <r>
      <rPr>
        <b/>
        <vertAlign val="superscript"/>
        <sz val="11"/>
        <color indexed="8"/>
        <rFont val="Arial"/>
        <family val="2"/>
      </rPr>
      <t>o</t>
    </r>
    <r>
      <rPr>
        <b/>
        <sz val="11"/>
        <color indexed="8"/>
        <rFont val="Arial"/>
        <family val="2"/>
      </rPr>
      <t>F)
[98.236]</t>
    </r>
  </si>
  <si>
    <t>Pressure used to calculate volume of gas vented
(psi)
[98.236]</t>
  </si>
  <si>
    <t>Calculation Method 3 emissions</t>
  </si>
  <si>
    <t xml:space="preserve">Equation Used
(W-4A/W-4B)
[98.236(d)(2)(ii)(A)] </t>
  </si>
  <si>
    <r>
      <t xml:space="preserve"> Annual average fraction of CO</t>
    </r>
    <r>
      <rPr>
        <b/>
        <vertAlign val="subscript"/>
        <sz val="11"/>
        <color indexed="8"/>
        <rFont val="Arial"/>
        <family val="2"/>
      </rPr>
      <t>2</t>
    </r>
    <r>
      <rPr>
        <b/>
        <sz val="11"/>
        <color indexed="8"/>
        <rFont val="Arial"/>
        <family val="2"/>
      </rPr>
      <t xml:space="preserve"> content of natural gas into the acid gas removal unit, </t>
    </r>
    <r>
      <rPr>
        <b/>
        <sz val="11"/>
        <color indexed="18"/>
        <rFont val="Arial"/>
        <family val="2"/>
      </rPr>
      <t>Vol</t>
    </r>
    <r>
      <rPr>
        <b/>
        <vertAlign val="subscript"/>
        <sz val="11"/>
        <color indexed="18"/>
        <rFont val="Arial"/>
        <family val="2"/>
      </rPr>
      <t>i</t>
    </r>
    <r>
      <rPr>
        <b/>
        <sz val="11"/>
        <color indexed="8"/>
        <rFont val="Arial"/>
        <family val="2"/>
      </rPr>
      <t xml:space="preserve">
(volumetric fraction)
[98.236(d)(2)(ii)(C)] </t>
    </r>
  </si>
  <si>
    <r>
      <t xml:space="preserve"> Annual average fraction of CO</t>
    </r>
    <r>
      <rPr>
        <b/>
        <vertAlign val="subscript"/>
        <sz val="11"/>
        <color indexed="8"/>
        <rFont val="Arial"/>
        <family val="2"/>
      </rPr>
      <t>2</t>
    </r>
    <r>
      <rPr>
        <b/>
        <sz val="11"/>
        <color indexed="8"/>
        <rFont val="Arial"/>
        <family val="2"/>
      </rPr>
      <t xml:space="preserve"> content of natural gas out of the acid gas removal unit,</t>
    </r>
    <r>
      <rPr>
        <b/>
        <sz val="11"/>
        <color indexed="18"/>
        <rFont val="Arial"/>
        <family val="2"/>
      </rPr>
      <t xml:space="preserve"> Vol</t>
    </r>
    <r>
      <rPr>
        <b/>
        <vertAlign val="subscript"/>
        <sz val="11"/>
        <color indexed="18"/>
        <rFont val="Arial"/>
        <family val="2"/>
      </rPr>
      <t>o</t>
    </r>
    <r>
      <rPr>
        <b/>
        <sz val="11"/>
        <color indexed="8"/>
        <rFont val="Arial"/>
        <family val="2"/>
      </rPr>
      <t xml:space="preserve">
(volumetric fraction)
[98.236(d)(2)(ii)(B)] </t>
    </r>
  </si>
  <si>
    <r>
      <t>Natural gas flow rate into the acid gas removal unit,</t>
    </r>
    <r>
      <rPr>
        <b/>
        <sz val="11"/>
        <color indexed="18"/>
        <rFont val="Arial"/>
        <family val="2"/>
      </rPr>
      <t xml:space="preserve"> V</t>
    </r>
    <r>
      <rPr>
        <b/>
        <vertAlign val="subscript"/>
        <sz val="11"/>
        <color indexed="18"/>
        <rFont val="Arial"/>
        <family val="2"/>
      </rPr>
      <t>in</t>
    </r>
    <r>
      <rPr>
        <b/>
        <sz val="11"/>
        <color indexed="8"/>
        <rFont val="Arial"/>
        <family val="2"/>
      </rPr>
      <t xml:space="preserve">
(actual or standard cubic feet)
(Eq. W-4A) 
[98.236(d)(2)(ii)(D)]</t>
    </r>
  </si>
  <si>
    <r>
      <t xml:space="preserve">Natural gas flow rate out of the acid gas removal unit, </t>
    </r>
    <r>
      <rPr>
        <b/>
        <sz val="11"/>
        <color indexed="18"/>
        <rFont val="Arial"/>
        <family val="2"/>
      </rPr>
      <t>V</t>
    </r>
    <r>
      <rPr>
        <b/>
        <vertAlign val="subscript"/>
        <sz val="11"/>
        <color indexed="18"/>
        <rFont val="Arial"/>
        <family val="2"/>
      </rPr>
      <t>out</t>
    </r>
    <r>
      <rPr>
        <b/>
        <sz val="11"/>
        <color indexed="8"/>
        <rFont val="Arial"/>
        <family val="2"/>
      </rPr>
      <t xml:space="preserve">
(actual or standard cubic feet)
(Eq. W-4B) 
[98.236(d)(2)(ii)(D)] </t>
    </r>
  </si>
  <si>
    <t>Natural gas flow rate reported on an Actual or Standard basis?
[98.236]</t>
  </si>
  <si>
    <r>
      <t>Temperature used to calculate natural gas flow rate
(</t>
    </r>
    <r>
      <rPr>
        <b/>
        <vertAlign val="superscript"/>
        <sz val="11"/>
        <color indexed="8"/>
        <rFont val="Arial"/>
        <family val="2"/>
      </rPr>
      <t>o</t>
    </r>
    <r>
      <rPr>
        <b/>
        <sz val="11"/>
        <color indexed="8"/>
        <rFont val="Arial"/>
        <family val="2"/>
      </rPr>
      <t>F)
[98.236]</t>
    </r>
  </si>
  <si>
    <t>Pressure used to calculate natural gas flow rate
(psi)
[98.236]</t>
  </si>
  <si>
    <t>Calculation Method 4 emissions</t>
  </si>
  <si>
    <t xml:space="preserve">Name of simulation software package used 
[98.236(d)(2)(iii)(A)] </t>
  </si>
  <si>
    <r>
      <t>Natural gas feed temperature
(</t>
    </r>
    <r>
      <rPr>
        <b/>
        <vertAlign val="superscript"/>
        <sz val="11"/>
        <color indexed="8"/>
        <rFont val="Arial"/>
        <family val="2"/>
      </rPr>
      <t>o</t>
    </r>
    <r>
      <rPr>
        <b/>
        <sz val="11"/>
        <color indexed="8"/>
        <rFont val="Arial"/>
        <family val="2"/>
      </rPr>
      <t>F)
[98.236(d)(2)(iii)(B)]</t>
    </r>
  </si>
  <si>
    <t xml:space="preserve">Natural gas feed pressure
(psi)
[98.236(d)(2)(iii)(C)] </t>
  </si>
  <si>
    <t xml:space="preserve">Natural gas feed flow rate (standard cubic feet per minute)
[98.236(d)(2)(iii)(D)] </t>
  </si>
  <si>
    <t xml:space="preserve">Acid gas content of feed natural gas
(mole percent) 
[98.236(d)(2)(iii)(E)] </t>
  </si>
  <si>
    <t xml:space="preserve">Acid gas content of outlet natural gas 
(mole percent) 
[98.236(d)(2)(iii)(F)]  </t>
  </si>
  <si>
    <t xml:space="preserve">Unit operating hours (excluding downtime for maintenance or standby) 
[98.236(d)(2)(iii)(G)]  </t>
  </si>
  <si>
    <r>
      <t>Exit temperature of the natural gas 
(</t>
    </r>
    <r>
      <rPr>
        <b/>
        <vertAlign val="superscript"/>
        <sz val="11"/>
        <color indexed="8"/>
        <rFont val="Arial"/>
        <family val="2"/>
      </rPr>
      <t>o</t>
    </r>
    <r>
      <rPr>
        <b/>
        <sz val="11"/>
        <color indexed="8"/>
        <rFont val="Arial"/>
        <family val="2"/>
      </rPr>
      <t xml:space="preserve">F)
[98.236(d)(2)(iii)(H)]   </t>
    </r>
  </si>
  <si>
    <t xml:space="preserve">Solvent pressure
(psi) 
[98.236(d)(2)(iii)(I)]    </t>
  </si>
  <si>
    <r>
      <t>Solvent temperature 
(</t>
    </r>
    <r>
      <rPr>
        <b/>
        <vertAlign val="superscript"/>
        <sz val="11"/>
        <color indexed="8"/>
        <rFont val="Arial"/>
        <family val="2"/>
      </rPr>
      <t>o</t>
    </r>
    <r>
      <rPr>
        <b/>
        <sz val="11"/>
        <color indexed="8"/>
        <rFont val="Arial"/>
        <family val="2"/>
      </rPr>
      <t xml:space="preserve">F) 
[98.236(d)(2)(iii)(J)]     </t>
    </r>
  </si>
  <si>
    <t xml:space="preserve">Solvent circulation rate
(gallons per minute) 
[98.236(d)(2)(iii)(K)]      </t>
  </si>
  <si>
    <t xml:space="preserve">Solvent weight 
(pounds per gallon) 
[98.236(d)(2)(iii)(L)]    </t>
  </si>
  <si>
    <t>Missing data procedures used for Acid Gas Removal emission calculations</t>
  </si>
  <si>
    <t>Parameters (specify only one per row)</t>
  </si>
  <si>
    <t xml:space="preserve">Calculation Method 1 emissions
</t>
  </si>
  <si>
    <t xml:space="preserve">Calculation Method 2 emissions
</t>
  </si>
  <si>
    <t xml:space="preserve">Calculation Method 3 emissions*
</t>
  </si>
  <si>
    <t xml:space="preserve">
Measurement Frequency</t>
  </si>
  <si>
    <t>Dehydrators [98.236(e)]</t>
  </si>
  <si>
    <t>Total Emissions for Dehydrators
[98.236(e)]</t>
  </si>
  <si>
    <t>Did the facility have any glycol dehydrators with annual average daily natural gas throughputs less than 0.4MMscfd subject to reporting under 98.232 [98.236(e)]?</t>
  </si>
  <si>
    <t>Did the facility have any desiccant dehydrators subject to reporting under 98.232 [98.236(e)]?</t>
  </si>
  <si>
    <t>Did the facility have any glycol dehydrators with annual average daily natural gas throughputs greater than or equal to 0.4MMscfd subject to reporting under 98.232 [98.236(e)]?</t>
  </si>
  <si>
    <t>Small Glycol Dehydrators</t>
  </si>
  <si>
    <t>If the facility has any glycol dehydrators with a throughput &lt;0.4 MMscfd (i.e., "small" dehydrators), complete following tables:</t>
  </si>
  <si>
    <t>Total Number of Small Glycol Dehydrators 
[98.236(e)(2)(i)]</t>
  </si>
  <si>
    <t xml:space="preserve">Type of Device
</t>
  </si>
  <si>
    <t>Vent Controls Used
(select all that apply)
[98.236(e)(2)(ii)]
[98.236(e)(2)(iii)]
[98.236(e)(2)(iv)]</t>
  </si>
  <si>
    <r>
      <t>Number of Small Glycol Dehydrators By Vent Control Type,</t>
    </r>
    <r>
      <rPr>
        <b/>
        <sz val="11"/>
        <color indexed="18"/>
        <rFont val="Arial"/>
        <family val="2"/>
      </rPr>
      <t xml:space="preserve"> Count</t>
    </r>
    <r>
      <rPr>
        <b/>
        <sz val="11"/>
        <color indexed="8"/>
        <rFont val="Arial"/>
        <family val="2"/>
      </rPr>
      <t xml:space="preserve">
[98.236(e)(2)(ii)]
[98.236(e)(2)(iv)(A)]</t>
    </r>
  </si>
  <si>
    <t>Vapor Recovery</t>
  </si>
  <si>
    <t>Dehydrator vents to flares or regenerator firebox/fire tubes</t>
  </si>
  <si>
    <t>Control devices other than vapor recovery, flare or regenerator firebox/fire tubes</t>
  </si>
  <si>
    <t>Specify Type of Other Control Device(s)
[98.236(e)(2)(iii)]</t>
  </si>
  <si>
    <t>Number of Small Glycol Dehydrators By Other Vent Control Type
[98.236(e)(2)(iii)]</t>
  </si>
  <si>
    <t xml:space="preserve">Type of Emission Point
</t>
  </si>
  <si>
    <r>
      <t>Total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[98.236(e)(2)(iv)(B)]
[98.236(e)(2)(v)(A)]</t>
    </r>
  </si>
  <si>
    <r>
      <t>Total 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[98.236(e)(2)(iv)(C)]
[98.236(e)(2)(v)(B)]</t>
    </r>
  </si>
  <si>
    <r>
      <t>Total N</t>
    </r>
    <r>
      <rPr>
        <b/>
        <vertAlign val="subscript"/>
        <sz val="11"/>
        <color indexed="8"/>
        <rFont val="Arial"/>
        <family val="2"/>
      </rPr>
      <t>2</t>
    </r>
    <r>
      <rPr>
        <b/>
        <sz val="11"/>
        <color indexed="8"/>
        <rFont val="Arial"/>
        <family val="2"/>
      </rPr>
      <t>O Emissions
 (mt N</t>
    </r>
    <r>
      <rPr>
        <b/>
        <vertAlign val="subscript"/>
        <sz val="11"/>
        <color indexed="8"/>
        <rFont val="Arial"/>
        <family val="2"/>
      </rPr>
      <t>2</t>
    </r>
    <r>
      <rPr>
        <b/>
        <sz val="11"/>
        <color indexed="8"/>
        <rFont val="Arial"/>
        <family val="2"/>
      </rPr>
      <t>O)
[98.236(e)(2)(iv)(D)]</t>
    </r>
  </si>
  <si>
    <t>Emissions vented to flare or regenerator firebox/fire tubes</t>
  </si>
  <si>
    <t>Emissions that were not vented to a flare or regenerator firebox/fire tubes</t>
  </si>
  <si>
    <t>Desiccant Dehydrators</t>
  </si>
  <si>
    <t>If the facility has any desiccant dehydrators, complete following tables:</t>
  </si>
  <si>
    <t>Total Number of Desiccant Dehydrators
[98.236(e)(3)(i)]</t>
  </si>
  <si>
    <t>Vent Controls Used
(select all that apply)
[98.236(e)(3)(i)]</t>
  </si>
  <si>
    <r>
      <t>Number of Desiccant Dehydrators By Vent Control Type,</t>
    </r>
    <r>
      <rPr>
        <b/>
        <sz val="11"/>
        <color indexed="18"/>
        <rFont val="Arial"/>
        <family val="2"/>
      </rPr>
      <t xml:space="preserve"> Count</t>
    </r>
    <r>
      <rPr>
        <b/>
        <sz val="11"/>
        <color indexed="8"/>
        <rFont val="Arial"/>
        <family val="2"/>
      </rPr>
      <t xml:space="preserve">
[98.236(e)(3)(i)]</t>
    </r>
  </si>
  <si>
    <t>Number of Desiccant Dehydrators By Other Vent Control Type
[98.236(e)(2)(iii)]</t>
  </si>
  <si>
    <r>
      <t>Total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[98.236(e)(3)(i)]
[98.236(e)(3)(ii)]</t>
    </r>
  </si>
  <si>
    <r>
      <t>Total 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[98.236(e)(3)(i)]
[98.236(e)(3)(iii)]</t>
    </r>
  </si>
  <si>
    <r>
      <t>Total N</t>
    </r>
    <r>
      <rPr>
        <b/>
        <vertAlign val="subscript"/>
        <sz val="11"/>
        <color indexed="8"/>
        <rFont val="Arial"/>
        <family val="2"/>
      </rPr>
      <t>2</t>
    </r>
    <r>
      <rPr>
        <b/>
        <sz val="11"/>
        <color indexed="8"/>
        <rFont val="Arial"/>
        <family val="2"/>
      </rPr>
      <t>O Emissions
 (mt N</t>
    </r>
    <r>
      <rPr>
        <b/>
        <vertAlign val="subscript"/>
        <sz val="11"/>
        <color indexed="8"/>
        <rFont val="Arial"/>
        <family val="2"/>
      </rPr>
      <t>2</t>
    </r>
    <r>
      <rPr>
        <b/>
        <sz val="11"/>
        <color indexed="8"/>
        <rFont val="Arial"/>
        <family val="2"/>
      </rPr>
      <t>O)
[98.236(e)(3)(i)]</t>
    </r>
  </si>
  <si>
    <t>Large Glycol Dehydrators</t>
  </si>
  <si>
    <r>
      <t xml:space="preserve">If the facility has any glycol dehydrators with a throughput </t>
    </r>
    <r>
      <rPr>
        <u/>
        <sz val="11"/>
        <color indexed="8"/>
        <rFont val="Arial"/>
        <family val="2"/>
      </rPr>
      <t>&gt;</t>
    </r>
    <r>
      <rPr>
        <sz val="11"/>
        <color indexed="8"/>
        <rFont val="Arial"/>
        <family val="2"/>
      </rPr>
      <t>0.4 MMscfd, complete following table:</t>
    </r>
  </si>
  <si>
    <t>Complete only If emissions are vented to a flare or regenerator firebox/fire tubes</t>
  </si>
  <si>
    <t>Complete only if emissions are vented to the atmosphere without being routed to a flare or regenerator firebox/fire tubes</t>
  </si>
  <si>
    <t xml:space="preserve">Unit ID or Name
[98.236(e)(1)(i)]  </t>
  </si>
  <si>
    <t xml:space="preserve"> Glycol dehydrator feed natural gas flow rate determined by engineering estimate based on best available data
(MMscfd)
[98.236(e)(1)(ii)] </t>
  </si>
  <si>
    <t xml:space="preserve">Dehydrator feed natural gas water content
(pounds per MMscf)
[98.236(e)(1)(iii)] </t>
  </si>
  <si>
    <t>Dehydrator outlet natural gas water content
(pounds per MMscf)
[98.236(e)(1)(iv)]</t>
  </si>
  <si>
    <t>Glycol dehydrator absorbent circulation pump type
[98.236(e)(1)(v)]</t>
  </si>
  <si>
    <t>Dehydrator absorbent circulation rate 
(gallons per minute)
[98.236(e)(1)(vi)]</t>
  </si>
  <si>
    <t>Report type of absorbent used
[98.236(e)(1)(vii)]</t>
  </si>
  <si>
    <t>Report whether stripper gas is used in glycol dehydrator
[98.236(e)(1)(viii)]</t>
  </si>
  <si>
    <t xml:space="preserve">Report whether a flash tank separator is used in glycol dehydrator
[98.236(e)(1)(ix)] </t>
  </si>
  <si>
    <t xml:space="preserve">Total time the glycol dehydrator is operating (hours) 
[98.236(e)(1)(x)] </t>
  </si>
  <si>
    <r>
      <t>Temperature of the wet natural gas (</t>
    </r>
    <r>
      <rPr>
        <b/>
        <vertAlign val="superscript"/>
        <sz val="11"/>
        <color indexed="8"/>
        <rFont val="Arial"/>
        <family val="2"/>
      </rPr>
      <t>o</t>
    </r>
    <r>
      <rPr>
        <b/>
        <sz val="11"/>
        <color indexed="8"/>
        <rFont val="Arial"/>
        <family val="2"/>
      </rPr>
      <t xml:space="preserve">F)
[98.236(e)(1)(xi)] </t>
    </r>
  </si>
  <si>
    <t xml:space="preserve">Pressure of the wet natural gas (psig)
[98.236(e)(1)(xii)] </t>
  </si>
  <si>
    <r>
      <t xml:space="preserve"> Concentration of CO</t>
    </r>
    <r>
      <rPr>
        <b/>
        <vertAlign val="subscript"/>
        <sz val="11"/>
        <color indexed="8"/>
        <rFont val="Arial"/>
        <family val="2"/>
      </rPr>
      <t>2</t>
    </r>
    <r>
      <rPr>
        <b/>
        <sz val="11"/>
        <color indexed="8"/>
        <rFont val="Arial"/>
        <family val="2"/>
      </rPr>
      <t xml:space="preserve"> in wet natural gas 
(mole fraction)
[98.236(e)(1)(xiv)]</t>
    </r>
  </si>
  <si>
    <r>
      <t>Concentration of CH</t>
    </r>
    <r>
      <rPr>
        <b/>
        <vertAlign val="subscript"/>
        <sz val="11"/>
        <color indexed="8"/>
        <rFont val="Arial"/>
        <family val="2"/>
      </rPr>
      <t>4</t>
    </r>
    <r>
      <rPr>
        <b/>
        <sz val="11"/>
        <color indexed="8"/>
        <rFont val="Arial"/>
        <family val="2"/>
      </rPr>
      <t xml:space="preserve"> in wet natural gas 
(mole fraction)
[98.236(e)(1)(xiii)]</t>
    </r>
  </si>
  <si>
    <t>Were any dehydrator emissions vented to a vapor recovery device?
[98.236(e)(1)(xv)]</t>
  </si>
  <si>
    <t>Were any dehydrator emissions vented to a flare or regenerator firebox/fire tubes?
[98.236(e)(1)(xvi)]</t>
  </si>
  <si>
    <r>
      <t>CO</t>
    </r>
    <r>
      <rPr>
        <b/>
        <vertAlign val="subscript"/>
        <sz val="11"/>
        <color indexed="8"/>
        <rFont val="Arial"/>
        <family val="2"/>
      </rPr>
      <t>2</t>
    </r>
    <r>
      <rPr>
        <b/>
        <sz val="11"/>
        <color indexed="8"/>
        <rFont val="Arial"/>
        <family val="2"/>
      </rPr>
      <t xml:space="preserve"> Emissions from Flares or Regenerators
 (mt CO</t>
    </r>
    <r>
      <rPr>
        <b/>
        <vertAlign val="subscript"/>
        <sz val="11"/>
        <color indexed="8"/>
        <rFont val="Arial"/>
        <family val="2"/>
      </rPr>
      <t>2</t>
    </r>
    <r>
      <rPr>
        <b/>
        <sz val="11"/>
        <color indexed="8"/>
        <rFont val="Arial"/>
        <family val="2"/>
      </rPr>
      <t xml:space="preserve">)
[98.236(e)(1)(xvi)(A)] </t>
    </r>
  </si>
  <si>
    <r>
      <t>CH</t>
    </r>
    <r>
      <rPr>
        <b/>
        <vertAlign val="subscript"/>
        <sz val="11"/>
        <color indexed="8"/>
        <rFont val="Arial"/>
        <family val="2"/>
      </rPr>
      <t>4</t>
    </r>
    <r>
      <rPr>
        <b/>
        <sz val="11"/>
        <color indexed="8"/>
        <rFont val="Arial"/>
        <family val="2"/>
      </rPr>
      <t xml:space="preserve"> Emissions from Flares or Regenerators
 (mt CH</t>
    </r>
    <r>
      <rPr>
        <b/>
        <vertAlign val="subscript"/>
        <sz val="11"/>
        <color indexed="8"/>
        <rFont val="Arial"/>
        <family val="2"/>
      </rPr>
      <t>4</t>
    </r>
    <r>
      <rPr>
        <b/>
        <sz val="11"/>
        <color indexed="8"/>
        <rFont val="Arial"/>
        <family val="2"/>
      </rPr>
      <t>)
[98.236(e)(1)(xvi)(B)]</t>
    </r>
  </si>
  <si>
    <r>
      <t>N</t>
    </r>
    <r>
      <rPr>
        <b/>
        <vertAlign val="subscript"/>
        <sz val="11"/>
        <color indexed="8"/>
        <rFont val="Arial"/>
        <family val="2"/>
      </rPr>
      <t>2</t>
    </r>
    <r>
      <rPr>
        <b/>
        <sz val="11"/>
        <color indexed="8"/>
        <rFont val="Arial"/>
        <family val="2"/>
      </rPr>
      <t>O Emissions from Flares or Regenerators
 (mt N</t>
    </r>
    <r>
      <rPr>
        <b/>
        <vertAlign val="subscript"/>
        <sz val="11"/>
        <color indexed="8"/>
        <rFont val="Arial"/>
        <family val="2"/>
      </rPr>
      <t>2</t>
    </r>
    <r>
      <rPr>
        <b/>
        <sz val="11"/>
        <color indexed="8"/>
        <rFont val="Arial"/>
        <family val="2"/>
      </rPr>
      <t xml:space="preserve">O)
[98.236(e)(1)(xvi)(C)] </t>
    </r>
  </si>
  <si>
    <t xml:space="preserve">Were any dehydrator emissions vented to the atmosphere without being routed to a flare or regenerator firebox/fire tubes?
[98.236(e)(1)(xvii)] </t>
  </si>
  <si>
    <r>
      <t>CO</t>
    </r>
    <r>
      <rPr>
        <b/>
        <vertAlign val="subscript"/>
        <sz val="11"/>
        <color indexed="8"/>
        <rFont val="Arial"/>
        <family val="2"/>
      </rPr>
      <t>2</t>
    </r>
    <r>
      <rPr>
        <b/>
        <sz val="11"/>
        <color indexed="8"/>
        <rFont val="Arial"/>
        <family val="2"/>
      </rPr>
      <t xml:space="preserve"> Emissions from Venting 
(mt CO</t>
    </r>
    <r>
      <rPr>
        <b/>
        <vertAlign val="subscript"/>
        <sz val="11"/>
        <color indexed="8"/>
        <rFont val="Arial"/>
        <family val="2"/>
      </rPr>
      <t>2</t>
    </r>
    <r>
      <rPr>
        <b/>
        <sz val="11"/>
        <color indexed="8"/>
        <rFont val="Arial"/>
        <family val="2"/>
      </rPr>
      <t>)
[98.236(e)(1)(xvii)(A)]</t>
    </r>
  </si>
  <si>
    <r>
      <t>CH</t>
    </r>
    <r>
      <rPr>
        <b/>
        <vertAlign val="subscript"/>
        <sz val="11"/>
        <color indexed="8"/>
        <rFont val="Arial"/>
        <family val="2"/>
      </rPr>
      <t>4</t>
    </r>
    <r>
      <rPr>
        <b/>
        <sz val="11"/>
        <color indexed="8"/>
        <rFont val="Arial"/>
        <family val="2"/>
      </rPr>
      <t xml:space="preserve"> Emissions from Venting 
(mt CH</t>
    </r>
    <r>
      <rPr>
        <b/>
        <vertAlign val="subscript"/>
        <sz val="11"/>
        <color indexed="8"/>
        <rFont val="Arial"/>
        <family val="2"/>
      </rPr>
      <t>4</t>
    </r>
    <r>
      <rPr>
        <b/>
        <sz val="11"/>
        <color indexed="8"/>
        <rFont val="Arial"/>
        <family val="2"/>
      </rPr>
      <t>)
[98.236(e)(1)(xvii)(B)]</t>
    </r>
  </si>
  <si>
    <t xml:space="preserve">
Were missing data procedures used for any parameters to calculate GHG emissions?
 [98.235]
</t>
  </si>
  <si>
    <t>Missing data procedures used for Dehydrator emission calculations</t>
  </si>
  <si>
    <t>Type of Dehydrator</t>
  </si>
  <si>
    <t>Unit ID
(large dehydrators only)</t>
  </si>
  <si>
    <t>Blowdown Vent Stack Emissions (98.230(a)(10)</t>
  </si>
  <si>
    <t>Total Emissions for Blowdown Vent Stacks
[98.236(i)]</t>
  </si>
  <si>
    <t xml:space="preserve">Complete the following table for all blowdown stacks for which </t>
  </si>
  <si>
    <r>
      <t xml:space="preserve">emissions were calculated using </t>
    </r>
    <r>
      <rPr>
        <sz val="11"/>
        <color rgb="FFFF0000"/>
        <rFont val="Arial"/>
        <family val="2"/>
      </rPr>
      <t>flow meters</t>
    </r>
    <r>
      <rPr>
        <sz val="11"/>
        <color theme="1"/>
        <rFont val="Arial"/>
        <family val="2"/>
      </rPr>
      <t>:</t>
    </r>
  </si>
  <si>
    <t>Atmospheric Storage Tanks (98.230(j)</t>
  </si>
  <si>
    <t>Total Emissions for Atmospheric Storage Tanks
 [98.236(j)]</t>
  </si>
  <si>
    <t>Calculation Method and Malfunctioning Dump Valves [98.236(j)]</t>
  </si>
  <si>
    <t>Was Calculation Method 1 used to calculate emissions [(98.233(j)(1)]?</t>
  </si>
  <si>
    <t>Was Calculation Method 2 used to calculate emissions [(98.233(j)(2)]?</t>
  </si>
  <si>
    <t>Was Calculation Method 3 used to calculate emissions [(98.233(j)(3)]?</t>
  </si>
  <si>
    <t>If Calculation Method 1 or 2 were used, were any atmospheric tanks observed to have malfunctioning dump valves during the calendar year?</t>
  </si>
  <si>
    <t>Did the facility send hydrocarbon liquids to atmospheric storage tanks that are subject to reporting under 98.232 [98.236(j)]?</t>
  </si>
  <si>
    <t>Gas-liquid separator, non-separator equipment, or well with oil throughput  ≥10 barrels/day using Calculation Method 1 or 2</t>
  </si>
  <si>
    <t>Total volume of oil</t>
  </si>
  <si>
    <r>
      <t>Range of CO</t>
    </r>
    <r>
      <rPr>
        <b/>
        <vertAlign val="subscript"/>
        <sz val="11"/>
        <color indexed="8"/>
        <rFont val="Arial"/>
        <family val="2"/>
      </rPr>
      <t>2</t>
    </r>
    <r>
      <rPr>
        <b/>
        <sz val="11"/>
        <color indexed="8"/>
        <rFont val="Arial"/>
        <family val="2"/>
      </rPr>
      <t xml:space="preserve"> concentration of flash gas</t>
    </r>
  </si>
  <si>
    <r>
      <t>Range of CH</t>
    </r>
    <r>
      <rPr>
        <b/>
        <vertAlign val="subscript"/>
        <sz val="11"/>
        <color indexed="8"/>
        <rFont val="Arial"/>
        <family val="2"/>
      </rPr>
      <t xml:space="preserve">4 </t>
    </r>
    <r>
      <rPr>
        <b/>
        <sz val="11"/>
        <color indexed="8"/>
        <rFont val="Arial"/>
        <family val="2"/>
      </rPr>
      <t>concentration of flash gas</t>
    </r>
  </si>
  <si>
    <t>Emissions controlled with vapor recovery systems</t>
  </si>
  <si>
    <t>Emissions vented directly to atmosphere</t>
  </si>
  <si>
    <t>Emissions vented to flare(s)</t>
  </si>
  <si>
    <t>Select Calculation Method Used 
(Select from list)
[98.236(j)(1)(ii)]</t>
  </si>
  <si>
    <t xml:space="preserve">Name of software package used for Calculation Method 1
[98.236(j)(1)(ii)] </t>
  </si>
  <si>
    <t>Total volume of oil sent to tanks from all gas-liquid separators and direct from wells or non-separator equipment
 (bbl per yr) 
[98.236(j)(1)(iii)]</t>
  </si>
  <si>
    <r>
      <t>Average gas-liquid separator or non-separator equipment temperature 
(</t>
    </r>
    <r>
      <rPr>
        <b/>
        <vertAlign val="superscript"/>
        <sz val="11"/>
        <color indexed="8"/>
        <rFont val="Arial"/>
        <family val="2"/>
      </rPr>
      <t>o</t>
    </r>
    <r>
      <rPr>
        <b/>
        <sz val="11"/>
        <color indexed="8"/>
        <rFont val="Arial"/>
        <family val="2"/>
      </rPr>
      <t>F)
[98.236(j)(1)(iv)]</t>
    </r>
  </si>
  <si>
    <t>Average gas-liquid separator or non-separator equipment pressure 
(psig)
[98.236(j)(1)(v)]</t>
  </si>
  <si>
    <t>Average sales oil or stabilized oil API gravity
(degrees)
[98.236(j)(1)(vi)]</t>
  </si>
  <si>
    <r>
      <t>Minimum concentration of CO</t>
    </r>
    <r>
      <rPr>
        <b/>
        <vertAlign val="subscript"/>
        <sz val="11"/>
        <color indexed="8"/>
        <rFont val="Arial"/>
        <family val="2"/>
      </rPr>
      <t xml:space="preserve">2 </t>
    </r>
    <r>
      <rPr>
        <b/>
        <sz val="11"/>
        <color indexed="8"/>
        <rFont val="Arial"/>
        <family val="2"/>
      </rPr>
      <t>in flash gas
(mole fraction)
[98.236(j)(1)(vii)]]</t>
    </r>
  </si>
  <si>
    <r>
      <t>Maximum concentration of CO</t>
    </r>
    <r>
      <rPr>
        <b/>
        <vertAlign val="subscript"/>
        <sz val="11"/>
        <color indexed="8"/>
        <rFont val="Arial"/>
        <family val="2"/>
      </rPr>
      <t xml:space="preserve">2 </t>
    </r>
    <r>
      <rPr>
        <b/>
        <sz val="11"/>
        <color indexed="8"/>
        <rFont val="Arial"/>
        <family val="2"/>
      </rPr>
      <t xml:space="preserve">in flash gas
(mole fraction)
[98.236(j)(1)(vii)] </t>
    </r>
  </si>
  <si>
    <r>
      <t>Minimum concentration of CH</t>
    </r>
    <r>
      <rPr>
        <b/>
        <vertAlign val="subscript"/>
        <sz val="11"/>
        <color indexed="8"/>
        <rFont val="Arial"/>
        <family val="2"/>
      </rPr>
      <t>4</t>
    </r>
    <r>
      <rPr>
        <b/>
        <sz val="11"/>
        <color indexed="8"/>
        <rFont val="Arial"/>
        <family val="2"/>
      </rPr>
      <t xml:space="preserve"> in flash gas 
(mole fraction)
[98.236(j)(1)(viii)]</t>
    </r>
  </si>
  <si>
    <r>
      <t>Maximum concentration of CH</t>
    </r>
    <r>
      <rPr>
        <b/>
        <vertAlign val="subscript"/>
        <sz val="11"/>
        <color indexed="8"/>
        <rFont val="Arial"/>
        <family val="2"/>
      </rPr>
      <t xml:space="preserve">4 </t>
    </r>
    <r>
      <rPr>
        <b/>
        <sz val="11"/>
        <color indexed="8"/>
        <rFont val="Arial"/>
        <family val="2"/>
      </rPr>
      <t xml:space="preserve">in flash gas
(mole fraction)
[98.236(j)(1)(viii)] </t>
    </r>
  </si>
  <si>
    <t xml:space="preserve">Count of atmospheric tanks
[98.236(j)(1)(x)] </t>
  </si>
  <si>
    <t>Were any emissions from atmospheric tanks controlled with vapor recovery systems?
[98.236(j)(1)(xii)]</t>
  </si>
  <si>
    <t xml:space="preserve">Count of tanks that control emissions with vapor recovery systems
[98.236(j)(1)(xii)(A)] </t>
  </si>
  <si>
    <r>
      <t>Total CO</t>
    </r>
    <r>
      <rPr>
        <b/>
        <vertAlign val="subscript"/>
        <sz val="11"/>
        <color indexed="8"/>
        <rFont val="Arial"/>
        <family val="2"/>
      </rPr>
      <t>2</t>
    </r>
    <r>
      <rPr>
        <b/>
        <sz val="11"/>
        <color indexed="8"/>
        <rFont val="Arial"/>
        <family val="2"/>
      </rPr>
      <t xml:space="preserve"> mass that was recovered
 (mt CO</t>
    </r>
    <r>
      <rPr>
        <b/>
        <vertAlign val="subscript"/>
        <sz val="11"/>
        <color indexed="8"/>
        <rFont val="Arial"/>
        <family val="2"/>
      </rPr>
      <t>2</t>
    </r>
    <r>
      <rPr>
        <b/>
        <sz val="11"/>
        <color indexed="8"/>
        <rFont val="Arial"/>
        <family val="2"/>
      </rPr>
      <t xml:space="preserve">) 
[98.236(j)(1)(xii)(B)] </t>
    </r>
  </si>
  <si>
    <r>
      <t>Total CH</t>
    </r>
    <r>
      <rPr>
        <b/>
        <vertAlign val="subscript"/>
        <sz val="11"/>
        <color indexed="8"/>
        <rFont val="Arial"/>
        <family val="2"/>
      </rPr>
      <t>4</t>
    </r>
    <r>
      <rPr>
        <b/>
        <sz val="11"/>
        <color indexed="8"/>
        <rFont val="Arial"/>
        <family val="2"/>
      </rPr>
      <t xml:space="preserve"> mass that was recovered
 (mt CH</t>
    </r>
    <r>
      <rPr>
        <b/>
        <vertAlign val="subscript"/>
        <sz val="11"/>
        <color indexed="8"/>
        <rFont val="Arial"/>
        <family val="2"/>
      </rPr>
      <t>4</t>
    </r>
    <r>
      <rPr>
        <b/>
        <sz val="11"/>
        <color indexed="8"/>
        <rFont val="Arial"/>
        <family val="2"/>
      </rPr>
      <t xml:space="preserve">) 
[98.236(j)(1)(xii)(C)] </t>
    </r>
  </si>
  <si>
    <r>
      <t>Annual CO</t>
    </r>
    <r>
      <rPr>
        <b/>
        <vertAlign val="subscript"/>
        <sz val="11"/>
        <color indexed="8"/>
        <rFont val="Arial"/>
        <family val="2"/>
      </rPr>
      <t>2</t>
    </r>
    <r>
      <rPr>
        <b/>
        <sz val="11"/>
        <color indexed="8"/>
        <rFont val="Arial"/>
        <family val="2"/>
      </rPr>
      <t xml:space="preserve"> emissions from tanks with vapor recovery systems
(mt CO</t>
    </r>
    <r>
      <rPr>
        <b/>
        <vertAlign val="subscript"/>
        <sz val="11"/>
        <color indexed="8"/>
        <rFont val="Arial"/>
        <family val="2"/>
      </rPr>
      <t>2</t>
    </r>
    <r>
      <rPr>
        <b/>
        <sz val="11"/>
        <color indexed="8"/>
        <rFont val="Arial"/>
        <family val="2"/>
      </rPr>
      <t xml:space="preserve">)
[98.236(j)(1)(xii)(D)] </t>
    </r>
  </si>
  <si>
    <r>
      <t>Annual CH</t>
    </r>
    <r>
      <rPr>
        <b/>
        <vertAlign val="subscript"/>
        <sz val="11"/>
        <color indexed="8"/>
        <rFont val="Arial"/>
        <family val="2"/>
      </rPr>
      <t>4</t>
    </r>
    <r>
      <rPr>
        <b/>
        <sz val="11"/>
        <color indexed="8"/>
        <rFont val="Arial"/>
        <family val="2"/>
      </rPr>
      <t xml:space="preserve"> emissions from tanks with vapor recovery systems
(mt CH</t>
    </r>
    <r>
      <rPr>
        <b/>
        <vertAlign val="subscript"/>
        <sz val="11"/>
        <color indexed="8"/>
        <rFont val="Arial"/>
        <family val="2"/>
      </rPr>
      <t>4</t>
    </r>
    <r>
      <rPr>
        <b/>
        <sz val="11"/>
        <color indexed="8"/>
        <rFont val="Arial"/>
        <family val="2"/>
      </rPr>
      <t xml:space="preserve">)
[98.236(j)(1)(xii)(E)] </t>
    </r>
  </si>
  <si>
    <t xml:space="preserve">Were any emissions from atmospheric tanks vented directly to the atmosphere?
[98.236(j)(1)(xiii)(A)] </t>
  </si>
  <si>
    <t xml:space="preserve">Count of tanks that vented directly to the atmosphere
[98.236(j)(1)(xiii)(A)]  </t>
  </si>
  <si>
    <r>
      <t>Annual CO</t>
    </r>
    <r>
      <rPr>
        <b/>
        <vertAlign val="subscript"/>
        <sz val="11"/>
        <color indexed="8"/>
        <rFont val="Arial"/>
        <family val="2"/>
      </rPr>
      <t>2</t>
    </r>
    <r>
      <rPr>
        <b/>
        <sz val="11"/>
        <color indexed="8"/>
        <rFont val="Arial"/>
        <family val="2"/>
      </rPr>
      <t xml:space="preserve"> emissions from venting 
(mt CO</t>
    </r>
    <r>
      <rPr>
        <b/>
        <vertAlign val="subscript"/>
        <sz val="11"/>
        <color indexed="8"/>
        <rFont val="Arial"/>
        <family val="2"/>
      </rPr>
      <t>2</t>
    </r>
    <r>
      <rPr>
        <b/>
        <sz val="11"/>
        <color indexed="8"/>
        <rFont val="Arial"/>
        <family val="2"/>
      </rPr>
      <t xml:space="preserve">)
[98.236(j)(1)(xiii)(B)] </t>
    </r>
  </si>
  <si>
    <r>
      <t>Annual CH</t>
    </r>
    <r>
      <rPr>
        <b/>
        <vertAlign val="subscript"/>
        <sz val="11"/>
        <color indexed="8"/>
        <rFont val="Arial"/>
        <family val="2"/>
      </rPr>
      <t>4</t>
    </r>
    <r>
      <rPr>
        <b/>
        <sz val="11"/>
        <color indexed="8"/>
        <rFont val="Arial"/>
        <family val="2"/>
      </rPr>
      <t xml:space="preserve"> emissions from venting 
(mt CH</t>
    </r>
    <r>
      <rPr>
        <b/>
        <vertAlign val="subscript"/>
        <sz val="11"/>
        <color indexed="8"/>
        <rFont val="Arial"/>
        <family val="2"/>
      </rPr>
      <t>4</t>
    </r>
    <r>
      <rPr>
        <b/>
        <sz val="11"/>
        <color indexed="8"/>
        <rFont val="Arial"/>
        <family val="2"/>
      </rPr>
      <t xml:space="preserve">)
[98.236(j)(1)(xiii)(C)] </t>
    </r>
  </si>
  <si>
    <t>Were any emissions from atmospheric tanks vented to flare(s)?
[98.236(j)(1)(xiv)]</t>
  </si>
  <si>
    <t xml:space="preserve">Count of tanks with flaring emission control measures
[98.236(j)(1)(xiv)(A)] </t>
  </si>
  <si>
    <r>
      <t>Annual CO</t>
    </r>
    <r>
      <rPr>
        <b/>
        <vertAlign val="subscript"/>
        <sz val="11"/>
        <color indexed="8"/>
        <rFont val="Arial"/>
        <family val="2"/>
      </rPr>
      <t xml:space="preserve">2 </t>
    </r>
    <r>
      <rPr>
        <b/>
        <sz val="11"/>
        <color indexed="8"/>
        <rFont val="Arial"/>
        <family val="2"/>
      </rPr>
      <t>emissions from flaring 
(mt CO</t>
    </r>
    <r>
      <rPr>
        <b/>
        <vertAlign val="subscript"/>
        <sz val="11"/>
        <color indexed="8"/>
        <rFont val="Arial"/>
        <family val="2"/>
      </rPr>
      <t>2</t>
    </r>
    <r>
      <rPr>
        <b/>
        <sz val="11"/>
        <color indexed="8"/>
        <rFont val="Arial"/>
        <family val="2"/>
      </rPr>
      <t xml:space="preserve">)
[98.236(j)(1)(xiv)(B)] </t>
    </r>
  </si>
  <si>
    <r>
      <t>Annual CH</t>
    </r>
    <r>
      <rPr>
        <b/>
        <vertAlign val="subscript"/>
        <sz val="11"/>
        <color indexed="8"/>
        <rFont val="Arial"/>
        <family val="2"/>
      </rPr>
      <t>4</t>
    </r>
    <r>
      <rPr>
        <b/>
        <sz val="11"/>
        <color indexed="8"/>
        <rFont val="Arial"/>
        <family val="2"/>
      </rPr>
      <t xml:space="preserve"> emissions from flaring 
(mt CH</t>
    </r>
    <r>
      <rPr>
        <b/>
        <vertAlign val="subscript"/>
        <sz val="11"/>
        <color indexed="8"/>
        <rFont val="Arial"/>
        <family val="2"/>
      </rPr>
      <t>4</t>
    </r>
    <r>
      <rPr>
        <b/>
        <sz val="11"/>
        <color indexed="8"/>
        <rFont val="Arial"/>
        <family val="2"/>
      </rPr>
      <t xml:space="preserve">)
[98.236(j)(1)(xiv)(C)] </t>
    </r>
  </si>
  <si>
    <r>
      <t>Annual N</t>
    </r>
    <r>
      <rPr>
        <b/>
        <vertAlign val="subscript"/>
        <sz val="11"/>
        <color indexed="8"/>
        <rFont val="Arial"/>
        <family val="2"/>
      </rPr>
      <t>2</t>
    </r>
    <r>
      <rPr>
        <b/>
        <sz val="11"/>
        <color indexed="8"/>
        <rFont val="Arial"/>
        <family val="2"/>
      </rPr>
      <t>O emissions from flaring 
(mt N</t>
    </r>
    <r>
      <rPr>
        <b/>
        <vertAlign val="subscript"/>
        <sz val="11"/>
        <color indexed="8"/>
        <rFont val="Arial"/>
        <family val="2"/>
      </rPr>
      <t>2</t>
    </r>
    <r>
      <rPr>
        <b/>
        <sz val="11"/>
        <color indexed="8"/>
        <rFont val="Arial"/>
        <family val="2"/>
      </rPr>
      <t xml:space="preserve">O)
[98.236(j)(1)(xiv)(D)] </t>
    </r>
  </si>
  <si>
    <t>Wells, separators, and non-separator equipment with oil throughput &lt;10 barrels/day using Calculation Method 3</t>
  </si>
  <si>
    <t>For wells, separators, and non-separator equipment with oil throughput &lt;10 barrels per day using Calculation Method 3, complete the following table:</t>
  </si>
  <si>
    <t xml:space="preserve">The oil/condensate throughput and counts of tanks and wells reported in this table should only include those </t>
  </si>
  <si>
    <t>assessed using Calculation Method 3 (i.e., when emissions are calculated using Equation W-15)</t>
  </si>
  <si>
    <t>Estimate of fraction of oil/condensate throughput sent to tanks in basin with flaring
[98.236(j)(2)(i)(B)]</t>
  </si>
  <si>
    <t>Estimate of fraction of oil/condensate throughput sent to tanks with vapor recovery system control measures 
[98.236(j)(2)(i)(C)]</t>
  </si>
  <si>
    <t>Count of atmospheric tanks in basin
[98.236(j)(2)(i)(D)]</t>
  </si>
  <si>
    <t>Total annual oil/condensate throughput that is sent to all atmospheric tanks 
(barrels per year)
[98.236(j)(2)(i)(A)]</t>
  </si>
  <si>
    <t>Data for wells, separators, and non-separator equipment with oil throughput &lt;10 barrels/day, without flaring, using Calculation Method 3</t>
  </si>
  <si>
    <r>
      <t xml:space="preserve">For wells, separators, and non-separator equipment with oil throughput &lt;10 barrels per day, </t>
    </r>
    <r>
      <rPr>
        <u/>
        <sz val="11"/>
        <color theme="1"/>
        <rFont val="Arial"/>
        <family val="2"/>
      </rPr>
      <t>without flaring,</t>
    </r>
    <r>
      <rPr>
        <sz val="11"/>
        <color theme="1"/>
        <rFont val="Arial"/>
        <family val="2"/>
      </rPr>
      <t xml:space="preserve"> using Calculation Method 3, complete the following table:</t>
    </r>
  </si>
  <si>
    <t xml:space="preserve">Count of tanks that did not control emissions with flares
[98.236(j)(2)(ii)(B)] </t>
  </si>
  <si>
    <r>
      <t>Annual CO</t>
    </r>
    <r>
      <rPr>
        <b/>
        <vertAlign val="subscript"/>
        <sz val="11"/>
        <color indexed="8"/>
        <rFont val="Arial"/>
        <family val="2"/>
      </rPr>
      <t xml:space="preserve">2 </t>
    </r>
    <r>
      <rPr>
        <b/>
        <sz val="11"/>
        <color indexed="8"/>
        <rFont val="Arial"/>
        <family val="2"/>
      </rPr>
      <t>emissions from tanks without flares
 (mt CO</t>
    </r>
    <r>
      <rPr>
        <b/>
        <vertAlign val="subscript"/>
        <sz val="11"/>
        <color indexed="8"/>
        <rFont val="Arial"/>
        <family val="2"/>
      </rPr>
      <t>2</t>
    </r>
    <r>
      <rPr>
        <b/>
        <sz val="11"/>
        <color indexed="8"/>
        <rFont val="Arial"/>
        <family val="2"/>
      </rPr>
      <t>)
[98.236(j)(2)(ii)(C)]</t>
    </r>
  </si>
  <si>
    <r>
      <t>Annual CH</t>
    </r>
    <r>
      <rPr>
        <b/>
        <vertAlign val="subscript"/>
        <sz val="11"/>
        <color indexed="8"/>
        <rFont val="Arial"/>
        <family val="2"/>
      </rPr>
      <t>4</t>
    </r>
    <r>
      <rPr>
        <b/>
        <sz val="11"/>
        <color indexed="8"/>
        <rFont val="Arial"/>
        <family val="2"/>
      </rPr>
      <t xml:space="preserve"> emissions from tanks without flares
 (mt CH</t>
    </r>
    <r>
      <rPr>
        <b/>
        <vertAlign val="subscript"/>
        <sz val="11"/>
        <color indexed="8"/>
        <rFont val="Arial"/>
        <family val="2"/>
      </rPr>
      <t>4</t>
    </r>
    <r>
      <rPr>
        <b/>
        <sz val="11"/>
        <color indexed="8"/>
        <rFont val="Arial"/>
        <family val="2"/>
      </rPr>
      <t>)
[98.236(j)(2)(ii)(D)]</t>
    </r>
  </si>
  <si>
    <t>Data for wells, separators, and non-separator equipment with oil throughput &lt;10 barrels/day, with flaring, using Calculation Method 3</t>
  </si>
  <si>
    <r>
      <t xml:space="preserve">For wells, separators, and non-separator equipment with oil throughput&lt;10 barrels per day with flaring using Calculation 
</t>
    </r>
    <r>
      <rPr>
        <i/>
        <sz val="11"/>
        <color indexed="8"/>
        <rFont val="Arial"/>
        <family val="2"/>
      </rPr>
      <t>When emissions from atmospheric storage tanks are routed to flares, section 98.233(j)(5)(i) requires reporters to use the ‘volume and gas composition in this section.’ For Calculation Method 3, this means the volume of flared gas should be the sum of the volume of CO</t>
    </r>
    <r>
      <rPr>
        <i/>
        <vertAlign val="subscript"/>
        <sz val="11"/>
        <color indexed="8"/>
        <rFont val="Arial"/>
        <family val="2"/>
      </rPr>
      <t>2</t>
    </r>
    <r>
      <rPr>
        <i/>
        <sz val="11"/>
        <color indexed="8"/>
        <rFont val="Arial"/>
        <family val="2"/>
      </rPr>
      <t xml:space="preserve"> plus the volume of CH</t>
    </r>
    <r>
      <rPr>
        <i/>
        <vertAlign val="subscript"/>
        <sz val="11"/>
        <color indexed="8"/>
        <rFont val="Arial"/>
        <family val="2"/>
      </rPr>
      <t>4</t>
    </r>
    <r>
      <rPr>
        <i/>
        <sz val="11"/>
        <color indexed="8"/>
        <rFont val="Arial"/>
        <family val="2"/>
      </rPr>
      <t xml:space="preserve"> calculated using Equation W-15. This sum should be used for the term V</t>
    </r>
    <r>
      <rPr>
        <i/>
        <vertAlign val="subscript"/>
        <sz val="11"/>
        <color indexed="8"/>
        <rFont val="Arial"/>
        <family val="2"/>
      </rPr>
      <t>s</t>
    </r>
    <r>
      <rPr>
        <i/>
        <sz val="11"/>
        <color indexed="8"/>
        <rFont val="Arial"/>
        <family val="2"/>
      </rPr>
      <t xml:space="preserve"> in Equations W-19 and W-20. Additionally, you should assume that CO</t>
    </r>
    <r>
      <rPr>
        <i/>
        <vertAlign val="subscript"/>
        <sz val="11"/>
        <color indexed="8"/>
        <rFont val="Arial"/>
        <family val="2"/>
      </rPr>
      <t>2</t>
    </r>
    <r>
      <rPr>
        <i/>
        <sz val="11"/>
        <color indexed="8"/>
        <rFont val="Arial"/>
        <family val="2"/>
      </rPr>
      <t xml:space="preserve"> and CH</t>
    </r>
    <r>
      <rPr>
        <i/>
        <vertAlign val="subscript"/>
        <sz val="11"/>
        <color indexed="8"/>
        <rFont val="Arial"/>
        <family val="2"/>
      </rPr>
      <t>4</t>
    </r>
    <r>
      <rPr>
        <i/>
        <sz val="11"/>
        <color indexed="8"/>
        <rFont val="Arial"/>
        <family val="2"/>
      </rPr>
      <t xml:space="preserve"> are the only compounds in the flared gas.</t>
    </r>
  </si>
  <si>
    <t>Method 3, complete the following table:</t>
  </si>
  <si>
    <t xml:space="preserve">Count of tanks with flaring emission control measures
[98.236(j)(2)(iii)(B)] </t>
  </si>
  <si>
    <r>
      <t>Annual CO</t>
    </r>
    <r>
      <rPr>
        <b/>
        <vertAlign val="subscript"/>
        <sz val="11"/>
        <color indexed="8"/>
        <rFont val="Arial"/>
        <family val="2"/>
      </rPr>
      <t>2</t>
    </r>
    <r>
      <rPr>
        <b/>
        <sz val="11"/>
        <color indexed="8"/>
        <rFont val="Arial"/>
        <family val="2"/>
      </rPr>
      <t xml:space="preserve"> emissions from flaring (mt CO</t>
    </r>
    <r>
      <rPr>
        <b/>
        <vertAlign val="subscript"/>
        <sz val="11"/>
        <color indexed="8"/>
        <rFont val="Arial"/>
        <family val="2"/>
      </rPr>
      <t>2</t>
    </r>
    <r>
      <rPr>
        <b/>
        <sz val="11"/>
        <color indexed="8"/>
        <rFont val="Arial"/>
        <family val="2"/>
      </rPr>
      <t>)
[98.236(j)(2)(iii)(C)]</t>
    </r>
  </si>
  <si>
    <r>
      <t>Annual CH</t>
    </r>
    <r>
      <rPr>
        <b/>
        <vertAlign val="subscript"/>
        <sz val="11"/>
        <color indexed="8"/>
        <rFont val="Arial"/>
        <family val="2"/>
      </rPr>
      <t>4</t>
    </r>
    <r>
      <rPr>
        <b/>
        <sz val="11"/>
        <color indexed="8"/>
        <rFont val="Arial"/>
        <family val="2"/>
      </rPr>
      <t xml:space="preserve"> emissions from flaring (mt CH</t>
    </r>
    <r>
      <rPr>
        <b/>
        <vertAlign val="subscript"/>
        <sz val="11"/>
        <color indexed="8"/>
        <rFont val="Arial"/>
        <family val="2"/>
      </rPr>
      <t>4</t>
    </r>
    <r>
      <rPr>
        <b/>
        <sz val="11"/>
        <color indexed="8"/>
        <rFont val="Arial"/>
        <family val="2"/>
      </rPr>
      <t>)
[98.236(j)(2)(iii)(D)]</t>
    </r>
  </si>
  <si>
    <r>
      <t>Annual N</t>
    </r>
    <r>
      <rPr>
        <b/>
        <vertAlign val="subscript"/>
        <sz val="11"/>
        <color indexed="8"/>
        <rFont val="Arial"/>
        <family val="2"/>
      </rPr>
      <t>2</t>
    </r>
    <r>
      <rPr>
        <b/>
        <sz val="11"/>
        <color indexed="8"/>
        <rFont val="Arial"/>
        <family val="2"/>
      </rPr>
      <t>O emissions from flaring (mt N</t>
    </r>
    <r>
      <rPr>
        <b/>
        <vertAlign val="subscript"/>
        <sz val="11"/>
        <color indexed="8"/>
        <rFont val="Arial"/>
        <family val="2"/>
      </rPr>
      <t>2</t>
    </r>
    <r>
      <rPr>
        <b/>
        <sz val="11"/>
        <color indexed="8"/>
        <rFont val="Arial"/>
        <family val="2"/>
      </rPr>
      <t>O)
[98.236(j)(2)(iii)(E)]</t>
    </r>
  </si>
  <si>
    <t>Emissions from improperly functioning dump valves</t>
  </si>
  <si>
    <t>If Calculation Method 1 or 2 were used, and any gas-liquid separator liquid dump valves did not close properly during the calendar year, complete the following table:</t>
  </si>
  <si>
    <t>Count of gas-liquid separators whose liquid dump valves did not close properly
 [98.236(j)(3)(i)]</t>
  </si>
  <si>
    <r>
      <t xml:space="preserve">Total time the dump valves did not close properly, </t>
    </r>
    <r>
      <rPr>
        <b/>
        <sz val="11"/>
        <color indexed="56"/>
        <rFont val="Arial"/>
        <family val="2"/>
      </rPr>
      <t>T</t>
    </r>
    <r>
      <rPr>
        <b/>
        <vertAlign val="subscript"/>
        <sz val="11"/>
        <color indexed="56"/>
        <rFont val="Arial"/>
        <family val="2"/>
      </rPr>
      <t>n</t>
    </r>
    <r>
      <rPr>
        <b/>
        <sz val="11"/>
        <color indexed="8"/>
        <rFont val="Arial"/>
        <family val="2"/>
      </rPr>
      <t xml:space="preserve">
(hours)
[98.236(j)(3)(ii)]</t>
    </r>
  </si>
  <si>
    <r>
      <t>CO</t>
    </r>
    <r>
      <rPr>
        <b/>
        <vertAlign val="subscript"/>
        <sz val="11"/>
        <color indexed="8"/>
        <rFont val="Arial"/>
        <family val="2"/>
      </rPr>
      <t>2</t>
    </r>
    <r>
      <rPr>
        <b/>
        <sz val="11"/>
        <color indexed="8"/>
        <rFont val="Arial"/>
        <family val="2"/>
      </rPr>
      <t xml:space="preserve"> emissions from improperly functioning dump valves 
(mt CO</t>
    </r>
    <r>
      <rPr>
        <b/>
        <vertAlign val="subscript"/>
        <sz val="11"/>
        <color indexed="8"/>
        <rFont val="Arial"/>
        <family val="2"/>
      </rPr>
      <t>2</t>
    </r>
    <r>
      <rPr>
        <b/>
        <sz val="11"/>
        <color indexed="8"/>
        <rFont val="Arial"/>
        <family val="2"/>
      </rPr>
      <t>)
[98.236(j)(3)(iii)]</t>
    </r>
  </si>
  <si>
    <r>
      <t>CH</t>
    </r>
    <r>
      <rPr>
        <b/>
        <vertAlign val="subscript"/>
        <sz val="11"/>
        <color indexed="8"/>
        <rFont val="Arial"/>
        <family val="2"/>
      </rPr>
      <t>4</t>
    </r>
    <r>
      <rPr>
        <b/>
        <sz val="11"/>
        <color indexed="8"/>
        <rFont val="Arial"/>
        <family val="2"/>
      </rPr>
      <t xml:space="preserve"> emissions from improperly functioning dump valves 
(mt CH</t>
    </r>
    <r>
      <rPr>
        <b/>
        <vertAlign val="subscript"/>
        <sz val="11"/>
        <color indexed="8"/>
        <rFont val="Arial"/>
        <family val="2"/>
      </rPr>
      <t>4</t>
    </r>
    <r>
      <rPr>
        <b/>
        <sz val="11"/>
        <color indexed="8"/>
        <rFont val="Arial"/>
        <family val="2"/>
      </rPr>
      <t>)
[98.236(j)(3)(iv)]</t>
    </r>
  </si>
  <si>
    <t>Missing data procedures used for Atmospheric Storage Tank emission calculations</t>
  </si>
  <si>
    <t xml:space="preserve">
For gas-liquid separator, non-separator equipment, or well with oil throughput ≥10 barrels/day using Calculation Method 1 or 2 
</t>
  </si>
  <si>
    <t xml:space="preserve">
If separator dump valve is functioning improperly during the calendar year 
</t>
  </si>
  <si>
    <t xml:space="preserve">Measurement Frequency
</t>
  </si>
  <si>
    <t xml:space="preserve">
Number of quarters missing data procedures were used 
[98.236(bb)(1)]</t>
  </si>
  <si>
    <r>
      <t>Number of Centrifugal Compressors with wet seal oil degassing vents,</t>
    </r>
    <r>
      <rPr>
        <b/>
        <sz val="11"/>
        <color indexed="18"/>
        <rFont val="Arial"/>
        <family val="2"/>
      </rPr>
      <t xml:space="preserve"> Count</t>
    </r>
    <r>
      <rPr>
        <b/>
        <sz val="11"/>
        <color indexed="8"/>
        <rFont val="Arial"/>
        <family val="2"/>
      </rPr>
      <t xml:space="preserve">
[98.236(o)(5)(i)]</t>
    </r>
  </si>
  <si>
    <r>
      <t>Total annual Centrifugal Compressor emissions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[98.236(o)(5)(ii)]</t>
    </r>
  </si>
  <si>
    <r>
      <t>Total annual Centrifugal Compressor emissions
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xml:space="preserve">)
[98.236(o)(5)(iii)] </t>
    </r>
  </si>
  <si>
    <t>Missing data procedures used for Centrifugal Compressor emission calculations</t>
  </si>
  <si>
    <t>Procedures used 
[98.235(h)]</t>
  </si>
  <si>
    <t>Count of Reciprocating Compressors
[98.236(p)(5)(i)]</t>
  </si>
  <si>
    <r>
      <t>Total annual Reciprocating Compressor emissions
CO</t>
    </r>
    <r>
      <rPr>
        <b/>
        <vertAlign val="subscript"/>
        <sz val="11"/>
        <color indexed="8"/>
        <rFont val="Arial"/>
        <family val="2"/>
      </rPr>
      <t>2</t>
    </r>
    <r>
      <rPr>
        <b/>
        <sz val="11"/>
        <color indexed="8"/>
        <rFont val="Arial"/>
        <family val="2"/>
      </rPr>
      <t xml:space="preserve"> Emissions
(mt CO</t>
    </r>
    <r>
      <rPr>
        <b/>
        <vertAlign val="subscript"/>
        <sz val="11"/>
        <color indexed="8"/>
        <rFont val="Arial"/>
        <family val="2"/>
      </rPr>
      <t>2</t>
    </r>
    <r>
      <rPr>
        <b/>
        <sz val="11"/>
        <color indexed="8"/>
        <rFont val="Arial"/>
        <family val="2"/>
      </rPr>
      <t>)
[98.236(p)(5)(ii)]</t>
    </r>
  </si>
  <si>
    <r>
      <t>Total annual Reciprocating Compressor emissions
CH</t>
    </r>
    <r>
      <rPr>
        <b/>
        <vertAlign val="subscript"/>
        <sz val="11"/>
        <color indexed="8"/>
        <rFont val="Arial"/>
        <family val="2"/>
      </rPr>
      <t>4</t>
    </r>
    <r>
      <rPr>
        <b/>
        <sz val="11"/>
        <color indexed="8"/>
        <rFont val="Arial"/>
        <family val="2"/>
      </rPr>
      <t xml:space="preserve"> Emissions
(mt CH</t>
    </r>
    <r>
      <rPr>
        <b/>
        <vertAlign val="subscript"/>
        <sz val="11"/>
        <color indexed="8"/>
        <rFont val="Arial"/>
        <family val="2"/>
      </rPr>
      <t>4</t>
    </r>
    <r>
      <rPr>
        <b/>
        <sz val="11"/>
        <color indexed="8"/>
        <rFont val="Arial"/>
        <family val="2"/>
      </rPr>
      <t>)
[98.236(p)(5)(iii)]</t>
    </r>
  </si>
  <si>
    <t>Missing data procedures used for Reciprocating Compressor emission calculations</t>
  </si>
  <si>
    <t xml:space="preserve">
Procedures used 
[98.235(h)]</t>
  </si>
  <si>
    <t>Leak Survey Characterization</t>
  </si>
  <si>
    <t>Complete the following table for each component type that uses emission factors for estimating emissions for equipment leaks found in each leak survey:</t>
  </si>
  <si>
    <r>
      <rPr>
        <i/>
        <sz val="11"/>
        <color indexed="8"/>
        <rFont val="Arial"/>
        <family val="2"/>
      </rPr>
      <t xml:space="preserve">Report the count of components surveyed of all component types and the emissions from those component types (as calculated by Equation W-30) </t>
    </r>
    <r>
      <rPr>
        <b/>
        <i/>
        <sz val="11"/>
        <color indexed="8"/>
        <rFont val="Arial"/>
        <family val="2"/>
      </rPr>
      <t xml:space="preserve">
If no leaks were identified from any components of a component type during the leak survey, enter "0" in columns G through I for that component type.</t>
    </r>
  </si>
  <si>
    <t>Onshore petroleum and natural gas gathering and boosting [98.232(c)(21) and (j)10)] (Table W-1E)</t>
  </si>
  <si>
    <t>Onshore Production or GB Components, Gas Service - Valve</t>
  </si>
  <si>
    <t>Onshore Production or GB Components, Gas Service - Flange</t>
  </si>
  <si>
    <t>Onshore Production or GB Components, Gas Service - Connector (other)</t>
  </si>
  <si>
    <t>Onshore Production or GB Components, Gas Service - Open-Ended Line</t>
  </si>
  <si>
    <t>Onshore Production or GB Components, Gas Service - Pressure Relief Valve</t>
  </si>
  <si>
    <t>Onshore Production or GB Components, Gas Service - Pump Seal</t>
  </si>
  <si>
    <t>Onshore Production or GB Components, Gas Service - Other</t>
  </si>
  <si>
    <t>Onshore Production or GB Components, Light Crude Service - Valve</t>
  </si>
  <si>
    <t>Onshore Production or GB Components, Light Crude Service - Flange</t>
  </si>
  <si>
    <t>Onshore Production or GB Components, Light Crude Service - Connector (other)</t>
  </si>
  <si>
    <t>Onshore Production or GB Components, Light Crude Service - Open-Ended Line</t>
  </si>
  <si>
    <t>Onshore Production or GB Components, Light Crude Service - Pump</t>
  </si>
  <si>
    <t>Onshore Production or GB Components, Light Crude Service - Agitator Seal</t>
  </si>
  <si>
    <t>Onshore Production or GB Components, Light Crude Service - Other</t>
  </si>
  <si>
    <t>Onshore Production or GB Components, Heavy Crude Service - Valve</t>
  </si>
  <si>
    <t>Onshore Production or GB Components, Heavy Crude Service - Flange</t>
  </si>
  <si>
    <t>Onshore Production or GB Components, Heavy Crude Service - Connector (other)</t>
  </si>
  <si>
    <t>Onshore Production or GB Components, Heavy Crude Service - Open-Ended Line</t>
  </si>
  <si>
    <t>Onshore Production or GB Components, Heavy Crude Service - Pump</t>
  </si>
  <si>
    <t>Onshore Production or GB Components, Heavy Crude Service - Agitator Seal</t>
  </si>
  <si>
    <t>Onshore Production or GB Components, Heavy Crude Service - Other</t>
  </si>
  <si>
    <t>Emission Source Type
(Eq. W-32A)
[98.232(c)(21)] 
[98.233(r)]</t>
  </si>
  <si>
    <r>
      <t xml:space="preserve">Total number of emission source type, </t>
    </r>
    <r>
      <rPr>
        <b/>
        <sz val="11"/>
        <color indexed="18"/>
        <rFont val="Arial"/>
        <family val="2"/>
      </rPr>
      <t>Count</t>
    </r>
    <r>
      <rPr>
        <b/>
        <vertAlign val="subscript"/>
        <sz val="11"/>
        <color indexed="18"/>
        <rFont val="Arial"/>
        <family val="2"/>
      </rPr>
      <t>e</t>
    </r>
    <r>
      <rPr>
        <b/>
        <sz val="11"/>
        <color indexed="8"/>
        <rFont val="Arial"/>
        <family val="2"/>
      </rPr>
      <t xml:space="preserve">
</t>
    </r>
    <r>
      <rPr>
        <b/>
        <sz val="11"/>
        <color indexed="10"/>
        <rFont val="Arial"/>
        <family val="2"/>
      </rPr>
      <t>(for gathering pipelines, this value is the number of miles of pipeline per material type)</t>
    </r>
    <r>
      <rPr>
        <b/>
        <sz val="11"/>
        <color indexed="8"/>
        <rFont val="Arial"/>
        <family val="2"/>
      </rPr>
      <t xml:space="preserve">
[98.236(r)(1)(ii)]</t>
    </r>
  </si>
  <si>
    <t>Gas Service - Valves</t>
  </si>
  <si>
    <t>Gas Service - Connectors</t>
  </si>
  <si>
    <t>Gas Service - Open ended lines</t>
  </si>
  <si>
    <t>Gas Service - Pressure relief valves</t>
  </si>
  <si>
    <t>Gathering pipelines - Protected steel gathering pipeline</t>
  </si>
  <si>
    <t>Gathering pipelines - Unprotected steel gathering pipeline</t>
  </si>
  <si>
    <t>Gathering pipelines - Plastic/composite gathering pipeline</t>
  </si>
  <si>
    <t>Gathering pipelines - Cast iron gathering pipeline</t>
  </si>
  <si>
    <t>Major Equipment Type for which equipment leak emissions are calculated using the methodology in 98.233(r)</t>
  </si>
  <si>
    <t>Component count calculation method for all emission source types in Table R.1 other than gathering pipelines
[98.236(r)(3)(i)]</t>
  </si>
  <si>
    <t>Major Equipment Type
[98.236(r)(3)(ii)]</t>
  </si>
  <si>
    <t>Equipment type present at facility?
[98.236(r)(3)(ii)(A)]</t>
  </si>
  <si>
    <t>Count of Major Equipment Type in Oregon
[98.236(r)(3)(ii)(B)]</t>
  </si>
  <si>
    <t>Natural gas production and Gathering and boosting equipment
(Table W-1B)
[98.236(r)(3)(ii)]</t>
  </si>
  <si>
    <t>Wellhead</t>
  </si>
  <si>
    <t>Separators</t>
  </si>
  <si>
    <t>Meters/piping</t>
  </si>
  <si>
    <t>Compressors</t>
  </si>
  <si>
    <t>In-line heaters</t>
  </si>
  <si>
    <t>Table R.1 Equipment leaks calculated using population counts and factors (for Onshore Petroleum and Natural Gas Production and Onshore Petroleum and Natural Gas Gathering and Boosting only)</t>
  </si>
  <si>
    <t>Table R.4 Major Equipment Type (for Onshore Petroleum and Natural Gas Production and Onshore Petroleum and Natural Gas Gathering and Boosting only)</t>
  </si>
  <si>
    <t>Natural Gas Transmission Pipeline Segment Reporting Form</t>
  </si>
  <si>
    <t>Pipeline Name:</t>
  </si>
  <si>
    <t>Miles of Transmission Pipeline in Oregon</t>
  </si>
  <si>
    <t>Does the facility have any blowdown vent stacks subject to reporting under 98.232 [98.236(i)]?</t>
  </si>
  <si>
    <t>Quantity of natural gas received at all custody transfer stations in the calendar year
(thousand standard cubic feet)
[98.236(aa)(11)(i)]</t>
  </si>
  <si>
    <t>Quantity of natural gas withdrawn from in-system storage in the calendar year
(thousand standard cubic feet)
[98.236(aa)(11)(ii)]</t>
  </si>
  <si>
    <t>Quantity of natural gas added to in-system storage in the calendar year
(thousand standard cubic feet)
[98.236(aa)(11)(iii)]</t>
  </si>
  <si>
    <t>Quantity of natural gas transferred to third parties such as LDCs or other transmission pipelines
(thousand standard cubic feet)
[98.236(aa)(11)(iv)]</t>
  </si>
  <si>
    <t>Quantity of natural gas consumed by the transmission pipeline facility for operational purposes
(thousand standard cubic feet)
[98.236(aa)(11)(v)]</t>
  </si>
  <si>
    <t>Blowdown Vent Stacks Emissions Type:</t>
  </si>
  <si>
    <t>Blowdown Vent Stacks Emissions Calculated by Equipment or Event type:</t>
  </si>
  <si>
    <t>Blowdown Vent Stacks Emissions Calculated Using Flow Meters :</t>
  </si>
  <si>
    <t>For Missing Data Procedures:</t>
  </si>
  <si>
    <t xml:space="preserve">Type
</t>
  </si>
  <si>
    <t>TRANSMISSION PIPELINE</t>
  </si>
  <si>
    <t>GATHERING AND BOOSTING</t>
  </si>
  <si>
    <t>DISTRIBUTION</t>
  </si>
  <si>
    <t>LNG IMPORT-EXPORT</t>
  </si>
  <si>
    <t>LNG STORAGE</t>
  </si>
  <si>
    <t>UNDERGROUND STORAGE</t>
  </si>
  <si>
    <t>TRANSMISSION COMPRESSION</t>
  </si>
  <si>
    <t>Production</t>
  </si>
  <si>
    <t>Reporting Year</t>
  </si>
  <si>
    <t>Blowdown Vent Stack BAMM Method</t>
  </si>
  <si>
    <t>Basins</t>
  </si>
  <si>
    <t>Flare Stack Applicability</t>
  </si>
  <si>
    <t>Pneumatic Device Options</t>
  </si>
  <si>
    <t>Calculated by equipment or event type</t>
  </si>
  <si>
    <t>605 - Eastern Columbia Basin</t>
  </si>
  <si>
    <t>Emissions Source (Missing Data - Population Count)</t>
  </si>
  <si>
    <t>Using flow meters</t>
  </si>
  <si>
    <t>615 - Snake River Basin</t>
  </si>
  <si>
    <t>No</t>
  </si>
  <si>
    <t>620 - Southern Region Basin</t>
  </si>
  <si>
    <t>Below Grade T-D Station, Inlet Pressure &gt; 300 psig</t>
  </si>
  <si>
    <t>Centrifugal Compressor Applicability</t>
  </si>
  <si>
    <t>620 - Southern Oregon Basin</t>
  </si>
  <si>
    <t>710 - Western Columbia Basin</t>
  </si>
  <si>
    <t>Below Grade T-D Station, Inlet Pressure 100 to 300 psig</t>
  </si>
  <si>
    <t>715 - Klamath Mountains Province</t>
  </si>
  <si>
    <t>Below Grade T-D Station, Inlet Pressure &lt; 100 psig</t>
  </si>
  <si>
    <t>Below Grade M-R Station, Inlet Pressure &gt; 300 psig</t>
  </si>
  <si>
    <t>Reciprocating Compressor Applicability</t>
  </si>
  <si>
    <t>High-bleed Pneumatic Device</t>
  </si>
  <si>
    <t>Blowdown Vent Stack Emissions Types</t>
  </si>
  <si>
    <t>High Bleed</t>
  </si>
  <si>
    <t>Below Grade M-R Station, Inlet Pressure 100 to 300 psig</t>
  </si>
  <si>
    <t>Intermittent-bleed Pneumatic Device</t>
  </si>
  <si>
    <t>605 - Eastern Columbia Basin - Counties</t>
  </si>
  <si>
    <t>Below Grade M-R Station, Inlet Pressure &lt; 100 psig</t>
  </si>
  <si>
    <t>Low-bleed Pneumatic Device</t>
  </si>
  <si>
    <t>CROOK, OR</t>
  </si>
  <si>
    <t>Missing Data - Parameters</t>
  </si>
  <si>
    <t>Distribution Mains - Unprotected Steel</t>
  </si>
  <si>
    <t>Missing Data - Pop Count</t>
  </si>
  <si>
    <t>GILLIAM, OR</t>
  </si>
  <si>
    <t>Combination of flow meters and calculating by equipment or event type</t>
  </si>
  <si>
    <t>Intermittent Bleed</t>
  </si>
  <si>
    <t>Total Number</t>
  </si>
  <si>
    <t>Distribution Mains - Protected Steel</t>
  </si>
  <si>
    <t>LNG Storage Compressor - Vapor Recovery Compressor</t>
  </si>
  <si>
    <t>Storage Wellheads - Valve</t>
  </si>
  <si>
    <t>Pneumatic Device Parameters</t>
  </si>
  <si>
    <t>HOOD RIVER, OR</t>
  </si>
  <si>
    <t>Concentration of CO2 in produced or processed natural gas</t>
  </si>
  <si>
    <t>Distribution Mains - Plastic</t>
  </si>
  <si>
    <t>Storage Wellheads - Connector</t>
  </si>
  <si>
    <t>JEFFERSON, OR</t>
  </si>
  <si>
    <t>Concentration of CH4 in produced or processed natural gas</t>
  </si>
  <si>
    <t>Distribution Mains - Cast Iron</t>
  </si>
  <si>
    <t>Storage Wellheads - Open-ended Line</t>
  </si>
  <si>
    <t>MORROW, OR</t>
  </si>
  <si>
    <t>Blowdown Vent Stack Equipment or Event types</t>
  </si>
  <si>
    <t>Low Bleed</t>
  </si>
  <si>
    <t>Distribution Services - Unprotected Steel</t>
  </si>
  <si>
    <t>Storage Wellheads - Pressure Relief Valve</t>
  </si>
  <si>
    <t>SHERMAN, OR</t>
  </si>
  <si>
    <t>Pipeline integrity work</t>
  </si>
  <si>
    <t>Distribution Services - Protected Steel</t>
  </si>
  <si>
    <t>UMATILLA, OR</t>
  </si>
  <si>
    <t>Traditional operations or pipeline maintenance</t>
  </si>
  <si>
    <t>Distribution Services - Plastic</t>
  </si>
  <si>
    <t xml:space="preserve">Mole fraction of CH4 in flare feed gas, XCH4 </t>
  </si>
  <si>
    <t>UNION, OR</t>
  </si>
  <si>
    <t>Equipment replacement or repair</t>
  </si>
  <si>
    <t>Missing Data - Device Type</t>
  </si>
  <si>
    <t>Mole fraction of CO2 in flare feed gas, XCO2</t>
  </si>
  <si>
    <t>WALLOWA, OR</t>
  </si>
  <si>
    <t>Pipe abandonment</t>
  </si>
  <si>
    <t>Blowdown Vent Stack Applicability</t>
  </si>
  <si>
    <t xml:space="preserve">WASCO, OR </t>
  </si>
  <si>
    <t>New construction or modifications</t>
  </si>
  <si>
    <t>Combustion Applicability</t>
  </si>
  <si>
    <t>Total time in operating mode (hours)</t>
  </si>
  <si>
    <t>WHEELER, OR</t>
  </si>
  <si>
    <t>Operational precaution during activities</t>
  </si>
  <si>
    <t xml:space="preserve">Total time in not-operating-depressurized mode (hours) </t>
  </si>
  <si>
    <t>Emergency shutdowns including pipeline incidents as defined in 49 CFR 191.3</t>
  </si>
  <si>
    <t>Blowdown Vent Stack Missing Data Type</t>
  </si>
  <si>
    <t>615 - Snake River Basin - Counties</t>
  </si>
  <si>
    <t>All other pipeline segments with a physical volume greater than or equal to 50 cubic feet</t>
  </si>
  <si>
    <t>Measured flow rate (standard cubic feet/hour)</t>
  </si>
  <si>
    <t>BAKER, OR</t>
  </si>
  <si>
    <t>Types of Combustion Unit</t>
  </si>
  <si>
    <t>Mole fraction CO2</t>
  </si>
  <si>
    <t>Facility Piping</t>
  </si>
  <si>
    <t>GRANT, OR</t>
  </si>
  <si>
    <t>Pneumatic Pump Applicability</t>
  </si>
  <si>
    <t>Total count of natural gas driven pneumatic pumps</t>
  </si>
  <si>
    <t>Mole fraction CH4</t>
  </si>
  <si>
    <t>Pipeline Venting</t>
  </si>
  <si>
    <t>MALHEUR, OR</t>
  </si>
  <si>
    <t>Concentration of CO2 in produced natural gas</t>
  </si>
  <si>
    <t>External fuel combustion units with a rated heat capacity greater than 5 mmBtu/hr</t>
  </si>
  <si>
    <t>Concentration of CH4 in produced natural gas</t>
  </si>
  <si>
    <t>Internal fuel combustion units that are not compressor-drivers, with a rated heat capacity greater than 1 mmBtu/hr</t>
  </si>
  <si>
    <t>Compressor mode-source combination reporter emission factor, EFs,m</t>
  </si>
  <si>
    <t>Scrubbers/Strainers</t>
  </si>
  <si>
    <t>620 - Southern Oregon Basin - Counties</t>
  </si>
  <si>
    <t>Acid Gas Applicability</t>
  </si>
  <si>
    <t>Internal fuel combustion units of any heat capacity that are compressor-drivers</t>
  </si>
  <si>
    <t>Pig launchers and receivers</t>
  </si>
  <si>
    <t>DESCHUTES, OR</t>
  </si>
  <si>
    <t>Blowdown BAMM Parameters</t>
  </si>
  <si>
    <t>Measured volume of flow during the reporting year (million standard cubic feet)</t>
  </si>
  <si>
    <t>Emergency shutdowns</t>
  </si>
  <si>
    <t>HARNEY, OR</t>
  </si>
  <si>
    <t>Number of total blowdowns</t>
  </si>
  <si>
    <t>Combustion Unit of Measure</t>
  </si>
  <si>
    <t>All other equipment with a physical volume greater than or equal to 50 cubic feet</t>
  </si>
  <si>
    <t>KLAMATH, OR</t>
  </si>
  <si>
    <t>Concentration of CO2 in natural gas</t>
  </si>
  <si>
    <t>Calculation Methodology</t>
  </si>
  <si>
    <t>LAKE, OR</t>
  </si>
  <si>
    <t>Concentration of CH4 in natural gas</t>
  </si>
  <si>
    <t>Calculation Methodology 1 [98.233(d)(1)]</t>
  </si>
  <si>
    <t>thousand standard cubic feet</t>
  </si>
  <si>
    <t>Transmission Storage Tanks Applicability</t>
  </si>
  <si>
    <t>Vented natural gas volume</t>
  </si>
  <si>
    <t>Calculation Methodology 2 [98.233(d)(2)]</t>
  </si>
  <si>
    <t>gallons</t>
  </si>
  <si>
    <t>Concentration of CO2 in the feed natural gas</t>
  </si>
  <si>
    <t>710 - Western Columbia Basin - Counties</t>
  </si>
  <si>
    <t>Temperature</t>
  </si>
  <si>
    <t>Calculation Methodology 3 [98.233(d)(3)]</t>
  </si>
  <si>
    <t>tons</t>
  </si>
  <si>
    <t>Concentration of CH4 in the feed natural gas</t>
  </si>
  <si>
    <t>BENTON</t>
  </si>
  <si>
    <t>Pressure</t>
  </si>
  <si>
    <t>Calculation Methodology 4 [98.233(d)(4)]</t>
  </si>
  <si>
    <t>Total number of surveyed component type identified as leaking</t>
  </si>
  <si>
    <t>Transmission Storage Tanks Leak Method</t>
  </si>
  <si>
    <t>CLACKAMAS, OR</t>
  </si>
  <si>
    <t>CLATSOP, OR</t>
  </si>
  <si>
    <t>Blowdown Vent Stack BAMM Measurement Frequency</t>
  </si>
  <si>
    <t>Small Glycol Dehydrator Applicability</t>
  </si>
  <si>
    <t>Total number of emission source type, Count</t>
  </si>
  <si>
    <t>Optical gas imaging</t>
  </si>
  <si>
    <t>COLUMBIA, OR</t>
  </si>
  <si>
    <t>Biannually</t>
  </si>
  <si>
    <t>Flow meter</t>
  </si>
  <si>
    <t>COOS, OR</t>
  </si>
  <si>
    <t>Annually</t>
  </si>
  <si>
    <t>High volume sampler</t>
  </si>
  <si>
    <t>CURRY, OR</t>
  </si>
  <si>
    <t>Semiannually</t>
  </si>
  <si>
    <t>Dessicant Dehydrator Applicability</t>
  </si>
  <si>
    <t>Calibrated bag</t>
  </si>
  <si>
    <t>DOUGLAS, OR</t>
  </si>
  <si>
    <t>Quarterly</t>
  </si>
  <si>
    <t>Optical leak detection</t>
  </si>
  <si>
    <t>LANE, OR</t>
  </si>
  <si>
    <t>Monthly</t>
  </si>
  <si>
    <t>LINCOLN, OR</t>
  </si>
  <si>
    <t>Weekly</t>
  </si>
  <si>
    <t>Large Glycol Dehydrator Applicability</t>
  </si>
  <si>
    <t>Transmission Storage Tanks Leak Method (Direct)</t>
  </si>
  <si>
    <t>LINN, OR</t>
  </si>
  <si>
    <t>Daily</t>
  </si>
  <si>
    <t>MARION, OR</t>
  </si>
  <si>
    <t>Hourly</t>
  </si>
  <si>
    <t>MULTNOMAH, OR</t>
  </si>
  <si>
    <t>Continuous</t>
  </si>
  <si>
    <t>Large Glycol Dehydrator Type</t>
  </si>
  <si>
    <t>POLK, OR</t>
  </si>
  <si>
    <t>Other measurement frequency</t>
  </si>
  <si>
    <t>Natural gas pneumatic</t>
  </si>
  <si>
    <t>TILLAMOOK, OR</t>
  </si>
  <si>
    <t>N/A (i.e., activity data parameters that are determined but not measured)</t>
  </si>
  <si>
    <t>Air pneumatic</t>
  </si>
  <si>
    <t>Acoustic leak detection</t>
  </si>
  <si>
    <t>WASHINGTON, OR</t>
  </si>
  <si>
    <t>Electric</t>
  </si>
  <si>
    <t>YAMHILL, OR</t>
  </si>
  <si>
    <t>Electric/Pneumatic</t>
  </si>
  <si>
    <t>Transmission Tanks Parameters</t>
  </si>
  <si>
    <t>715 - Klamath Mountains Province - Counties</t>
  </si>
  <si>
    <t>Large Glycol Dehydrator Absorbent  Type</t>
  </si>
  <si>
    <t>JACKSON, OR (29)</t>
  </si>
  <si>
    <t>Measured leak rate to atmosphere (standard cubic feet/hour)</t>
  </si>
  <si>
    <t>Triethylene glycol (TEG)</t>
  </si>
  <si>
    <t>Total number of meter/regulator runs at above grade metering-regulating stations that are not above grade T-D transfer stations, COUNTMR</t>
  </si>
  <si>
    <t>JOSEPHINE, OR (33)</t>
  </si>
  <si>
    <t>Duration of time leak is counted as having occurred (vented to atmosphere) (hours)</t>
  </si>
  <si>
    <t xml:space="preserve">Diethylene glycol (DEG) </t>
  </si>
  <si>
    <t>Measured leak rate to flare (standard cubic feet/hour)</t>
  </si>
  <si>
    <t>Ethylene glycol (EG)</t>
  </si>
  <si>
    <t>Formation Type</t>
  </si>
  <si>
    <t>Duration of time that flaring occurred (hours)</t>
  </si>
  <si>
    <t>Oil</t>
  </si>
  <si>
    <t>Stipper Gas</t>
  </si>
  <si>
    <t>Centrifugal Compressor Leak Vent Location</t>
  </si>
  <si>
    <t>High permeability gas</t>
  </si>
  <si>
    <t>Shale gas</t>
  </si>
  <si>
    <t>Atmosphere</t>
  </si>
  <si>
    <t>Coal seam</t>
  </si>
  <si>
    <t>Flare</t>
  </si>
  <si>
    <t>Other tight reservoir rock</t>
  </si>
  <si>
    <t>Combustion (fuel or thermal oxidizer)</t>
  </si>
  <si>
    <t>Calculation Method</t>
  </si>
  <si>
    <t>Blowdown Vent Stack Missing data Type</t>
  </si>
  <si>
    <t>No liquids unloading reporting required for this well per 98.236(f)</t>
  </si>
  <si>
    <t>Facility piping</t>
  </si>
  <si>
    <t>Calculation Methodology 1 [98.233(f)(1)] - Tested Well</t>
  </si>
  <si>
    <t>Pipeline venting</t>
  </si>
  <si>
    <t>Calculation Methodology 1 [98.233(f)(1)] - Calculated Well</t>
  </si>
  <si>
    <t>Calculation Methodology 2 [98.233(f)(2)]</t>
  </si>
  <si>
    <t>Scrubbers/strainers</t>
  </si>
  <si>
    <t xml:space="preserve">Reciprocating Compressor As Found Measurement Method </t>
  </si>
  <si>
    <t>Calculation Methodology 3 [98.233(f)(3)]</t>
  </si>
  <si>
    <t>Compressor Components, Gas Service - Meter</t>
  </si>
  <si>
    <t>Calculation Methodology 2 and 3 [98.233(f)(2-3)]</t>
  </si>
  <si>
    <t>Calibrated bagging</t>
  </si>
  <si>
    <t>All other equipment with a physical volume greater than or equal 50 cubic feet</t>
  </si>
  <si>
    <t>Temporary meter</t>
  </si>
  <si>
    <t>Atmospheric Storage Tanks Applicability</t>
  </si>
  <si>
    <t>Non-Compressor components, Gas Service - Meter</t>
  </si>
  <si>
    <t>Screening/Optical gas imaging</t>
  </si>
  <si>
    <t>Screening/Method 21</t>
  </si>
  <si>
    <t>Atmospheric Storage Tanks Calculation 1</t>
  </si>
  <si>
    <t>Screening/Infrared laser beam illuminated</t>
  </si>
  <si>
    <t>Screening/Acoustic leak detection</t>
  </si>
  <si>
    <t>Atmospheric Storage Tanks Calculation 2</t>
  </si>
  <si>
    <t>Reciprocating Compressor Missing Data Parameters</t>
  </si>
  <si>
    <t>Atmospheric Storage Tanks Calculation 3</t>
  </si>
  <si>
    <t>Total time in standby-pressurized-mode (hours)</t>
  </si>
  <si>
    <t>Keep Cell Below this Blank!</t>
  </si>
  <si>
    <t>Atmospheric Storage Tanks Calculation 1 or 2, Malcfunction Check</t>
  </si>
  <si>
    <t>Centrifugal Compressor As Found Measurement Method</t>
  </si>
  <si>
    <t>Atmospheric Storage Tanks Calculation Method Used</t>
  </si>
  <si>
    <t>Calculation Methodology 1</t>
  </si>
  <si>
    <t>Calculation Methodology 2</t>
  </si>
  <si>
    <t>Acid Gas Missing Data Parameters</t>
  </si>
  <si>
    <t>Volume fraction of CO2 used to calculate the annual average fraction of CO2 content in the vent from the acid gas removal unit</t>
  </si>
  <si>
    <t>Annual volume of gas vented from the acid gas removal unit</t>
  </si>
  <si>
    <t>Temperature used to calculate volume of gas vented</t>
  </si>
  <si>
    <t>Pressure used to calculate Volume of Gas vented</t>
  </si>
  <si>
    <t>Volumetric fraction of CO2 in inlet natural gas used to calculate the annual fraction of CO2 content of natural gas into the AGR unit</t>
  </si>
  <si>
    <t>Volumetric fraction of CO2 in outlet natural gas used to calculate the annual fraction of CO2 content of natural gas out of the AGR unit</t>
  </si>
  <si>
    <t>Natural gas flow rate into the acid gas removal unit</t>
  </si>
  <si>
    <t>Natural gas flow rate out of the acid gas removal unit</t>
  </si>
  <si>
    <t>Temperature used to calculate Natural gas flow rates</t>
  </si>
  <si>
    <t>Pressure used to calculate Natural gas flow rates</t>
  </si>
  <si>
    <t>dEHYDRATOR Missing Data Parameters</t>
  </si>
  <si>
    <t>For Calculation Method 1, concentration of CO2 in wet natural gas (mole fraction)</t>
  </si>
  <si>
    <t>For Calculation Method 1, concentration of CH4 in wet natural gas (mole fraction)</t>
  </si>
  <si>
    <t>Number of small glycol dehydrators venting to vapor recovery</t>
  </si>
  <si>
    <t>Number of small glycol dehydrators venting to flares or regenerator firebox/fire tubes</t>
  </si>
  <si>
    <t>Number of small glycol dehydrators venting to other control devices (specify)</t>
  </si>
  <si>
    <t>For Calculation Method 3, concentration of CO2 in produced or processed natural gas (mole fraction)</t>
  </si>
  <si>
    <t>For Calculation Method 3, concentration of CH4 in produced or processed natural gas (mole fraction)</t>
  </si>
  <si>
    <t>Number of desiccant dehydrators venting to vapor recovery</t>
  </si>
  <si>
    <t>Number of desiccant dehydrators venting to flares or regenerator firebox/fire tubes</t>
  </si>
  <si>
    <t>Number of desiccant dehydrators venting to other control devices (specify)</t>
  </si>
  <si>
    <t>Storage Tanks Missing Data Parameters</t>
  </si>
  <si>
    <t>Total volume of oil sent to tanks from all separators, non-separator equipment, or wells (bbl per yr)</t>
  </si>
  <si>
    <t>Separator or non-separator equipment oil composition</t>
  </si>
  <si>
    <t>Well production oil and gas composition</t>
  </si>
  <si>
    <t>Total time the dump valves did not close properly, Tn  (hours)</t>
  </si>
  <si>
    <t>Centrifugal Compressor Missing Data Parameters</t>
  </si>
  <si>
    <t>Count of Centrifugal Compressors</t>
  </si>
  <si>
    <t>Count of Reciprocating Compressors</t>
  </si>
  <si>
    <t>Equipment Leaks Missing Data Parameters</t>
  </si>
  <si>
    <t>Total number of emission source type, Counte</t>
  </si>
  <si>
    <t>Separator</t>
  </si>
  <si>
    <t>Meter/Piping</t>
  </si>
  <si>
    <t>Compressor</t>
  </si>
  <si>
    <t>In-line Heater</t>
  </si>
  <si>
    <t>Dehydrator</t>
  </si>
  <si>
    <t>Heater-treater</t>
  </si>
  <si>
    <t>Header</t>
  </si>
  <si>
    <t>Count of Major Equipment Type</t>
  </si>
  <si>
    <t>Quantity of fuel combusted in calendar year</t>
  </si>
  <si>
    <t>Concentration of CO2 in gas sent to unit</t>
  </si>
  <si>
    <t>Concentration of C1 hydrocarbons in gas sent to unit</t>
  </si>
  <si>
    <t>Concentration of C2 hydrocarbons in gas sent to unit</t>
  </si>
  <si>
    <t>Concentration of C3 hydrocarbons in gas sent to unit</t>
  </si>
  <si>
    <t>Concentration of C4 hydrocarbons in gas sent to unit</t>
  </si>
  <si>
    <t>Concentration of C5+ hydrocarbons in gas sent to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</si>
</sst>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
    <numFmt numFmtId="167" formatCode="0.000"/>
    <numFmt numFmtId="168" formatCode="0.0%"/>
    <numFmt numFmtId="169" formatCode="m/d/yyyy;@"/>
    <numFmt numFmtId="170" formatCode="#,##0.00000"/>
  </numFmts>
  <fonts count="53" x14ac:knownFonts="1">
    <font>
      <sz val="11"/>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sz val="11"/>
      <color theme="1"/>
      <name val="Arial"/>
      <family val="2"/>
    </font>
    <font>
      <b/>
      <sz val="11"/>
      <color indexed="8"/>
      <name val="Arial"/>
      <family val="2"/>
    </font>
    <font>
      <b/>
      <vertAlign val="subscript"/>
      <sz val="11"/>
      <color indexed="8"/>
      <name val="Arial"/>
      <family val="2"/>
    </font>
    <font>
      <b/>
      <sz val="11"/>
      <color indexed="18"/>
      <name val="Arial"/>
      <family val="2"/>
    </font>
    <font>
      <b/>
      <vertAlign val="subscript"/>
      <sz val="11"/>
      <color indexed="56"/>
      <name val="Arial"/>
      <family val="2"/>
    </font>
    <font>
      <b/>
      <vertAlign val="subscript"/>
      <sz val="11"/>
      <color indexed="18"/>
      <name val="Arial"/>
      <family val="2"/>
    </font>
    <font>
      <sz val="11"/>
      <name val="Arial"/>
      <family val="2"/>
    </font>
    <font>
      <sz val="11"/>
      <color theme="1"/>
      <name val="Arial"/>
      <family val="2"/>
    </font>
    <font>
      <u/>
      <sz val="11"/>
      <color theme="10"/>
      <name val="Arial"/>
      <family val="2"/>
    </font>
    <font>
      <sz val="11"/>
      <color rgb="FFFF0000"/>
      <name val="Arial"/>
      <family val="2"/>
    </font>
    <font>
      <b/>
      <sz val="11"/>
      <name val="Arial"/>
      <family val="2"/>
    </font>
    <font>
      <i/>
      <sz val="11"/>
      <color theme="1"/>
      <name val="Arial"/>
      <family val="2"/>
    </font>
    <font>
      <b/>
      <i/>
      <sz val="11"/>
      <color theme="1"/>
      <name val="Arial"/>
      <family val="2"/>
    </font>
    <font>
      <i/>
      <sz val="11"/>
      <color indexed="8"/>
      <name val="Arial"/>
      <family val="2"/>
    </font>
    <font>
      <b/>
      <i/>
      <sz val="11"/>
      <color indexed="8"/>
      <name val="Arial"/>
      <family val="2"/>
    </font>
    <font>
      <b/>
      <sz val="11"/>
      <color indexed="56"/>
      <name val="Arial"/>
      <family val="2"/>
    </font>
    <font>
      <b/>
      <u/>
      <sz val="11"/>
      <color theme="1"/>
      <name val="Arial"/>
      <family val="2"/>
    </font>
    <font>
      <sz val="11"/>
      <color indexed="10"/>
      <name val="Arial"/>
      <family val="2"/>
    </font>
    <font>
      <sz val="11"/>
      <color theme="0"/>
      <name val="Arial"/>
      <family val="2"/>
    </font>
    <font>
      <b/>
      <sz val="11"/>
      <color theme="0"/>
      <name val="Arial"/>
      <family val="2"/>
    </font>
    <font>
      <b/>
      <vertAlign val="subscript"/>
      <sz val="11"/>
      <name val="Arial"/>
      <family val="2"/>
    </font>
    <font>
      <b/>
      <u/>
      <sz val="11"/>
      <name val="Arial"/>
      <family val="2"/>
    </font>
    <font>
      <b/>
      <u/>
      <sz val="11"/>
      <name val="Calibri"/>
      <family val="2"/>
      <scheme val="minor"/>
    </font>
    <font>
      <sz val="11"/>
      <color indexed="8"/>
      <name val="Arial"/>
      <family val="2"/>
    </font>
    <font>
      <b/>
      <vertAlign val="superscript"/>
      <sz val="11"/>
      <color indexed="8"/>
      <name val="Arial"/>
      <family val="2"/>
    </font>
    <font>
      <u/>
      <sz val="11"/>
      <color indexed="8"/>
      <name val="Arial"/>
      <family val="2"/>
    </font>
    <font>
      <i/>
      <sz val="11"/>
      <color rgb="FFFF0000"/>
      <name val="Arial"/>
      <family val="2"/>
    </font>
    <font>
      <u/>
      <sz val="11"/>
      <color theme="1"/>
      <name val="Arial"/>
      <family val="2"/>
    </font>
    <font>
      <i/>
      <vertAlign val="subscript"/>
      <sz val="11"/>
      <color indexed="8"/>
      <name val="Arial"/>
      <family val="2"/>
    </font>
    <font>
      <b/>
      <sz val="11"/>
      <color indexed="10"/>
      <name val="Arial"/>
      <family val="2"/>
    </font>
    <font>
      <b/>
      <u/>
      <sz val="12"/>
      <name val="Arial"/>
      <family val="2"/>
    </font>
    <font>
      <b/>
      <sz val="12"/>
      <color indexed="8"/>
      <name val="Arial"/>
      <family val="2"/>
    </font>
    <font>
      <b/>
      <sz val="12"/>
      <color theme="1"/>
      <name val="Arial"/>
      <family val="2"/>
    </font>
    <font>
      <b/>
      <sz val="14"/>
      <color theme="1"/>
      <name val="Arial"/>
      <family val="2"/>
    </font>
    <font>
      <b/>
      <sz val="16"/>
      <color theme="1"/>
      <name val="Arial"/>
      <family val="2"/>
    </font>
    <font>
      <sz val="14"/>
      <color theme="1"/>
      <name val="Arial"/>
      <family val="2"/>
    </font>
    <font>
      <u/>
      <sz val="12"/>
      <color theme="10"/>
      <name val="Arial"/>
      <family val="2"/>
    </font>
    <font>
      <b/>
      <sz val="16"/>
      <color theme="0"/>
      <name val="Arial"/>
      <family val="2"/>
    </font>
    <font>
      <sz val="16"/>
      <color theme="0"/>
      <name val="Arial"/>
      <family val="2"/>
    </font>
    <font>
      <sz val="16"/>
      <color theme="1"/>
      <name val="Arial"/>
      <family val="2"/>
    </font>
    <font>
      <u/>
      <sz val="16"/>
      <color theme="10"/>
      <name val="Arial"/>
      <family val="2"/>
    </font>
    <font>
      <sz val="16"/>
      <name val="Arial"/>
      <family val="2"/>
    </font>
    <font>
      <b/>
      <u/>
      <sz val="14"/>
      <color theme="1"/>
      <name val="Arial"/>
      <family val="2"/>
    </font>
    <font>
      <u/>
      <sz val="11"/>
      <name val="Arial"/>
      <family val="2"/>
    </font>
    <font>
      <b/>
      <sz val="12"/>
      <name val="Arial"/>
      <family val="2"/>
    </font>
    <font>
      <sz val="7"/>
      <name val="Arial"/>
      <family val="2"/>
    </font>
    <font>
      <sz val="7"/>
      <color theme="0"/>
      <name val="Arial"/>
      <family val="2"/>
    </font>
    <font>
      <u/>
      <sz val="11"/>
      <color rgb="FFFF0000"/>
      <name val="Arial"/>
      <family val="2"/>
    </font>
    <font>
      <sz val="8"/>
      <color rgb="FF000000"/>
      <name val="Tahoma"/>
      <family val="2"/>
    </font>
  </fonts>
  <fills count="17">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0C0C0"/>
        <bgColor indexed="64"/>
      </patternFill>
    </fill>
    <fill>
      <patternFill patternType="solid">
        <fgColor rgb="FF99CCFF"/>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theme="8" tint="0.79998168889431442"/>
      </patternFill>
    </fill>
    <fill>
      <patternFill patternType="solid">
        <fgColor theme="9" tint="0.79998168889431442"/>
        <bgColor indexed="64"/>
      </patternFill>
    </fill>
    <fill>
      <patternFill patternType="solid">
        <fgColor rgb="FF002060"/>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dashed">
        <color rgb="FFFF0000"/>
      </right>
      <top style="medium">
        <color indexed="64"/>
      </top>
      <bottom/>
      <diagonal/>
    </border>
    <border>
      <left style="dashed">
        <color rgb="FFFF0000"/>
      </left>
      <right style="dashed">
        <color rgb="FFFF0000"/>
      </right>
      <top style="medium">
        <color indexed="64"/>
      </top>
      <bottom/>
      <diagonal/>
    </border>
    <border>
      <left style="dashed">
        <color rgb="FFFF0000"/>
      </left>
      <right style="thin">
        <color indexed="64"/>
      </right>
      <top style="medium">
        <color indexed="64"/>
      </top>
      <bottom/>
      <diagonal/>
    </border>
    <border>
      <left style="medium">
        <color indexed="64"/>
      </left>
      <right style="dashed">
        <color rgb="FFFF0000"/>
      </right>
      <top style="medium">
        <color indexed="64"/>
      </top>
      <bottom style="thin">
        <color indexed="64"/>
      </bottom>
      <diagonal/>
    </border>
    <border>
      <left style="dashed">
        <color rgb="FFFF0000"/>
      </left>
      <right style="dashed">
        <color rgb="FFFF0000"/>
      </right>
      <top style="medium">
        <color indexed="64"/>
      </top>
      <bottom style="thin">
        <color indexed="64"/>
      </bottom>
      <diagonal/>
    </border>
    <border>
      <left style="medium">
        <color indexed="64"/>
      </left>
      <right style="dashed">
        <color rgb="FFFF0000"/>
      </right>
      <top style="thin">
        <color indexed="64"/>
      </top>
      <bottom style="thin">
        <color indexed="64"/>
      </bottom>
      <diagonal/>
    </border>
    <border>
      <left style="dashed">
        <color rgb="FFFF0000"/>
      </left>
      <right style="dashed">
        <color rgb="FFFF0000"/>
      </right>
      <top style="thin">
        <color indexed="64"/>
      </top>
      <bottom style="thin">
        <color indexed="64"/>
      </bottom>
      <diagonal/>
    </border>
    <border>
      <left style="medium">
        <color indexed="64"/>
      </left>
      <right style="dashed">
        <color rgb="FFFF0000"/>
      </right>
      <top style="thin">
        <color indexed="64"/>
      </top>
      <bottom style="medium">
        <color indexed="64"/>
      </bottom>
      <diagonal/>
    </border>
    <border>
      <left style="dashed">
        <color rgb="FFFF0000"/>
      </left>
      <right style="dashed">
        <color rgb="FFFF0000"/>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slantDashDot">
        <color indexed="64"/>
      </left>
      <right style="thin">
        <color indexed="64"/>
      </right>
      <top style="thin">
        <color indexed="64"/>
      </top>
      <bottom style="thin">
        <color indexed="64"/>
      </bottom>
      <diagonal/>
    </border>
    <border>
      <left style="slantDashDot">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theme="1"/>
      </right>
      <top style="thin">
        <color theme="1"/>
      </top>
      <bottom style="thin">
        <color theme="1"/>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dashed">
        <color rgb="FFFF0000"/>
      </left>
      <right/>
      <top style="thin">
        <color indexed="64"/>
      </top>
      <bottom style="thin">
        <color indexed="64"/>
      </bottom>
      <diagonal/>
    </border>
    <border>
      <left style="dashed">
        <color rgb="FFFF0000"/>
      </left>
      <right/>
      <top style="thin">
        <color indexed="64"/>
      </top>
      <bottom style="medium">
        <color indexed="64"/>
      </bottom>
      <diagonal/>
    </border>
    <border>
      <left/>
      <right style="dashed">
        <color rgb="FFFF0000"/>
      </right>
      <top style="thin">
        <color indexed="64"/>
      </top>
      <bottom style="thin">
        <color indexed="64"/>
      </bottom>
      <diagonal/>
    </border>
    <border>
      <left/>
      <right style="dashed">
        <color rgb="FFFF0000"/>
      </right>
      <top style="thin">
        <color indexed="64"/>
      </top>
      <bottom style="medium">
        <color indexed="64"/>
      </bottom>
      <diagonal/>
    </border>
    <border>
      <left style="dashed">
        <color rgb="FFFF0000"/>
      </left>
      <right/>
      <top style="medium">
        <color indexed="64"/>
      </top>
      <bottom/>
      <diagonal/>
    </border>
    <border>
      <left style="thin">
        <color indexed="64"/>
      </left>
      <right style="thin">
        <color indexed="64"/>
      </right>
      <top style="medium">
        <color indexed="64"/>
      </top>
      <bottom/>
      <diagonal/>
    </border>
    <border>
      <left style="dashed">
        <color rgb="FFFF0000"/>
      </left>
      <right style="medium">
        <color indexed="64"/>
      </right>
      <top style="medium">
        <color indexed="64"/>
      </top>
      <bottom style="thin">
        <color auto="1"/>
      </bottom>
      <diagonal/>
    </border>
    <border>
      <left style="dashed">
        <color rgb="FFFF0000"/>
      </left>
      <right style="medium">
        <color indexed="64"/>
      </right>
      <top style="thin">
        <color auto="1"/>
      </top>
      <bottom style="thin">
        <color auto="1"/>
      </bottom>
      <diagonal/>
    </border>
    <border>
      <left style="dashed">
        <color rgb="FFFF0000"/>
      </left>
      <right style="medium">
        <color indexed="64"/>
      </right>
      <top style="thin">
        <color auto="1"/>
      </top>
      <bottom style="medium">
        <color auto="1"/>
      </bottom>
      <diagonal/>
    </border>
  </borders>
  <cellStyleXfs count="2">
    <xf numFmtId="0" fontId="0" fillId="0" borderId="0"/>
    <xf numFmtId="0" fontId="2" fillId="0" borderId="0" applyNumberFormat="0" applyFill="0" applyBorder="0" applyAlignment="0" applyProtection="0"/>
  </cellStyleXfs>
  <cellXfs count="727">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3" xfId="0" applyBorder="1"/>
    <xf numFmtId="0" fontId="0" fillId="0" borderId="24" xfId="0" applyBorder="1"/>
    <xf numFmtId="0" fontId="10" fillId="9" borderId="32" xfId="0" applyFont="1" applyFill="1" applyBorder="1" applyProtection="1">
      <protection locked="0"/>
    </xf>
    <xf numFmtId="164" fontId="10" fillId="9" borderId="32" xfId="0" applyNumberFormat="1" applyFont="1" applyFill="1" applyBorder="1" applyProtection="1">
      <protection locked="0"/>
    </xf>
    <xf numFmtId="165" fontId="10" fillId="9" borderId="32" xfId="0" applyNumberFormat="1" applyFont="1" applyFill="1" applyBorder="1" applyProtection="1">
      <protection locked="0"/>
    </xf>
    <xf numFmtId="2" fontId="10" fillId="9" borderId="32" xfId="0" applyNumberFormat="1" applyFont="1" applyFill="1" applyBorder="1" applyProtection="1">
      <protection locked="0"/>
    </xf>
    <xf numFmtId="0" fontId="11" fillId="9" borderId="32" xfId="0" applyFont="1" applyFill="1" applyBorder="1" applyProtection="1">
      <protection locked="0"/>
    </xf>
    <xf numFmtId="166" fontId="11" fillId="9" borderId="32" xfId="0" applyNumberFormat="1" applyFont="1" applyFill="1" applyBorder="1" applyProtection="1">
      <protection locked="0"/>
    </xf>
    <xf numFmtId="2" fontId="11" fillId="9" borderId="32" xfId="0" applyNumberFormat="1" applyFont="1" applyFill="1" applyBorder="1" applyProtection="1">
      <protection locked="0"/>
    </xf>
    <xf numFmtId="164" fontId="10" fillId="9" borderId="32" xfId="0" applyNumberFormat="1" applyFont="1" applyFill="1" applyBorder="1" applyAlignment="1" applyProtection="1">
      <alignment horizontal="center"/>
      <protection locked="0"/>
    </xf>
    <xf numFmtId="0" fontId="4" fillId="8" borderId="35" xfId="0" applyFont="1" applyFill="1" applyBorder="1" applyAlignment="1">
      <alignment horizontal="center" vertical="center"/>
    </xf>
    <xf numFmtId="0" fontId="4" fillId="8" borderId="36" xfId="0" applyFont="1" applyFill="1" applyBorder="1" applyAlignment="1">
      <alignment horizontal="center" vertical="center" wrapText="1"/>
    </xf>
    <xf numFmtId="0" fontId="4" fillId="8" borderId="37" xfId="0" applyFont="1" applyFill="1" applyBorder="1" applyAlignment="1">
      <alignment horizontal="center" vertical="center" wrapText="1"/>
    </xf>
    <xf numFmtId="4" fontId="11" fillId="8" borderId="29" xfId="0" applyNumberFormat="1" applyFont="1" applyFill="1" applyBorder="1" applyAlignment="1">
      <alignment horizontal="center"/>
    </xf>
    <xf numFmtId="3" fontId="11" fillId="0" borderId="0" xfId="0" applyNumberFormat="1" applyFont="1" applyAlignment="1">
      <alignment horizontal="center"/>
    </xf>
    <xf numFmtId="0" fontId="12" fillId="0" borderId="0" xfId="1" applyFont="1" applyFill="1" applyBorder="1" applyAlignment="1" applyProtection="1">
      <alignment vertical="center"/>
    </xf>
    <xf numFmtId="0" fontId="11" fillId="0" borderId="46" xfId="0" applyFont="1" applyBorder="1" applyAlignment="1">
      <alignment horizontal="left" vertical="center"/>
    </xf>
    <xf numFmtId="0" fontId="12" fillId="0" borderId="0" xfId="1" applyFont="1" applyBorder="1" applyAlignment="1" applyProtection="1">
      <alignment horizontal="left" wrapText="1"/>
    </xf>
    <xf numFmtId="0" fontId="5" fillId="4" borderId="32" xfId="0" applyFont="1" applyFill="1" applyBorder="1" applyAlignment="1">
      <alignment horizontal="center" wrapText="1"/>
    </xf>
    <xf numFmtId="0" fontId="4" fillId="8" borderId="32" xfId="0" applyFont="1" applyFill="1" applyBorder="1" applyAlignment="1">
      <alignment horizontal="center" vertical="center" wrapText="1"/>
    </xf>
    <xf numFmtId="0" fontId="4" fillId="8" borderId="32" xfId="0" applyFont="1" applyFill="1" applyBorder="1" applyAlignment="1">
      <alignment horizontal="center" vertical="center"/>
    </xf>
    <xf numFmtId="0" fontId="13" fillId="3" borderId="32" xfId="0" applyFont="1" applyFill="1" applyBorder="1" applyProtection="1">
      <protection locked="0"/>
    </xf>
    <xf numFmtId="0" fontId="13" fillId="3" borderId="32" xfId="0" applyFont="1" applyFill="1" applyBorder="1" applyAlignment="1" applyProtection="1">
      <alignment wrapText="1"/>
      <protection locked="0"/>
    </xf>
    <xf numFmtId="3" fontId="11" fillId="8" borderId="34" xfId="0" applyNumberFormat="1" applyFont="1" applyFill="1" applyBorder="1" applyAlignment="1">
      <alignment horizontal="center"/>
    </xf>
    <xf numFmtId="0" fontId="10" fillId="9" borderId="32" xfId="0" applyFont="1" applyFill="1" applyBorder="1" applyAlignment="1" applyProtection="1">
      <alignment horizontal="left"/>
      <protection locked="0"/>
    </xf>
    <xf numFmtId="169" fontId="13" fillId="3" borderId="32" xfId="0" applyNumberFormat="1" applyFont="1" applyFill="1" applyBorder="1" applyProtection="1">
      <protection locked="0"/>
    </xf>
    <xf numFmtId="164" fontId="13" fillId="3" borderId="32" xfId="0" applyNumberFormat="1" applyFont="1" applyFill="1" applyBorder="1" applyProtection="1">
      <protection locked="0"/>
    </xf>
    <xf numFmtId="0" fontId="11" fillId="4" borderId="32" xfId="0" applyFont="1" applyFill="1" applyBorder="1"/>
    <xf numFmtId="0" fontId="11" fillId="8" borderId="32" xfId="0" applyFont="1" applyFill="1" applyBorder="1" applyAlignment="1">
      <alignment vertical="center"/>
    </xf>
    <xf numFmtId="3" fontId="10" fillId="9" borderId="32" xfId="0" applyNumberFormat="1" applyFont="1" applyFill="1" applyBorder="1" applyAlignment="1" applyProtection="1">
      <alignment horizontal="center" vertical="center"/>
      <protection locked="0"/>
    </xf>
    <xf numFmtId="164" fontId="10" fillId="9" borderId="32" xfId="0" applyNumberFormat="1" applyFont="1" applyFill="1" applyBorder="1" applyAlignment="1" applyProtection="1">
      <alignment horizontal="center" vertical="center"/>
      <protection locked="0"/>
    </xf>
    <xf numFmtId="4" fontId="10" fillId="9" borderId="32" xfId="0" applyNumberFormat="1" applyFont="1" applyFill="1" applyBorder="1" applyAlignment="1" applyProtection="1">
      <alignment horizontal="center" vertical="center"/>
      <protection locked="0"/>
    </xf>
    <xf numFmtId="0" fontId="13" fillId="3" borderId="32" xfId="0" applyFont="1" applyFill="1" applyBorder="1" applyAlignment="1" applyProtection="1">
      <alignment vertical="center"/>
      <protection locked="0"/>
    </xf>
    <xf numFmtId="3" fontId="11" fillId="8" borderId="41" xfId="0" applyNumberFormat="1" applyFont="1" applyFill="1" applyBorder="1" applyAlignment="1">
      <alignment horizontal="center"/>
    </xf>
    <xf numFmtId="0" fontId="11" fillId="0" borderId="0" xfId="0" applyFont="1"/>
    <xf numFmtId="0" fontId="4" fillId="0" borderId="0" xfId="0" applyFont="1" applyAlignment="1">
      <alignment vertical="top"/>
    </xf>
    <xf numFmtId="0" fontId="4" fillId="0" borderId="0" xfId="0" applyFont="1"/>
    <xf numFmtId="0" fontId="13" fillId="0" borderId="0" xfId="0" applyFont="1" applyAlignment="1">
      <alignment horizontal="center" vertical="center" wrapText="1"/>
    </xf>
    <xf numFmtId="0" fontId="14" fillId="8" borderId="32" xfId="0" applyFont="1" applyFill="1" applyBorder="1" applyAlignment="1">
      <alignment horizontal="center" wrapText="1"/>
    </xf>
    <xf numFmtId="0" fontId="11" fillId="9" borderId="32" xfId="0" applyFont="1" applyFill="1" applyBorder="1" applyAlignment="1" applyProtection="1">
      <alignment wrapText="1"/>
      <protection locked="0"/>
    </xf>
    <xf numFmtId="0" fontId="10" fillId="9" borderId="32" xfId="0" applyFont="1" applyFill="1" applyBorder="1" applyAlignment="1" applyProtection="1">
      <alignment horizontal="center" vertical="center"/>
      <protection locked="0"/>
    </xf>
    <xf numFmtId="0" fontId="13" fillId="3" borderId="17" xfId="0" applyFont="1" applyFill="1" applyBorder="1" applyAlignment="1" applyProtection="1">
      <alignment wrapText="1"/>
      <protection locked="0"/>
    </xf>
    <xf numFmtId="0" fontId="5" fillId="0" borderId="0" xfId="0" applyFont="1" applyAlignment="1">
      <alignment wrapText="1"/>
    </xf>
    <xf numFmtId="2" fontId="11" fillId="0" borderId="0" xfId="0" applyNumberFormat="1" applyFont="1" applyAlignment="1" applyProtection="1">
      <alignment horizontal="center"/>
      <protection locked="0"/>
    </xf>
    <xf numFmtId="167" fontId="11" fillId="0" borderId="0" xfId="0" applyNumberFormat="1" applyFont="1" applyAlignment="1" applyProtection="1">
      <alignment horizontal="center"/>
      <protection locked="0"/>
    </xf>
    <xf numFmtId="0" fontId="5" fillId="8" borderId="32" xfId="0" applyFont="1" applyFill="1" applyBorder="1" applyAlignment="1">
      <alignment wrapText="1"/>
    </xf>
    <xf numFmtId="0" fontId="13" fillId="3" borderId="38" xfId="0" applyFont="1" applyFill="1" applyBorder="1" applyAlignment="1" applyProtection="1">
      <alignment horizontal="center"/>
      <protection locked="0"/>
    </xf>
    <xf numFmtId="0" fontId="4" fillId="0" borderId="0" xfId="0" applyFont="1" applyAlignment="1">
      <alignment horizontal="center" wrapText="1"/>
    </xf>
    <xf numFmtId="0" fontId="13" fillId="0" borderId="0" xfId="0" applyFont="1" applyAlignment="1" applyProtection="1">
      <alignment horizontal="left" wrapText="1"/>
      <protection locked="0"/>
    </xf>
    <xf numFmtId="166" fontId="13" fillId="3" borderId="32" xfId="0" applyNumberFormat="1" applyFont="1" applyFill="1" applyBorder="1" applyProtection="1">
      <protection locked="0"/>
    </xf>
    <xf numFmtId="2" fontId="13" fillId="3" borderId="32" xfId="0" applyNumberFormat="1" applyFont="1" applyFill="1" applyBorder="1" applyProtection="1">
      <protection locked="0"/>
    </xf>
    <xf numFmtId="169" fontId="11" fillId="9" borderId="32" xfId="0" applyNumberFormat="1" applyFont="1" applyFill="1" applyBorder="1" applyProtection="1">
      <protection locked="0"/>
    </xf>
    <xf numFmtId="0" fontId="13" fillId="3" borderId="50" xfId="0" applyFont="1" applyFill="1" applyBorder="1" applyAlignment="1">
      <alignment wrapText="1"/>
    </xf>
    <xf numFmtId="0" fontId="13" fillId="3" borderId="50" xfId="0" applyFont="1" applyFill="1" applyBorder="1"/>
    <xf numFmtId="0" fontId="13" fillId="3" borderId="50" xfId="0" applyFont="1" applyFill="1" applyBorder="1" applyAlignment="1" applyProtection="1">
      <alignment wrapText="1"/>
      <protection locked="0"/>
    </xf>
    <xf numFmtId="0" fontId="13" fillId="3" borderId="51" xfId="0" applyFont="1" applyFill="1" applyBorder="1" applyProtection="1">
      <protection locked="0"/>
    </xf>
    <xf numFmtId="0" fontId="13" fillId="0" borderId="0" xfId="0" applyFont="1"/>
    <xf numFmtId="0" fontId="11" fillId="9" borderId="32" xfId="0" applyFont="1" applyFill="1" applyBorder="1" applyAlignment="1" applyProtection="1">
      <alignment horizontal="left"/>
      <protection locked="0"/>
    </xf>
    <xf numFmtId="4" fontId="10" fillId="9" borderId="32" xfId="0" applyNumberFormat="1" applyFont="1" applyFill="1" applyBorder="1" applyAlignment="1" applyProtection="1">
      <alignment horizontal="left"/>
      <protection locked="0"/>
    </xf>
    <xf numFmtId="0" fontId="13" fillId="3" borderId="0" xfId="0" applyFont="1" applyFill="1"/>
    <xf numFmtId="3" fontId="11" fillId="9" borderId="32" xfId="0" applyNumberFormat="1" applyFont="1" applyFill="1" applyBorder="1" applyAlignment="1" applyProtection="1">
      <alignment horizontal="center"/>
      <protection locked="0"/>
    </xf>
    <xf numFmtId="0" fontId="4" fillId="0" borderId="0" xfId="0" applyFont="1" applyAlignment="1">
      <alignment vertical="center" wrapText="1"/>
    </xf>
    <xf numFmtId="4" fontId="11" fillId="9" borderId="32" xfId="0" applyNumberFormat="1" applyFont="1" applyFill="1" applyBorder="1" applyProtection="1">
      <protection locked="0"/>
    </xf>
    <xf numFmtId="0" fontId="20" fillId="0" borderId="0" xfId="0" applyFont="1" applyAlignment="1">
      <alignment vertical="top"/>
    </xf>
    <xf numFmtId="3" fontId="11" fillId="9" borderId="32" xfId="0" applyNumberFormat="1" applyFont="1" applyFill="1" applyBorder="1" applyAlignment="1" applyProtection="1">
      <alignment horizontal="center" wrapText="1"/>
      <protection locked="0"/>
    </xf>
    <xf numFmtId="0" fontId="11" fillId="9" borderId="32" xfId="0" applyFont="1" applyFill="1" applyBorder="1" applyAlignment="1" applyProtection="1">
      <alignment horizontal="center"/>
      <protection locked="0"/>
    </xf>
    <xf numFmtId="0" fontId="13" fillId="3" borderId="32" xfId="0" applyFont="1" applyFill="1" applyBorder="1" applyAlignment="1" applyProtection="1">
      <alignment horizontal="center"/>
      <protection locked="0"/>
    </xf>
    <xf numFmtId="4" fontId="13" fillId="3" borderId="32" xfId="0" applyNumberFormat="1" applyFont="1" applyFill="1" applyBorder="1" applyAlignment="1" applyProtection="1">
      <alignment horizontal="center" wrapText="1"/>
      <protection locked="0"/>
    </xf>
    <xf numFmtId="4" fontId="13" fillId="3" borderId="32" xfId="0" applyNumberFormat="1" applyFont="1" applyFill="1" applyBorder="1" applyAlignment="1" applyProtection="1">
      <alignment horizontal="center"/>
      <protection locked="0"/>
    </xf>
    <xf numFmtId="0" fontId="15" fillId="12" borderId="0" xfId="0" applyFont="1" applyFill="1" applyAlignment="1">
      <alignment vertical="top"/>
    </xf>
    <xf numFmtId="4" fontId="13" fillId="3" borderId="32" xfId="0" applyNumberFormat="1" applyFont="1" applyFill="1" applyBorder="1" applyProtection="1">
      <protection locked="0"/>
    </xf>
    <xf numFmtId="0" fontId="5" fillId="9" borderId="32" xfId="0" applyFont="1" applyFill="1" applyBorder="1" applyAlignment="1">
      <alignment vertical="center"/>
    </xf>
    <xf numFmtId="0" fontId="1" fillId="0" borderId="22" xfId="0" applyFont="1" applyBorder="1"/>
    <xf numFmtId="0" fontId="5" fillId="4" borderId="28" xfId="0" applyFont="1" applyFill="1" applyBorder="1" applyAlignment="1">
      <alignment horizontal="center" wrapText="1"/>
    </xf>
    <xf numFmtId="0" fontId="5" fillId="8" borderId="54" xfId="0" applyFont="1" applyFill="1" applyBorder="1" applyAlignment="1">
      <alignment horizontal="center" vertical="center" wrapText="1"/>
    </xf>
    <xf numFmtId="164" fontId="10" fillId="9" borderId="34" xfId="0" applyNumberFormat="1" applyFont="1" applyFill="1" applyBorder="1" applyAlignment="1" applyProtection="1">
      <alignment horizontal="center" vertical="center"/>
      <protection locked="0"/>
    </xf>
    <xf numFmtId="0" fontId="5" fillId="13" borderId="53" xfId="0" applyFont="1" applyFill="1" applyBorder="1" applyAlignment="1">
      <alignment horizontal="center" wrapText="1"/>
    </xf>
    <xf numFmtId="0" fontId="5" fillId="8" borderId="28" xfId="0" applyFont="1" applyFill="1" applyBorder="1" applyAlignment="1">
      <alignment horizontal="center" wrapText="1"/>
    </xf>
    <xf numFmtId="0" fontId="5" fillId="8" borderId="54" xfId="0" applyFont="1" applyFill="1" applyBorder="1" applyAlignment="1">
      <alignment horizontal="center" wrapText="1"/>
    </xf>
    <xf numFmtId="0" fontId="13" fillId="3" borderId="52" xfId="0" applyFont="1" applyFill="1" applyBorder="1" applyAlignment="1" applyProtection="1">
      <alignment wrapText="1"/>
      <protection locked="0"/>
    </xf>
    <xf numFmtId="4" fontId="13" fillId="3" borderId="67" xfId="0" applyNumberFormat="1" applyFont="1" applyFill="1" applyBorder="1" applyAlignment="1" applyProtection="1">
      <alignment vertical="center"/>
      <protection locked="0"/>
    </xf>
    <xf numFmtId="0" fontId="13" fillId="3" borderId="33" xfId="0" applyFont="1" applyFill="1" applyBorder="1" applyAlignment="1" applyProtection="1">
      <alignment wrapText="1"/>
      <protection locked="0"/>
    </xf>
    <xf numFmtId="0" fontId="13" fillId="3" borderId="31" xfId="0" applyFont="1" applyFill="1" applyBorder="1" applyAlignment="1" applyProtection="1">
      <alignment vertical="center"/>
      <protection locked="0"/>
    </xf>
    <xf numFmtId="4" fontId="13" fillId="3" borderId="34" xfId="0" applyNumberFormat="1" applyFont="1" applyFill="1" applyBorder="1" applyAlignment="1" applyProtection="1">
      <alignment vertical="center"/>
      <protection locked="0"/>
    </xf>
    <xf numFmtId="0" fontId="5" fillId="8" borderId="53" xfId="0" applyFont="1" applyFill="1" applyBorder="1" applyAlignment="1">
      <alignment horizontal="center" wrapText="1"/>
    </xf>
    <xf numFmtId="0" fontId="4" fillId="8" borderId="53" xfId="0" applyFont="1" applyFill="1" applyBorder="1" applyAlignment="1">
      <alignment horizontal="center" vertical="center"/>
    </xf>
    <xf numFmtId="0" fontId="4" fillId="8" borderId="28" xfId="0" applyFont="1" applyFill="1" applyBorder="1" applyAlignment="1">
      <alignment horizontal="center" vertical="center" wrapText="1"/>
    </xf>
    <xf numFmtId="0" fontId="4" fillId="8" borderId="28" xfId="0" applyFont="1" applyFill="1" applyBorder="1" applyAlignment="1">
      <alignment horizontal="center" wrapText="1"/>
    </xf>
    <xf numFmtId="0" fontId="13" fillId="3" borderId="52" xfId="0" applyFont="1" applyFill="1" applyBorder="1" applyProtection="1">
      <protection locked="0"/>
    </xf>
    <xf numFmtId="0" fontId="13" fillId="3" borderId="52" xfId="0" applyFont="1" applyFill="1" applyBorder="1" applyAlignment="1" applyProtection="1">
      <alignment vertical="top"/>
      <protection locked="0"/>
    </xf>
    <xf numFmtId="0" fontId="13" fillId="3" borderId="33" xfId="0" applyFont="1" applyFill="1" applyBorder="1" applyProtection="1">
      <protection locked="0"/>
    </xf>
    <xf numFmtId="0" fontId="13" fillId="3" borderId="31" xfId="0" applyFont="1" applyFill="1" applyBorder="1" applyAlignment="1" applyProtection="1">
      <alignment wrapText="1"/>
      <protection locked="0"/>
    </xf>
    <xf numFmtId="0" fontId="13" fillId="3" borderId="31" xfId="0" applyFont="1" applyFill="1" applyBorder="1" applyAlignment="1" applyProtection="1">
      <alignment horizontal="left" wrapText="1"/>
      <protection locked="0"/>
    </xf>
    <xf numFmtId="0" fontId="13" fillId="3" borderId="31" xfId="0" applyFont="1" applyFill="1" applyBorder="1" applyProtection="1">
      <protection locked="0"/>
    </xf>
    <xf numFmtId="0" fontId="4" fillId="8" borderId="52" xfId="0" applyFont="1" applyFill="1" applyBorder="1" applyAlignment="1">
      <alignment horizontal="center" wrapText="1"/>
    </xf>
    <xf numFmtId="0" fontId="11" fillId="9" borderId="52" xfId="0" applyFont="1" applyFill="1" applyBorder="1" applyProtection="1">
      <protection locked="0"/>
    </xf>
    <xf numFmtId="0" fontId="12" fillId="0" borderId="5" xfId="1" applyFont="1" applyFill="1" applyBorder="1" applyAlignment="1" applyProtection="1">
      <alignment vertical="center"/>
    </xf>
    <xf numFmtId="0" fontId="4" fillId="0" borderId="0" xfId="0" applyFont="1" applyAlignment="1">
      <alignment horizontal="right" vertical="center"/>
    </xf>
    <xf numFmtId="0" fontId="11" fillId="12" borderId="5" xfId="0" applyFont="1" applyFill="1" applyBorder="1" applyAlignment="1">
      <alignment vertical="center"/>
    </xf>
    <xf numFmtId="0" fontId="11" fillId="12" borderId="0" xfId="0" applyFont="1" applyFill="1" applyAlignment="1">
      <alignment vertical="center"/>
    </xf>
    <xf numFmtId="0" fontId="4" fillId="0" borderId="7" xfId="0" applyFont="1" applyBorder="1" applyAlignment="1">
      <alignment vertical="top"/>
    </xf>
    <xf numFmtId="3" fontId="4" fillId="0" borderId="0" xfId="0" applyNumberFormat="1" applyFont="1" applyAlignment="1">
      <alignment horizontal="center"/>
    </xf>
    <xf numFmtId="3" fontId="4" fillId="0" borderId="0" xfId="0" applyNumberFormat="1" applyFont="1"/>
    <xf numFmtId="3" fontId="11" fillId="12" borderId="0" xfId="0" applyNumberFormat="1" applyFont="1" applyFill="1" applyAlignment="1">
      <alignment horizontal="center"/>
    </xf>
    <xf numFmtId="0" fontId="11" fillId="9" borderId="32" xfId="0" applyFont="1" applyFill="1" applyBorder="1"/>
    <xf numFmtId="0" fontId="4" fillId="9" borderId="32" xfId="0" applyFont="1" applyFill="1" applyBorder="1" applyAlignment="1">
      <alignment vertical="center" wrapText="1"/>
    </xf>
    <xf numFmtId="4" fontId="10" fillId="9" borderId="38" xfId="0" applyNumberFormat="1" applyFont="1" applyFill="1" applyBorder="1" applyProtection="1">
      <protection locked="0"/>
    </xf>
    <xf numFmtId="0" fontId="14" fillId="8" borderId="70" xfId="0" applyFont="1" applyFill="1" applyBorder="1" applyAlignment="1">
      <alignment horizontal="center" wrapText="1"/>
    </xf>
    <xf numFmtId="3" fontId="4" fillId="0" borderId="0" xfId="0" applyNumberFormat="1" applyFont="1" applyAlignment="1">
      <alignment wrapText="1"/>
    </xf>
    <xf numFmtId="0" fontId="22" fillId="0" borderId="0" xfId="0" applyFont="1"/>
    <xf numFmtId="0" fontId="23" fillId="0" borderId="0" xfId="0" applyFont="1" applyAlignment="1">
      <alignment horizontal="center" wrapText="1"/>
    </xf>
    <xf numFmtId="0" fontId="23" fillId="0" borderId="0" xfId="0" applyFont="1" applyAlignment="1">
      <alignment wrapText="1"/>
    </xf>
    <xf numFmtId="0" fontId="22" fillId="0" borderId="0" xfId="0" applyFont="1" applyAlignment="1" applyProtection="1">
      <alignment horizontal="center"/>
      <protection locked="0"/>
    </xf>
    <xf numFmtId="0" fontId="3" fillId="0" borderId="0" xfId="0" applyFont="1"/>
    <xf numFmtId="0" fontId="10" fillId="0" borderId="0" xfId="0" applyFont="1"/>
    <xf numFmtId="0" fontId="10" fillId="9" borderId="70" xfId="0" applyFont="1" applyFill="1" applyBorder="1" applyProtection="1">
      <protection locked="0"/>
    </xf>
    <xf numFmtId="0" fontId="10" fillId="9" borderId="32" xfId="0" applyFont="1" applyFill="1" applyBorder="1" applyAlignment="1" applyProtection="1">
      <alignment wrapText="1"/>
      <protection locked="0"/>
    </xf>
    <xf numFmtId="0" fontId="14" fillId="8" borderId="32" xfId="0" applyFont="1" applyFill="1" applyBorder="1" applyAlignment="1">
      <alignment wrapText="1"/>
    </xf>
    <xf numFmtId="0" fontId="14" fillId="0" borderId="0" xfId="0" applyFont="1" applyAlignment="1">
      <alignment horizontal="center" wrapText="1"/>
    </xf>
    <xf numFmtId="0" fontId="10" fillId="0" borderId="0" xfId="0" applyFont="1" applyAlignment="1" applyProtection="1">
      <alignment horizontal="left" wrapText="1"/>
      <protection locked="0"/>
    </xf>
    <xf numFmtId="166" fontId="22" fillId="0" borderId="0" xfId="0" applyNumberFormat="1" applyFont="1" applyAlignment="1" applyProtection="1">
      <alignment horizontal="center"/>
      <protection locked="0"/>
    </xf>
    <xf numFmtId="2" fontId="22" fillId="0" borderId="0" xfId="0" applyNumberFormat="1" applyFont="1" applyAlignment="1" applyProtection="1">
      <alignment horizontal="center"/>
      <protection locked="0"/>
    </xf>
    <xf numFmtId="0" fontId="5" fillId="8" borderId="52" xfId="0" applyFont="1" applyFill="1" applyBorder="1" applyAlignment="1">
      <alignment horizontal="center" wrapText="1"/>
    </xf>
    <xf numFmtId="164" fontId="10" fillId="9" borderId="52" xfId="0" applyNumberFormat="1" applyFont="1" applyFill="1" applyBorder="1" applyAlignment="1" applyProtection="1">
      <alignment horizontal="center" vertical="center"/>
      <protection locked="0"/>
    </xf>
    <xf numFmtId="0" fontId="4" fillId="8" borderId="52" xfId="0" applyFont="1" applyFill="1" applyBorder="1" applyAlignment="1">
      <alignment horizontal="center" vertical="center" wrapText="1"/>
    </xf>
    <xf numFmtId="0" fontId="18" fillId="0" borderId="72" xfId="0" applyFont="1" applyBorder="1" applyAlignment="1">
      <alignment horizontal="center"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0" fillId="9" borderId="52" xfId="0" applyFont="1" applyFill="1" applyBorder="1" applyAlignment="1" applyProtection="1">
      <alignment horizontal="center" vertical="center"/>
      <protection locked="0"/>
    </xf>
    <xf numFmtId="0" fontId="4" fillId="8" borderId="72" xfId="0" applyFont="1" applyFill="1" applyBorder="1" applyAlignment="1">
      <alignment horizontal="center" vertical="center"/>
    </xf>
    <xf numFmtId="0" fontId="11" fillId="0" borderId="5" xfId="0" applyFont="1" applyBorder="1"/>
    <xf numFmtId="0" fontId="11" fillId="0" borderId="0" xfId="0" applyFont="1" applyAlignment="1">
      <alignment wrapText="1"/>
    </xf>
    <xf numFmtId="0" fontId="11" fillId="0" borderId="0" xfId="0" applyFont="1" applyAlignment="1">
      <alignment horizontal="left"/>
    </xf>
    <xf numFmtId="0" fontId="10" fillId="0" borderId="6" xfId="0" applyFont="1" applyBorder="1" applyAlignment="1">
      <alignment horizontal="left"/>
    </xf>
    <xf numFmtId="0" fontId="13" fillId="3" borderId="0" xfId="0" applyFont="1" applyFill="1" applyAlignment="1">
      <alignment wrapText="1"/>
    </xf>
    <xf numFmtId="0" fontId="11" fillId="4" borderId="52" xfId="0" applyFont="1" applyFill="1" applyBorder="1"/>
    <xf numFmtId="0" fontId="11" fillId="4" borderId="52" xfId="0" applyFont="1" applyFill="1" applyBorder="1" applyAlignment="1">
      <alignment horizontal="left"/>
    </xf>
    <xf numFmtId="0" fontId="11" fillId="4" borderId="31" xfId="0" applyFont="1" applyFill="1" applyBorder="1"/>
    <xf numFmtId="164" fontId="10" fillId="9" borderId="31" xfId="0" applyNumberFormat="1" applyFont="1" applyFill="1" applyBorder="1" applyProtection="1">
      <protection locked="0"/>
    </xf>
    <xf numFmtId="0" fontId="11" fillId="9" borderId="31" xfId="0" applyFont="1" applyFill="1" applyBorder="1" applyProtection="1">
      <protection locked="0"/>
    </xf>
    <xf numFmtId="0" fontId="11" fillId="9" borderId="67" xfId="0" applyFont="1" applyFill="1" applyBorder="1" applyAlignment="1" applyProtection="1">
      <alignment wrapText="1"/>
      <protection locked="0"/>
    </xf>
    <xf numFmtId="0" fontId="13" fillId="3" borderId="67" xfId="0" applyFont="1" applyFill="1" applyBorder="1" applyProtection="1">
      <protection locked="0"/>
    </xf>
    <xf numFmtId="0" fontId="4" fillId="8" borderId="72" xfId="0" applyFont="1" applyFill="1" applyBorder="1" applyAlignment="1">
      <alignment horizontal="center" wrapText="1"/>
    </xf>
    <xf numFmtId="0" fontId="4" fillId="8" borderId="67" xfId="0" applyFont="1" applyFill="1" applyBorder="1" applyAlignment="1">
      <alignment horizontal="center" wrapText="1"/>
    </xf>
    <xf numFmtId="0" fontId="10" fillId="9" borderId="67" xfId="0" applyFont="1" applyFill="1" applyBorder="1" applyProtection="1">
      <protection locked="0"/>
    </xf>
    <xf numFmtId="168" fontId="10" fillId="9" borderId="52" xfId="0" applyNumberFormat="1" applyFont="1" applyFill="1" applyBorder="1" applyAlignment="1" applyProtection="1">
      <alignment horizontal="center" vertical="center"/>
      <protection locked="0"/>
    </xf>
    <xf numFmtId="0" fontId="4" fillId="0" borderId="6" xfId="0" applyFont="1" applyBorder="1" applyAlignment="1">
      <alignment horizontal="center" wrapText="1"/>
    </xf>
    <xf numFmtId="0" fontId="13" fillId="0" borderId="6" xfId="0" applyFont="1" applyBorder="1" applyAlignment="1" applyProtection="1">
      <alignment horizontal="left" wrapText="1"/>
      <protection locked="0"/>
    </xf>
    <xf numFmtId="0" fontId="4" fillId="8" borderId="28" xfId="0" applyFont="1" applyFill="1" applyBorder="1" applyAlignment="1">
      <alignment horizontal="center" vertical="center"/>
    </xf>
    <xf numFmtId="0" fontId="4" fillId="8" borderId="54" xfId="0" applyFont="1" applyFill="1" applyBorder="1" applyAlignment="1">
      <alignment horizontal="center" wrapText="1"/>
    </xf>
    <xf numFmtId="0" fontId="13" fillId="3" borderId="67" xfId="0" applyFont="1" applyFill="1" applyBorder="1" applyAlignment="1" applyProtection="1">
      <alignment horizontal="left" wrapText="1"/>
      <protection locked="0"/>
    </xf>
    <xf numFmtId="0" fontId="13" fillId="3" borderId="56" xfId="0" applyFont="1" applyFill="1" applyBorder="1" applyAlignment="1" applyProtection="1">
      <alignment horizontal="center"/>
      <protection locked="0"/>
    </xf>
    <xf numFmtId="0" fontId="13" fillId="3" borderId="34" xfId="0" applyFont="1" applyFill="1" applyBorder="1" applyAlignment="1" applyProtection="1">
      <alignment horizontal="left" wrapText="1"/>
      <protection locked="0"/>
    </xf>
    <xf numFmtId="3" fontId="11" fillId="9" borderId="48" xfId="0" applyNumberFormat="1" applyFont="1" applyFill="1" applyBorder="1" applyAlignment="1">
      <alignment horizontal="center"/>
    </xf>
    <xf numFmtId="3" fontId="4" fillId="0" borderId="75" xfId="0" applyNumberFormat="1" applyFont="1" applyBorder="1" applyAlignment="1">
      <alignment horizontal="center" wrapText="1"/>
    </xf>
    <xf numFmtId="0" fontId="14" fillId="0" borderId="6" xfId="0" applyFont="1" applyBorder="1" applyAlignment="1">
      <alignment horizontal="center" wrapText="1"/>
    </xf>
    <xf numFmtId="0" fontId="10" fillId="0" borderId="6" xfId="0" applyFont="1" applyBorder="1" applyAlignment="1" applyProtection="1">
      <alignment horizontal="center"/>
      <protection locked="0"/>
    </xf>
    <xf numFmtId="3" fontId="4" fillId="0" borderId="46" xfId="0" applyNumberFormat="1" applyFont="1" applyBorder="1" applyAlignment="1">
      <alignment horizontal="center"/>
    </xf>
    <xf numFmtId="4" fontId="11" fillId="8" borderId="40" xfId="0" applyNumberFormat="1" applyFont="1" applyFill="1" applyBorder="1" applyAlignment="1">
      <alignment horizontal="center"/>
    </xf>
    <xf numFmtId="0" fontId="0" fillId="0" borderId="1" xfId="0" applyBorder="1"/>
    <xf numFmtId="4" fontId="13" fillId="3" borderId="32" xfId="0" applyNumberFormat="1" applyFont="1" applyFill="1" applyBorder="1" applyAlignment="1" applyProtection="1">
      <alignment vertical="center"/>
      <protection locked="0"/>
    </xf>
    <xf numFmtId="4" fontId="13" fillId="3" borderId="31" xfId="0" applyNumberFormat="1" applyFont="1" applyFill="1" applyBorder="1" applyAlignment="1" applyProtection="1">
      <alignment vertical="center"/>
      <protection locked="0"/>
    </xf>
    <xf numFmtId="0" fontId="16" fillId="0" borderId="32" xfId="0" applyFont="1" applyBorder="1" applyAlignment="1">
      <alignment horizontal="center" vertical="center" wrapText="1"/>
    </xf>
    <xf numFmtId="0" fontId="27" fillId="0" borderId="0" xfId="0" applyFont="1"/>
    <xf numFmtId="3" fontId="11" fillId="9" borderId="32" xfId="0" applyNumberFormat="1" applyFont="1" applyFill="1" applyBorder="1" applyAlignment="1">
      <alignment horizontal="center"/>
    </xf>
    <xf numFmtId="0" fontId="10" fillId="0" borderId="32" xfId="0" applyFont="1" applyBorder="1" applyAlignment="1" applyProtection="1">
      <alignment horizontal="left"/>
      <protection locked="0"/>
    </xf>
    <xf numFmtId="0" fontId="26" fillId="0" borderId="0" xfId="0" applyFont="1"/>
    <xf numFmtId="0" fontId="10" fillId="0" borderId="32" xfId="0" applyFont="1" applyBorder="1" applyProtection="1">
      <protection locked="0"/>
    </xf>
    <xf numFmtId="0" fontId="11" fillId="12" borderId="0" xfId="0" applyFont="1" applyFill="1"/>
    <xf numFmtId="3" fontId="13" fillId="12" borderId="0" xfId="0" applyNumberFormat="1" applyFont="1" applyFill="1"/>
    <xf numFmtId="0" fontId="11" fillId="0" borderId="45" xfId="0" applyFont="1" applyBorder="1" applyAlignment="1">
      <alignment horizontal="center" vertical="center"/>
    </xf>
    <xf numFmtId="3" fontId="13" fillId="3" borderId="32" xfId="0" applyNumberFormat="1" applyFont="1" applyFill="1" applyBorder="1" applyAlignment="1" applyProtection="1">
      <alignment horizontal="center" vertical="center"/>
      <protection locked="0"/>
    </xf>
    <xf numFmtId="0" fontId="4" fillId="0" borderId="0" xfId="0" applyFont="1" applyAlignment="1">
      <alignment horizontal="right"/>
    </xf>
    <xf numFmtId="0" fontId="13" fillId="0" borderId="0" xfId="0" applyFont="1" applyAlignment="1">
      <alignment horizontal="left"/>
    </xf>
    <xf numFmtId="0" fontId="5" fillId="8" borderId="32" xfId="0" applyFont="1" applyFill="1" applyBorder="1" applyAlignment="1" applyProtection="1">
      <alignment horizontal="center" wrapText="1"/>
      <protection locked="0"/>
    </xf>
    <xf numFmtId="0" fontId="11" fillId="4" borderId="32" xfId="0" applyFont="1" applyFill="1" applyBorder="1" applyAlignment="1">
      <alignment vertical="center"/>
    </xf>
    <xf numFmtId="164" fontId="10" fillId="9" borderId="32" xfId="0" applyNumberFormat="1" applyFont="1" applyFill="1" applyBorder="1" applyAlignment="1" applyProtection="1">
      <alignment vertical="center"/>
      <protection locked="0"/>
    </xf>
    <xf numFmtId="4" fontId="10" fillId="9" borderId="32" xfId="0" applyNumberFormat="1" applyFont="1" applyFill="1" applyBorder="1" applyAlignment="1" applyProtection="1">
      <alignment vertical="center"/>
      <protection locked="0"/>
    </xf>
    <xf numFmtId="3" fontId="11" fillId="8" borderId="29" xfId="0" applyNumberFormat="1" applyFont="1" applyFill="1" applyBorder="1" applyAlignment="1">
      <alignment horizontal="center"/>
    </xf>
    <xf numFmtId="0" fontId="13" fillId="0" borderId="0" xfId="0" applyFont="1" applyAlignment="1">
      <alignment horizontal="center" wrapText="1"/>
    </xf>
    <xf numFmtId="0" fontId="10" fillId="9" borderId="36" xfId="0" applyFont="1" applyFill="1" applyBorder="1" applyAlignment="1" applyProtection="1">
      <alignment vertical="center" wrapText="1"/>
      <protection locked="0"/>
    </xf>
    <xf numFmtId="0" fontId="10" fillId="9" borderId="32" xfId="0" applyFont="1" applyFill="1" applyBorder="1" applyAlignment="1" applyProtection="1">
      <alignment vertical="center" wrapText="1"/>
      <protection locked="0"/>
    </xf>
    <xf numFmtId="164" fontId="10" fillId="9" borderId="36" xfId="0" applyNumberFormat="1" applyFont="1" applyFill="1" applyBorder="1" applyAlignment="1" applyProtection="1">
      <alignment vertical="center"/>
      <protection locked="0"/>
    </xf>
    <xf numFmtId="164" fontId="10" fillId="9" borderId="36" xfId="0" applyNumberFormat="1" applyFont="1" applyFill="1" applyBorder="1" applyAlignment="1" applyProtection="1">
      <alignment vertical="center" wrapText="1"/>
      <protection locked="0"/>
    </xf>
    <xf numFmtId="164" fontId="10" fillId="9" borderId="32" xfId="0" applyNumberFormat="1" applyFont="1" applyFill="1" applyBorder="1" applyAlignment="1" applyProtection="1">
      <alignment vertical="center" wrapText="1"/>
      <protection locked="0"/>
    </xf>
    <xf numFmtId="164" fontId="10" fillId="0" borderId="36" xfId="0" applyNumberFormat="1" applyFont="1" applyBorder="1" applyAlignment="1" applyProtection="1">
      <alignment vertical="center"/>
      <protection locked="0"/>
    </xf>
    <xf numFmtId="164" fontId="10" fillId="0" borderId="32" xfId="0" applyNumberFormat="1" applyFont="1" applyBorder="1" applyAlignment="1" applyProtection="1">
      <alignment vertical="center"/>
      <protection locked="0"/>
    </xf>
    <xf numFmtId="0" fontId="10" fillId="4" borderId="36" xfId="0" applyFont="1" applyFill="1" applyBorder="1" applyAlignment="1">
      <alignment vertical="center"/>
    </xf>
    <xf numFmtId="165" fontId="10" fillId="9" borderId="36" xfId="0" applyNumberFormat="1" applyFont="1" applyFill="1" applyBorder="1" applyAlignment="1" applyProtection="1">
      <alignment vertical="center"/>
      <protection locked="0"/>
    </xf>
    <xf numFmtId="165" fontId="13" fillId="3" borderId="36" xfId="0" applyNumberFormat="1" applyFont="1" applyFill="1" applyBorder="1" applyAlignment="1" applyProtection="1">
      <alignment vertical="center"/>
      <protection locked="0"/>
    </xf>
    <xf numFmtId="0" fontId="13" fillId="3" borderId="36" xfId="0" applyFont="1" applyFill="1" applyBorder="1" applyAlignment="1" applyProtection="1">
      <alignment vertical="center"/>
      <protection locked="0"/>
    </xf>
    <xf numFmtId="0" fontId="13" fillId="3" borderId="32" xfId="0" applyFont="1" applyFill="1" applyBorder="1" applyAlignment="1" applyProtection="1">
      <alignment vertical="center" wrapText="1"/>
      <protection locked="0"/>
    </xf>
    <xf numFmtId="3" fontId="11" fillId="0" borderId="0" xfId="0" applyNumberFormat="1" applyFont="1" applyAlignment="1">
      <alignment horizontal="center" vertical="top"/>
    </xf>
    <xf numFmtId="3" fontId="11" fillId="12" borderId="0" xfId="0" applyNumberFormat="1" applyFont="1" applyFill="1" applyAlignment="1">
      <alignment horizontal="center" vertical="top"/>
    </xf>
    <xf numFmtId="3" fontId="10" fillId="9" borderId="32" xfId="0" applyNumberFormat="1" applyFont="1" applyFill="1" applyBorder="1" applyAlignment="1" applyProtection="1">
      <alignment vertical="center"/>
      <protection locked="0"/>
    </xf>
    <xf numFmtId="0" fontId="11" fillId="4" borderId="32" xfId="0" applyFont="1" applyFill="1" applyBorder="1" applyAlignment="1">
      <alignment vertical="center" wrapText="1"/>
    </xf>
    <xf numFmtId="0" fontId="11" fillId="0" borderId="0" xfId="0" applyFont="1" applyAlignment="1">
      <alignment vertical="center"/>
    </xf>
    <xf numFmtId="0" fontId="11" fillId="0" borderId="0" xfId="0" applyFont="1" applyAlignment="1">
      <alignment vertical="top"/>
    </xf>
    <xf numFmtId="4" fontId="10" fillId="9" borderId="32" xfId="0" applyNumberFormat="1" applyFont="1" applyFill="1" applyBorder="1" applyProtection="1">
      <protection locked="0"/>
    </xf>
    <xf numFmtId="164" fontId="10" fillId="0" borderId="32" xfId="0" applyNumberFormat="1" applyFont="1" applyBorder="1" applyProtection="1">
      <protection locked="0"/>
    </xf>
    <xf numFmtId="164" fontId="10" fillId="0" borderId="0" xfId="0" applyNumberFormat="1" applyFont="1" applyProtection="1">
      <protection locked="0"/>
    </xf>
    <xf numFmtId="164" fontId="25" fillId="0" borderId="0" xfId="0" applyNumberFormat="1" applyFont="1" applyProtection="1">
      <protection locked="0"/>
    </xf>
    <xf numFmtId="4" fontId="11" fillId="8" borderId="41" xfId="0" applyNumberFormat="1" applyFont="1" applyFill="1" applyBorder="1" applyAlignment="1">
      <alignment horizontal="center"/>
    </xf>
    <xf numFmtId="164" fontId="11" fillId="0" borderId="11" xfId="0" applyNumberFormat="1" applyFont="1" applyBorder="1" applyAlignment="1">
      <alignment horizontal="center"/>
    </xf>
    <xf numFmtId="4" fontId="11" fillId="0" borderId="11" xfId="0" applyNumberFormat="1" applyFont="1" applyBorder="1" applyAlignment="1">
      <alignment horizontal="center"/>
    </xf>
    <xf numFmtId="3" fontId="11" fillId="0" borderId="11" xfId="0" applyNumberFormat="1" applyFont="1" applyBorder="1" applyAlignment="1">
      <alignment horizontal="center"/>
    </xf>
    <xf numFmtId="0" fontId="4" fillId="9" borderId="32" xfId="0" applyFont="1" applyFill="1" applyBorder="1" applyAlignment="1">
      <alignment vertical="center"/>
    </xf>
    <xf numFmtId="0" fontId="4" fillId="0" borderId="0" xfId="0" applyFont="1" applyAlignment="1">
      <alignment vertical="center"/>
    </xf>
    <xf numFmtId="3" fontId="10" fillId="9" borderId="32" xfId="0" applyNumberFormat="1" applyFont="1" applyFill="1" applyBorder="1" applyProtection="1">
      <protection locked="0"/>
    </xf>
    <xf numFmtId="0" fontId="4" fillId="8" borderId="36" xfId="0" applyFont="1" applyFill="1" applyBorder="1" applyAlignment="1">
      <alignment horizontal="center" wrapText="1"/>
    </xf>
    <xf numFmtId="0" fontId="5" fillId="8" borderId="36" xfId="0" applyFont="1" applyFill="1" applyBorder="1" applyAlignment="1">
      <alignment horizontal="center" wrapText="1"/>
    </xf>
    <xf numFmtId="0" fontId="4" fillId="0" borderId="46" xfId="0" applyFont="1" applyBorder="1" applyAlignment="1">
      <alignment vertical="center" wrapText="1"/>
    </xf>
    <xf numFmtId="0" fontId="30" fillId="0" borderId="0" xfId="0" applyFont="1"/>
    <xf numFmtId="164" fontId="10" fillId="9" borderId="32" xfId="0" applyNumberFormat="1" applyFont="1" applyFill="1" applyBorder="1" applyAlignment="1" applyProtection="1">
      <alignment wrapText="1"/>
      <protection locked="0"/>
    </xf>
    <xf numFmtId="0" fontId="10" fillId="9" borderId="32" xfId="0" applyFont="1" applyFill="1" applyBorder="1" applyAlignment="1" applyProtection="1">
      <alignment horizontal="center" vertical="center" wrapText="1"/>
      <protection locked="0"/>
    </xf>
    <xf numFmtId="4" fontId="11" fillId="8" borderId="33" xfId="0" applyNumberFormat="1" applyFont="1" applyFill="1" applyBorder="1" applyAlignment="1">
      <alignment horizontal="center"/>
    </xf>
    <xf numFmtId="3" fontId="10" fillId="9" borderId="32" xfId="0" applyNumberFormat="1" applyFont="1" applyFill="1" applyBorder="1" applyAlignment="1" applyProtection="1">
      <alignment horizontal="right"/>
      <protection locked="0"/>
    </xf>
    <xf numFmtId="0" fontId="18" fillId="0" borderId="32" xfId="0" applyFont="1" applyBorder="1" applyAlignment="1">
      <alignment horizontal="center" vertical="center" wrapText="1"/>
    </xf>
    <xf numFmtId="0" fontId="11" fillId="9" borderId="32" xfId="0" applyFont="1" applyFill="1" applyBorder="1" applyAlignment="1" applyProtection="1">
      <alignment horizontal="left" wrapText="1"/>
      <protection locked="0"/>
    </xf>
    <xf numFmtId="4" fontId="27" fillId="9" borderId="32" xfId="0" applyNumberFormat="1" applyFont="1" applyFill="1" applyBorder="1" applyAlignment="1" applyProtection="1">
      <alignment horizontal="left" wrapText="1"/>
      <protection locked="0"/>
    </xf>
    <xf numFmtId="0" fontId="11" fillId="4" borderId="32" xfId="0" applyFont="1" applyFill="1" applyBorder="1" applyAlignment="1">
      <alignment wrapText="1"/>
    </xf>
    <xf numFmtId="0" fontId="13" fillId="3" borderId="32" xfId="0" applyFont="1" applyFill="1" applyBorder="1" applyAlignment="1" applyProtection="1">
      <alignment horizontal="center" wrapText="1"/>
      <protection locked="0"/>
    </xf>
    <xf numFmtId="0" fontId="13" fillId="3" borderId="38" xfId="0" applyFont="1" applyFill="1" applyBorder="1" applyAlignment="1" applyProtection="1">
      <alignment vertical="center" wrapText="1"/>
      <protection locked="0"/>
    </xf>
    <xf numFmtId="0" fontId="13" fillId="3" borderId="39" xfId="0" applyFont="1" applyFill="1" applyBorder="1" applyAlignment="1" applyProtection="1">
      <alignment vertical="center"/>
      <protection locked="0"/>
    </xf>
    <xf numFmtId="0" fontId="13" fillId="3" borderId="39" xfId="0" applyFont="1" applyFill="1" applyBorder="1" applyProtection="1">
      <protection locked="0"/>
    </xf>
    <xf numFmtId="0" fontId="11" fillId="3" borderId="32" xfId="0" applyFont="1" applyFill="1" applyBorder="1" applyProtection="1">
      <protection locked="0"/>
    </xf>
    <xf numFmtId="0" fontId="4" fillId="8" borderId="54" xfId="0" applyFont="1" applyFill="1" applyBorder="1" applyAlignment="1">
      <alignment horizontal="center" vertical="center" wrapText="1"/>
    </xf>
    <xf numFmtId="0" fontId="13" fillId="3" borderId="52" xfId="0" applyFont="1" applyFill="1" applyBorder="1" applyAlignment="1" applyProtection="1">
      <alignment horizontal="left" wrapText="1"/>
      <protection locked="0"/>
    </xf>
    <xf numFmtId="0" fontId="13" fillId="3" borderId="67" xfId="0" applyFont="1" applyFill="1" applyBorder="1" applyAlignment="1" applyProtection="1">
      <alignment wrapText="1"/>
      <protection locked="0"/>
    </xf>
    <xf numFmtId="0" fontId="13" fillId="3" borderId="33" xfId="0" applyFont="1" applyFill="1" applyBorder="1" applyAlignment="1" applyProtection="1">
      <alignment horizontal="left" wrapText="1"/>
      <protection locked="0"/>
    </xf>
    <xf numFmtId="0" fontId="13" fillId="3" borderId="34" xfId="0" applyFont="1" applyFill="1" applyBorder="1" applyAlignment="1" applyProtection="1">
      <alignment wrapText="1"/>
      <protection locked="0"/>
    </xf>
    <xf numFmtId="0" fontId="5" fillId="0" borderId="0" xfId="0" applyFont="1" applyAlignment="1">
      <alignment vertical="center" wrapText="1"/>
    </xf>
    <xf numFmtId="0" fontId="10" fillId="0" borderId="48" xfId="0" applyFont="1" applyBorder="1" applyProtection="1">
      <protection locked="0"/>
    </xf>
    <xf numFmtId="0" fontId="12" fillId="0" borderId="46" xfId="1" applyFont="1" applyBorder="1" applyAlignment="1" applyProtection="1">
      <alignment horizontal="left" wrapText="1"/>
    </xf>
    <xf numFmtId="0" fontId="11" fillId="0" borderId="0" xfId="0" applyFont="1" applyProtection="1">
      <protection locked="0"/>
    </xf>
    <xf numFmtId="0" fontId="11" fillId="4" borderId="52" xfId="0" applyFont="1" applyFill="1" applyBorder="1" applyAlignment="1">
      <alignment horizontal="center"/>
    </xf>
    <xf numFmtId="49" fontId="11" fillId="9" borderId="32" xfId="0" applyNumberFormat="1" applyFont="1" applyFill="1" applyBorder="1" applyProtection="1">
      <protection locked="0"/>
    </xf>
    <xf numFmtId="0" fontId="11" fillId="4" borderId="39" xfId="0" applyFont="1" applyFill="1" applyBorder="1" applyAlignment="1">
      <alignment horizontal="left"/>
    </xf>
    <xf numFmtId="0" fontId="11" fillId="4" borderId="76" xfId="0" applyFont="1" applyFill="1" applyBorder="1" applyAlignment="1">
      <alignment horizontal="left"/>
    </xf>
    <xf numFmtId="0" fontId="11" fillId="9" borderId="28" xfId="0" applyFont="1" applyFill="1" applyBorder="1" applyAlignment="1" applyProtection="1">
      <alignment horizontal="left"/>
      <protection locked="0"/>
    </xf>
    <xf numFmtId="4" fontId="10" fillId="9" borderId="54" xfId="0" applyNumberFormat="1" applyFont="1" applyFill="1" applyBorder="1" applyAlignment="1" applyProtection="1">
      <alignment horizontal="left"/>
      <protection locked="0"/>
    </xf>
    <xf numFmtId="4" fontId="10" fillId="9" borderId="67" xfId="0" applyNumberFormat="1" applyFont="1" applyFill="1" applyBorder="1" applyAlignment="1" applyProtection="1">
      <alignment horizontal="left"/>
      <protection locked="0"/>
    </xf>
    <xf numFmtId="0" fontId="11" fillId="9" borderId="31" xfId="0" applyFont="1" applyFill="1" applyBorder="1" applyAlignment="1" applyProtection="1">
      <alignment horizontal="left"/>
      <protection locked="0"/>
    </xf>
    <xf numFmtId="4" fontId="10" fillId="9" borderId="34" xfId="0" applyNumberFormat="1" applyFont="1" applyFill="1" applyBorder="1" applyAlignment="1" applyProtection="1">
      <alignment horizontal="left"/>
      <protection locked="0"/>
    </xf>
    <xf numFmtId="3" fontId="4" fillId="0" borderId="5" xfId="0" applyNumberFormat="1" applyFont="1" applyBorder="1" applyAlignment="1">
      <alignment horizontal="center" wrapText="1"/>
    </xf>
    <xf numFmtId="0" fontId="11" fillId="8" borderId="48" xfId="0" applyFont="1" applyFill="1" applyBorder="1" applyAlignment="1">
      <alignment vertical="center"/>
    </xf>
    <xf numFmtId="3" fontId="10" fillId="9" borderId="48" xfId="0" applyNumberFormat="1" applyFont="1" applyFill="1" applyBorder="1" applyAlignment="1" applyProtection="1">
      <alignment horizontal="center" vertical="center"/>
      <protection locked="0"/>
    </xf>
    <xf numFmtId="4" fontId="10" fillId="9" borderId="48" xfId="0" applyNumberFormat="1" applyFont="1" applyFill="1" applyBorder="1" applyAlignment="1" applyProtection="1">
      <alignment horizontal="center" vertical="center"/>
      <protection locked="0"/>
    </xf>
    <xf numFmtId="0" fontId="11" fillId="8" borderId="36" xfId="0" applyFont="1" applyFill="1" applyBorder="1" applyAlignment="1">
      <alignment vertical="center"/>
    </xf>
    <xf numFmtId="3" fontId="10" fillId="9" borderId="36" xfId="0" applyNumberFormat="1" applyFont="1" applyFill="1" applyBorder="1" applyAlignment="1" applyProtection="1">
      <alignment horizontal="center" vertical="center"/>
      <protection locked="0"/>
    </xf>
    <xf numFmtId="4" fontId="10" fillId="9" borderId="36" xfId="0" applyNumberFormat="1" applyFont="1" applyFill="1" applyBorder="1" applyAlignment="1" applyProtection="1">
      <alignment horizontal="center" vertical="center"/>
      <protection locked="0"/>
    </xf>
    <xf numFmtId="0" fontId="11" fillId="8" borderId="28" xfId="0" applyFont="1" applyFill="1" applyBorder="1" applyAlignment="1">
      <alignment vertical="center"/>
    </xf>
    <xf numFmtId="3" fontId="10" fillId="9" borderId="28" xfId="0" applyNumberFormat="1" applyFont="1" applyFill="1" applyBorder="1" applyAlignment="1" applyProtection="1">
      <alignment horizontal="center" vertical="center"/>
      <protection locked="0"/>
    </xf>
    <xf numFmtId="4" fontId="10" fillId="9" borderId="28" xfId="0" applyNumberFormat="1" applyFont="1" applyFill="1" applyBorder="1" applyAlignment="1" applyProtection="1">
      <alignment horizontal="center" vertical="center"/>
      <protection locked="0"/>
    </xf>
    <xf numFmtId="0" fontId="11" fillId="8" borderId="31" xfId="0" applyFont="1" applyFill="1" applyBorder="1" applyAlignment="1">
      <alignment vertical="center"/>
    </xf>
    <xf numFmtId="3" fontId="10" fillId="9" borderId="31" xfId="0" applyNumberFormat="1" applyFont="1" applyFill="1" applyBorder="1" applyAlignment="1" applyProtection="1">
      <alignment horizontal="center" vertical="center"/>
      <protection locked="0"/>
    </xf>
    <xf numFmtId="164" fontId="10" fillId="9" borderId="31" xfId="0" applyNumberFormat="1" applyFont="1" applyFill="1" applyBorder="1" applyAlignment="1" applyProtection="1">
      <alignment horizontal="center" vertical="center"/>
      <protection locked="0"/>
    </xf>
    <xf numFmtId="4" fontId="10" fillId="9" borderId="31" xfId="0" applyNumberFormat="1" applyFont="1" applyFill="1" applyBorder="1" applyAlignment="1" applyProtection="1">
      <alignment horizontal="center" vertical="center"/>
      <protection locked="0"/>
    </xf>
    <xf numFmtId="0" fontId="4" fillId="8" borderId="53" xfId="0" applyFont="1" applyFill="1" applyBorder="1" applyAlignment="1">
      <alignment horizontal="center" wrapText="1"/>
    </xf>
    <xf numFmtId="0" fontId="4" fillId="4" borderId="28" xfId="0" applyFont="1" applyFill="1" applyBorder="1" applyAlignment="1">
      <alignment horizontal="center" vertical="center" wrapText="1"/>
    </xf>
    <xf numFmtId="4" fontId="10" fillId="9" borderId="67" xfId="0" applyNumberFormat="1" applyFont="1" applyFill="1" applyBorder="1" applyAlignment="1" applyProtection="1">
      <alignment horizontal="center" vertical="center"/>
      <protection locked="0"/>
    </xf>
    <xf numFmtId="4" fontId="10" fillId="9" borderId="78" xfId="0" applyNumberFormat="1" applyFont="1" applyFill="1" applyBorder="1" applyAlignment="1" applyProtection="1">
      <alignment horizontal="center" vertical="center"/>
      <protection locked="0"/>
    </xf>
    <xf numFmtId="4" fontId="10" fillId="9" borderId="54" xfId="0" applyNumberFormat="1" applyFont="1" applyFill="1" applyBorder="1" applyAlignment="1" applyProtection="1">
      <alignment horizontal="center" vertical="center"/>
      <protection locked="0"/>
    </xf>
    <xf numFmtId="4" fontId="10" fillId="9" borderId="34" xfId="0" applyNumberFormat="1" applyFont="1" applyFill="1" applyBorder="1" applyAlignment="1" applyProtection="1">
      <alignment horizontal="center" vertical="center"/>
      <protection locked="0"/>
    </xf>
    <xf numFmtId="4" fontId="10" fillId="9" borderId="37" xfId="0" applyNumberFormat="1" applyFont="1" applyFill="1" applyBorder="1" applyAlignment="1" applyProtection="1">
      <alignment horizontal="center" vertical="center"/>
      <protection locked="0"/>
    </xf>
    <xf numFmtId="0" fontId="5" fillId="13" borderId="79" xfId="0" applyFont="1" applyFill="1" applyBorder="1" applyAlignment="1">
      <alignment horizontal="center" wrapText="1"/>
    </xf>
    <xf numFmtId="0" fontId="13" fillId="3" borderId="39" xfId="0" applyFont="1" applyFill="1" applyBorder="1" applyAlignment="1" applyProtection="1">
      <alignment wrapText="1"/>
      <protection locked="0"/>
    </xf>
    <xf numFmtId="0" fontId="13" fillId="3" borderId="76" xfId="0" applyFont="1" applyFill="1" applyBorder="1" applyAlignment="1" applyProtection="1">
      <alignment wrapText="1"/>
      <protection locked="0"/>
    </xf>
    <xf numFmtId="0" fontId="11" fillId="9" borderId="33" xfId="0" applyFont="1" applyFill="1" applyBorder="1" applyProtection="1">
      <protection locked="0"/>
    </xf>
    <xf numFmtId="0" fontId="10" fillId="3" borderId="32" xfId="0" applyFont="1" applyFill="1" applyBorder="1" applyAlignment="1" applyProtection="1">
      <alignment wrapText="1"/>
      <protection locked="0"/>
    </xf>
    <xf numFmtId="0" fontId="11" fillId="0" borderId="0" xfId="0" applyFont="1" applyAlignment="1">
      <alignment horizontal="left" vertical="center"/>
    </xf>
    <xf numFmtId="0" fontId="10" fillId="0" borderId="0" xfId="1" applyFont="1" applyFill="1" applyBorder="1" applyAlignment="1" applyProtection="1">
      <alignment vertical="center"/>
    </xf>
    <xf numFmtId="0" fontId="14" fillId="8" borderId="32" xfId="0" applyFont="1" applyFill="1" applyBorder="1" applyAlignment="1">
      <alignment horizontal="center" vertical="center" wrapText="1"/>
    </xf>
    <xf numFmtId="4" fontId="10" fillId="5" borderId="32" xfId="0" applyNumberFormat="1" applyFont="1" applyFill="1" applyBorder="1" applyAlignment="1" applyProtection="1">
      <alignment horizontal="center"/>
      <protection locked="0"/>
    </xf>
    <xf numFmtId="0" fontId="10" fillId="3" borderId="32" xfId="0" applyFont="1" applyFill="1" applyBorder="1" applyAlignment="1" applyProtection="1">
      <alignment horizontal="left" wrapText="1"/>
      <protection locked="0"/>
    </xf>
    <xf numFmtId="0" fontId="10" fillId="3" borderId="32" xfId="0" applyFont="1" applyFill="1" applyBorder="1" applyProtection="1">
      <protection locked="0"/>
    </xf>
    <xf numFmtId="0" fontId="10" fillId="3" borderId="0" xfId="0" applyFont="1" applyFill="1"/>
    <xf numFmtId="0" fontId="12" fillId="0" borderId="0" xfId="1" applyFont="1" applyFill="1" applyBorder="1" applyAlignment="1" applyProtection="1">
      <alignment horizontal="left" wrapText="1"/>
    </xf>
    <xf numFmtId="0" fontId="4" fillId="8" borderId="79" xfId="0" applyFont="1" applyFill="1" applyBorder="1" applyAlignment="1">
      <alignment horizontal="center" vertical="center"/>
    </xf>
    <xf numFmtId="0" fontId="13" fillId="3" borderId="39" xfId="0" applyFont="1" applyFill="1" applyBorder="1" applyAlignment="1" applyProtection="1">
      <alignment vertical="top"/>
      <protection locked="0"/>
    </xf>
    <xf numFmtId="0" fontId="13" fillId="3" borderId="76" xfId="0" applyFont="1" applyFill="1" applyBorder="1" applyProtection="1">
      <protection locked="0"/>
    </xf>
    <xf numFmtId="0" fontId="4" fillId="8" borderId="53" xfId="0" applyFont="1" applyFill="1" applyBorder="1" applyAlignment="1">
      <alignment horizontal="center" vertical="center" wrapText="1"/>
    </xf>
    <xf numFmtId="0" fontId="11" fillId="9" borderId="48" xfId="0" applyFont="1" applyFill="1" applyBorder="1" applyAlignment="1" applyProtection="1">
      <alignment horizontal="left"/>
      <protection locked="0"/>
    </xf>
    <xf numFmtId="4" fontId="10" fillId="9" borderId="48" xfId="0" applyNumberFormat="1" applyFont="1" applyFill="1" applyBorder="1" applyAlignment="1" applyProtection="1">
      <alignment horizontal="left"/>
      <protection locked="0"/>
    </xf>
    <xf numFmtId="0" fontId="11" fillId="9" borderId="36" xfId="0" applyFont="1" applyFill="1" applyBorder="1" applyAlignment="1" applyProtection="1">
      <alignment horizontal="left"/>
      <protection locked="0"/>
    </xf>
    <xf numFmtId="4" fontId="10" fillId="9" borderId="36" xfId="0" applyNumberFormat="1" applyFont="1" applyFill="1" applyBorder="1" applyAlignment="1" applyProtection="1">
      <alignment horizontal="left"/>
      <protection locked="0"/>
    </xf>
    <xf numFmtId="4" fontId="10" fillId="9" borderId="28" xfId="0" applyNumberFormat="1" applyFont="1" applyFill="1" applyBorder="1" applyAlignment="1" applyProtection="1">
      <alignment horizontal="left"/>
      <protection locked="0"/>
    </xf>
    <xf numFmtId="4" fontId="10" fillId="9" borderId="31" xfId="0" applyNumberFormat="1" applyFont="1" applyFill="1" applyBorder="1" applyAlignment="1" applyProtection="1">
      <alignment horizontal="left"/>
      <protection locked="0"/>
    </xf>
    <xf numFmtId="0" fontId="10" fillId="3" borderId="32" xfId="0" applyFont="1" applyFill="1" applyBorder="1" applyAlignment="1" applyProtection="1">
      <alignment vertical="center"/>
      <protection locked="0"/>
    </xf>
    <xf numFmtId="0" fontId="11" fillId="9" borderId="67" xfId="0" applyFont="1" applyFill="1" applyBorder="1" applyProtection="1">
      <protection locked="0"/>
    </xf>
    <xf numFmtId="0" fontId="12" fillId="0" borderId="7" xfId="1" applyFont="1" applyFill="1" applyBorder="1" applyAlignment="1" applyProtection="1">
      <alignment vertical="center"/>
    </xf>
    <xf numFmtId="0" fontId="11" fillId="0" borderId="8" xfId="0" applyFont="1" applyBorder="1"/>
    <xf numFmtId="0" fontId="4" fillId="0" borderId="8" xfId="0" applyFont="1" applyBorder="1" applyAlignment="1">
      <alignment horizontal="right" vertical="center"/>
    </xf>
    <xf numFmtId="0" fontId="5" fillId="8" borderId="77" xfId="0" applyFont="1" applyFill="1" applyBorder="1" applyAlignment="1">
      <alignment horizontal="center" vertical="center" wrapText="1"/>
    </xf>
    <xf numFmtId="0" fontId="5" fillId="8" borderId="66" xfId="0" applyFont="1" applyFill="1" applyBorder="1" applyAlignment="1">
      <alignment horizontal="center" wrapText="1"/>
    </xf>
    <xf numFmtId="164" fontId="10" fillId="9" borderId="69" xfId="0" applyNumberFormat="1" applyFont="1" applyFill="1" applyBorder="1" applyAlignment="1" applyProtection="1">
      <alignment horizontal="center" vertical="center"/>
      <protection locked="0"/>
    </xf>
    <xf numFmtId="0" fontId="4" fillId="8" borderId="52" xfId="0" applyFont="1" applyFill="1" applyBorder="1" applyAlignment="1">
      <alignment horizontal="center" vertical="center"/>
    </xf>
    <xf numFmtId="0" fontId="4" fillId="8" borderId="67" xfId="0" applyFont="1" applyFill="1" applyBorder="1" applyAlignment="1">
      <alignment horizontal="center" vertical="center" wrapText="1"/>
    </xf>
    <xf numFmtId="4" fontId="11" fillId="8" borderId="31" xfId="0" applyNumberFormat="1" applyFont="1" applyFill="1" applyBorder="1" applyAlignment="1">
      <alignment horizontal="center"/>
    </xf>
    <xf numFmtId="3" fontId="11" fillId="9" borderId="67" xfId="0" applyNumberFormat="1" applyFont="1" applyFill="1" applyBorder="1" applyAlignment="1" applyProtection="1">
      <alignment horizontal="center"/>
      <protection locked="0"/>
    </xf>
    <xf numFmtId="3" fontId="11" fillId="9" borderId="34" xfId="0" applyNumberFormat="1" applyFont="1" applyFill="1" applyBorder="1" applyAlignment="1" applyProtection="1">
      <alignment horizontal="center"/>
      <protection locked="0"/>
    </xf>
    <xf numFmtId="15" fontId="10" fillId="0" borderId="0" xfId="1" applyNumberFormat="1" applyFont="1" applyFill="1" applyBorder="1" applyAlignment="1" applyProtection="1">
      <alignment vertical="center"/>
    </xf>
    <xf numFmtId="0" fontId="5" fillId="0" borderId="0" xfId="0" applyFont="1" applyAlignment="1">
      <alignment horizontal="right" vertical="center" wrapText="1"/>
    </xf>
    <xf numFmtId="4" fontId="10" fillId="9" borderId="32" xfId="0" applyNumberFormat="1" applyFont="1" applyFill="1" applyBorder="1" applyAlignment="1" applyProtection="1">
      <alignment horizontal="center"/>
      <protection locked="0"/>
    </xf>
    <xf numFmtId="4" fontId="11" fillId="9" borderId="32" xfId="0" applyNumberFormat="1" applyFont="1" applyFill="1" applyBorder="1" applyAlignment="1" applyProtection="1">
      <alignment horizontal="center"/>
      <protection locked="0"/>
    </xf>
    <xf numFmtId="4" fontId="10" fillId="3" borderId="67" xfId="0" applyNumberFormat="1" applyFont="1" applyFill="1" applyBorder="1" applyAlignment="1" applyProtection="1">
      <alignment vertical="center"/>
      <protection locked="0"/>
    </xf>
    <xf numFmtId="4" fontId="10" fillId="3" borderId="34" xfId="0" applyNumberFormat="1" applyFont="1" applyFill="1" applyBorder="1" applyAlignment="1" applyProtection="1">
      <alignment vertical="center"/>
      <protection locked="0"/>
    </xf>
    <xf numFmtId="4" fontId="10" fillId="9" borderId="34" xfId="0" applyNumberFormat="1" applyFont="1" applyFill="1" applyBorder="1" applyAlignment="1" applyProtection="1">
      <alignment vertical="center"/>
      <protection locked="0"/>
    </xf>
    <xf numFmtId="4" fontId="10" fillId="3" borderId="32" xfId="0" applyNumberFormat="1" applyFont="1" applyFill="1" applyBorder="1" applyAlignment="1" applyProtection="1">
      <alignment vertical="center"/>
      <protection locked="0"/>
    </xf>
    <xf numFmtId="4" fontId="10" fillId="3" borderId="31" xfId="0" applyNumberFormat="1" applyFont="1" applyFill="1" applyBorder="1" applyAlignment="1" applyProtection="1">
      <alignment vertical="center"/>
      <protection locked="0"/>
    </xf>
    <xf numFmtId="4" fontId="10" fillId="9" borderId="33" xfId="0" applyNumberFormat="1" applyFont="1" applyFill="1" applyBorder="1" applyAlignment="1" applyProtection="1">
      <alignment vertical="center"/>
      <protection locked="0"/>
    </xf>
    <xf numFmtId="0" fontId="13" fillId="3" borderId="32" xfId="0"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170" fontId="11" fillId="9" borderId="32" xfId="0" applyNumberFormat="1" applyFont="1" applyFill="1" applyBorder="1" applyAlignment="1" applyProtection="1">
      <alignment horizontal="center"/>
      <protection locked="0"/>
    </xf>
    <xf numFmtId="49" fontId="11" fillId="9" borderId="32" xfId="0" applyNumberFormat="1" applyFont="1" applyFill="1" applyBorder="1" applyAlignment="1" applyProtection="1">
      <alignment horizontal="center"/>
      <protection locked="0"/>
    </xf>
    <xf numFmtId="4" fontId="10" fillId="9" borderId="52" xfId="0" applyNumberFormat="1" applyFont="1" applyFill="1" applyBorder="1" applyAlignment="1" applyProtection="1">
      <alignment vertical="center"/>
      <protection locked="0"/>
    </xf>
    <xf numFmtId="4" fontId="10" fillId="9" borderId="67" xfId="0" applyNumberFormat="1" applyFont="1" applyFill="1" applyBorder="1" applyAlignment="1" applyProtection="1">
      <alignment vertical="center"/>
      <protection locked="0"/>
    </xf>
    <xf numFmtId="3" fontId="13" fillId="3" borderId="32" xfId="0" applyNumberFormat="1" applyFont="1" applyFill="1" applyBorder="1" applyProtection="1">
      <protection locked="0"/>
    </xf>
    <xf numFmtId="0" fontId="36" fillId="12" borderId="0" xfId="0" applyFont="1" applyFill="1" applyAlignment="1">
      <alignment vertical="top"/>
    </xf>
    <xf numFmtId="0" fontId="37" fillId="12" borderId="0" xfId="0" applyFont="1" applyFill="1" applyAlignment="1">
      <alignment vertical="top"/>
    </xf>
    <xf numFmtId="164" fontId="11" fillId="8" borderId="40" xfId="0" applyNumberFormat="1" applyFont="1" applyFill="1" applyBorder="1" applyAlignment="1">
      <alignment horizontal="center"/>
    </xf>
    <xf numFmtId="4" fontId="11" fillId="8" borderId="34" xfId="0" applyNumberFormat="1" applyFont="1" applyFill="1" applyBorder="1" applyAlignment="1">
      <alignment horizontal="center"/>
    </xf>
    <xf numFmtId="0" fontId="36" fillId="0" borderId="0" xfId="0" applyFont="1"/>
    <xf numFmtId="0" fontId="37" fillId="0" borderId="0" xfId="0" applyFont="1"/>
    <xf numFmtId="4" fontId="10" fillId="9" borderId="36" xfId="0" applyNumberFormat="1" applyFont="1" applyFill="1" applyBorder="1" applyAlignment="1" applyProtection="1">
      <alignment vertical="center"/>
      <protection locked="0"/>
    </xf>
    <xf numFmtId="0" fontId="36" fillId="0" borderId="0" xfId="0" applyFont="1" applyAlignment="1">
      <alignment vertical="top"/>
    </xf>
    <xf numFmtId="4" fontId="10" fillId="3" borderId="33" xfId="0" applyNumberFormat="1" applyFont="1" applyFill="1" applyBorder="1" applyAlignment="1" applyProtection="1">
      <alignment vertical="center"/>
      <protection locked="0"/>
    </xf>
    <xf numFmtId="49" fontId="11" fillId="9" borderId="52" xfId="0" applyNumberFormat="1" applyFont="1" applyFill="1" applyBorder="1" applyAlignment="1" applyProtection="1">
      <alignment horizontal="center"/>
      <protection locked="0"/>
    </xf>
    <xf numFmtId="49" fontId="11" fillId="9" borderId="33" xfId="0" applyNumberFormat="1" applyFont="1" applyFill="1" applyBorder="1" applyAlignment="1" applyProtection="1">
      <alignment horizontal="center"/>
      <protection locked="0"/>
    </xf>
    <xf numFmtId="0" fontId="11" fillId="9" borderId="34" xfId="0" applyFont="1" applyFill="1" applyBorder="1" applyProtection="1">
      <protection locked="0"/>
    </xf>
    <xf numFmtId="0" fontId="34" fillId="15" borderId="32" xfId="1" applyFont="1" applyFill="1" applyBorder="1" applyAlignment="1" applyProtection="1">
      <alignment horizontal="center" vertical="center"/>
      <protection locked="0"/>
    </xf>
    <xf numFmtId="0" fontId="25" fillId="15" borderId="32" xfId="1" applyFont="1" applyFill="1" applyBorder="1" applyAlignment="1" applyProtection="1">
      <alignment horizontal="center" vertical="center"/>
      <protection locked="0"/>
    </xf>
    <xf numFmtId="0" fontId="11" fillId="5" borderId="32" xfId="0" applyFont="1" applyFill="1" applyBorder="1"/>
    <xf numFmtId="0" fontId="11" fillId="5" borderId="67" xfId="0" applyFont="1" applyFill="1" applyBorder="1"/>
    <xf numFmtId="0" fontId="11" fillId="5" borderId="31" xfId="0" applyFont="1" applyFill="1" applyBorder="1"/>
    <xf numFmtId="0" fontId="11" fillId="5" borderId="34" xfId="0" applyFont="1" applyFill="1" applyBorder="1"/>
    <xf numFmtId="4" fontId="10" fillId="5" borderId="32" xfId="0" applyNumberFormat="1" applyFont="1" applyFill="1" applyBorder="1" applyAlignment="1">
      <alignment horizontal="center"/>
    </xf>
    <xf numFmtId="0" fontId="10" fillId="3" borderId="32" xfId="0" applyFont="1" applyFill="1" applyBorder="1"/>
    <xf numFmtId="4" fontId="11" fillId="5" borderId="32" xfId="0" applyNumberFormat="1" applyFont="1" applyFill="1" applyBorder="1"/>
    <xf numFmtId="4" fontId="11" fillId="5" borderId="67" xfId="0" applyNumberFormat="1" applyFont="1" applyFill="1" applyBorder="1"/>
    <xf numFmtId="4" fontId="11" fillId="5" borderId="31" xfId="0" applyNumberFormat="1" applyFont="1" applyFill="1" applyBorder="1"/>
    <xf numFmtId="4" fontId="11" fillId="5" borderId="34" xfId="0" applyNumberFormat="1" applyFont="1" applyFill="1" applyBorder="1"/>
    <xf numFmtId="0" fontId="13" fillId="3" borderId="32" xfId="0" applyFont="1" applyFill="1" applyBorder="1"/>
    <xf numFmtId="0" fontId="38" fillId="0" borderId="0" xfId="0" applyFont="1"/>
    <xf numFmtId="0" fontId="39" fillId="0" borderId="0" xfId="0" applyFont="1"/>
    <xf numFmtId="0" fontId="11" fillId="5" borderId="1" xfId="0" applyFont="1" applyFill="1" applyBorder="1" applyAlignment="1">
      <alignment horizontal="center"/>
    </xf>
    <xf numFmtId="0" fontId="12" fillId="0" borderId="0" xfId="1" applyFont="1" applyProtection="1">
      <protection locked="0"/>
    </xf>
    <xf numFmtId="0" fontId="37" fillId="0" borderId="57" xfId="0" applyFont="1" applyBorder="1"/>
    <xf numFmtId="0" fontId="37" fillId="0" borderId="58" xfId="0" applyFont="1" applyBorder="1"/>
    <xf numFmtId="0" fontId="37" fillId="0" borderId="59" xfId="0" applyFont="1" applyBorder="1"/>
    <xf numFmtId="0" fontId="37" fillId="0" borderId="26" xfId="0" applyFont="1" applyBorder="1"/>
    <xf numFmtId="0" fontId="37" fillId="0" borderId="4" xfId="0" applyFont="1" applyBorder="1"/>
    <xf numFmtId="0" fontId="34" fillId="4" borderId="52" xfId="1" applyFont="1" applyFill="1" applyBorder="1" applyAlignment="1" applyProtection="1">
      <alignment horizontal="center" vertical="center"/>
      <protection locked="0"/>
    </xf>
    <xf numFmtId="0" fontId="11" fillId="0" borderId="16" xfId="0" applyFont="1" applyBorder="1" applyAlignment="1">
      <alignment vertical="center"/>
    </xf>
    <xf numFmtId="0" fontId="11" fillId="0" borderId="17" xfId="0" applyFont="1" applyBorder="1"/>
    <xf numFmtId="0" fontId="34" fillId="4" borderId="33" xfId="1" applyFont="1" applyFill="1" applyBorder="1" applyAlignment="1" applyProtection="1">
      <alignment horizontal="center" vertical="center"/>
      <protection locked="0"/>
    </xf>
    <xf numFmtId="0" fontId="11" fillId="0" borderId="19" xfId="0" applyFont="1" applyBorder="1" applyAlignment="1">
      <alignment vertical="center"/>
    </xf>
    <xf numFmtId="0" fontId="11" fillId="0" borderId="20" xfId="0" applyFont="1" applyBorder="1"/>
    <xf numFmtId="4" fontId="11" fillId="0" borderId="0" xfId="0" applyNumberFormat="1" applyFont="1"/>
    <xf numFmtId="0" fontId="37" fillId="0" borderId="84" xfId="0" applyFont="1" applyBorder="1"/>
    <xf numFmtId="0" fontId="37" fillId="0" borderId="2" xfId="0" applyFont="1" applyBorder="1"/>
    <xf numFmtId="49" fontId="11" fillId="6" borderId="66" xfId="0" applyNumberFormat="1" applyFont="1" applyFill="1" applyBorder="1" applyAlignment="1" applyProtection="1">
      <alignment horizontal="center"/>
      <protection locked="0"/>
    </xf>
    <xf numFmtId="49" fontId="11" fillId="6" borderId="68" xfId="0" applyNumberFormat="1" applyFont="1" applyFill="1" applyBorder="1" applyAlignment="1" applyProtection="1">
      <alignment horizontal="center"/>
      <protection locked="0"/>
    </xf>
    <xf numFmtId="49" fontId="11" fillId="6" borderId="69" xfId="0" applyNumberFormat="1" applyFont="1" applyFill="1" applyBorder="1" applyAlignment="1" applyProtection="1">
      <alignment horizontal="center"/>
      <protection locked="0"/>
    </xf>
    <xf numFmtId="0" fontId="37" fillId="5" borderId="47" xfId="0" applyFont="1" applyFill="1" applyBorder="1"/>
    <xf numFmtId="0" fontId="37" fillId="5" borderId="47" xfId="0" applyFont="1" applyFill="1" applyBorder="1" applyAlignment="1">
      <alignment horizontal="right"/>
    </xf>
    <xf numFmtId="0" fontId="37" fillId="5" borderId="36" xfId="0" applyFont="1" applyFill="1" applyBorder="1" applyAlignment="1">
      <alignment horizontal="right"/>
    </xf>
    <xf numFmtId="0" fontId="37" fillId="5" borderId="45" xfId="0" applyFont="1" applyFill="1" applyBorder="1" applyAlignment="1">
      <alignment horizontal="right"/>
    </xf>
    <xf numFmtId="0" fontId="11" fillId="0" borderId="39" xfId="0" applyFont="1" applyBorder="1"/>
    <xf numFmtId="4" fontId="11" fillId="5" borderId="0" xfId="0" applyNumberFormat="1" applyFont="1" applyFill="1"/>
    <xf numFmtId="0" fontId="11" fillId="0" borderId="44" xfId="0" applyFont="1" applyBorder="1"/>
    <xf numFmtId="0" fontId="36" fillId="0" borderId="44" xfId="0" applyFont="1" applyBorder="1" applyAlignment="1">
      <alignment horizontal="right"/>
    </xf>
    <xf numFmtId="4" fontId="36" fillId="0" borderId="0" xfId="0" applyNumberFormat="1" applyFont="1"/>
    <xf numFmtId="4" fontId="36" fillId="5" borderId="0" xfId="0" applyNumberFormat="1" applyFont="1" applyFill="1"/>
    <xf numFmtId="0" fontId="34" fillId="15" borderId="1" xfId="1" applyFont="1" applyFill="1" applyBorder="1" applyAlignment="1" applyProtection="1">
      <alignment horizontal="center" vertical="center"/>
      <protection locked="0"/>
    </xf>
    <xf numFmtId="0" fontId="41" fillId="16" borderId="7" xfId="0" applyFont="1" applyFill="1" applyBorder="1"/>
    <xf numFmtId="0" fontId="42" fillId="16" borderId="8" xfId="0" applyFont="1" applyFill="1" applyBorder="1"/>
    <xf numFmtId="0" fontId="42" fillId="16" borderId="9" xfId="0" applyFont="1" applyFill="1" applyBorder="1"/>
    <xf numFmtId="0" fontId="43" fillId="0" borderId="0" xfId="0" applyFont="1"/>
    <xf numFmtId="0" fontId="44" fillId="0" borderId="0" xfId="1" applyFont="1" applyFill="1"/>
    <xf numFmtId="0" fontId="45" fillId="0" borderId="0" xfId="0" applyFont="1"/>
    <xf numFmtId="0" fontId="42" fillId="0" borderId="0" xfId="0" applyFont="1"/>
    <xf numFmtId="4" fontId="10" fillId="0" borderId="0" xfId="0" applyNumberFormat="1" applyFont="1"/>
    <xf numFmtId="0" fontId="14" fillId="0" borderId="0" xfId="0" applyFont="1"/>
    <xf numFmtId="0" fontId="46" fillId="0" borderId="0" xfId="0" applyFont="1"/>
    <xf numFmtId="0" fontId="47" fillId="0" borderId="0" xfId="1" applyFont="1" applyFill="1"/>
    <xf numFmtId="0" fontId="11" fillId="9" borderId="48" xfId="0" applyFont="1" applyFill="1" applyBorder="1" applyProtection="1">
      <protection locked="0"/>
    </xf>
    <xf numFmtId="0" fontId="11" fillId="9" borderId="28" xfId="0" applyFont="1" applyFill="1" applyBorder="1" applyProtection="1">
      <protection locked="0"/>
    </xf>
    <xf numFmtId="0" fontId="11" fillId="9" borderId="36" xfId="0" applyFont="1" applyFill="1" applyBorder="1" applyProtection="1">
      <protection locked="0"/>
    </xf>
    <xf numFmtId="0" fontId="11" fillId="0" borderId="36" xfId="0" applyFont="1" applyBorder="1" applyProtection="1">
      <protection locked="0"/>
    </xf>
    <xf numFmtId="0" fontId="11" fillId="0" borderId="4" xfId="0" applyFont="1" applyBorder="1"/>
    <xf numFmtId="0" fontId="11" fillId="0" borderId="6" xfId="0" applyFont="1" applyBorder="1"/>
    <xf numFmtId="0" fontId="11" fillId="0" borderId="25" xfId="0" applyFont="1" applyBorder="1"/>
    <xf numFmtId="0" fontId="48" fillId="0" borderId="0" xfId="1" applyFont="1" applyFill="1" applyBorder="1" applyAlignment="1" applyProtection="1">
      <alignment horizontal="center" vertical="center"/>
    </xf>
    <xf numFmtId="0" fontId="11" fillId="0" borderId="5" xfId="0" applyFont="1" applyBorder="1" applyAlignment="1">
      <alignment wrapText="1"/>
    </xf>
    <xf numFmtId="0" fontId="4" fillId="0" borderId="6" xfId="0" applyFont="1" applyBorder="1" applyAlignment="1">
      <alignment wrapText="1"/>
    </xf>
    <xf numFmtId="0" fontId="4" fillId="0" borderId="0" xfId="0" applyFont="1" applyAlignment="1">
      <alignment wrapText="1"/>
    </xf>
    <xf numFmtId="0" fontId="10" fillId="0" borderId="0" xfId="0" applyFont="1" applyAlignment="1">
      <alignment wrapText="1"/>
    </xf>
    <xf numFmtId="0" fontId="22" fillId="0" borderId="0" xfId="0" applyFont="1" applyAlignment="1">
      <alignment wrapText="1"/>
    </xf>
    <xf numFmtId="0" fontId="11" fillId="0" borderId="6" xfId="0" applyFont="1" applyBorder="1" applyAlignment="1">
      <alignment wrapText="1"/>
    </xf>
    <xf numFmtId="0" fontId="12" fillId="0" borderId="0" xfId="1" applyFont="1" applyFill="1"/>
    <xf numFmtId="0" fontId="11" fillId="0" borderId="7" xfId="0" applyFont="1" applyBorder="1"/>
    <xf numFmtId="0" fontId="11" fillId="0" borderId="9" xfId="0" applyFont="1" applyBorder="1"/>
    <xf numFmtId="0" fontId="11" fillId="0" borderId="2" xfId="0" applyFont="1" applyBorder="1"/>
    <xf numFmtId="0" fontId="11" fillId="0" borderId="3" xfId="0" applyFont="1" applyBorder="1"/>
    <xf numFmtId="0" fontId="10" fillId="0" borderId="3" xfId="0" applyFont="1" applyBorder="1"/>
    <xf numFmtId="0" fontId="10" fillId="0" borderId="4" xfId="0" applyFont="1" applyBorder="1"/>
    <xf numFmtId="0" fontId="37" fillId="0" borderId="5" xfId="0" applyFont="1" applyBorder="1"/>
    <xf numFmtId="0" fontId="10" fillId="0" borderId="6" xfId="0" applyFont="1" applyBorder="1"/>
    <xf numFmtId="0" fontId="10" fillId="0" borderId="8" xfId="0" applyFont="1" applyBorder="1"/>
    <xf numFmtId="0" fontId="10" fillId="0" borderId="9" xfId="0" applyFont="1" applyBorder="1"/>
    <xf numFmtId="0" fontId="11" fillId="5" borderId="32" xfId="0" applyFont="1" applyFill="1" applyBorder="1" applyAlignment="1">
      <alignment horizontal="center"/>
    </xf>
    <xf numFmtId="0" fontId="4" fillId="0" borderId="5" xfId="0" applyFont="1" applyBorder="1"/>
    <xf numFmtId="0" fontId="49" fillId="0" borderId="0" xfId="0" applyFont="1" applyAlignment="1">
      <alignment horizontal="left" vertical="center"/>
    </xf>
    <xf numFmtId="0" fontId="50" fillId="0" borderId="0" xfId="0" applyFont="1" applyAlignment="1">
      <alignment horizontal="left" vertical="center"/>
    </xf>
    <xf numFmtId="0" fontId="4" fillId="0" borderId="5" xfId="0" applyFont="1" applyBorder="1" applyAlignment="1">
      <alignment horizontal="center"/>
    </xf>
    <xf numFmtId="0" fontId="42" fillId="16" borderId="11" xfId="0" applyFont="1" applyFill="1" applyBorder="1"/>
    <xf numFmtId="0" fontId="42" fillId="16" borderId="12" xfId="0" applyFont="1" applyFill="1" applyBorder="1"/>
    <xf numFmtId="4" fontId="11" fillId="0" borderId="0" xfId="0" applyNumberFormat="1" applyFont="1" applyAlignment="1">
      <alignment horizontal="center"/>
    </xf>
    <xf numFmtId="0" fontId="41" fillId="16" borderId="10" xfId="0" applyFont="1" applyFill="1" applyBorder="1"/>
    <xf numFmtId="0" fontId="37" fillId="10" borderId="47" xfId="0" applyFont="1" applyFill="1" applyBorder="1"/>
    <xf numFmtId="0" fontId="37" fillId="10" borderId="47" xfId="0" applyFont="1" applyFill="1" applyBorder="1" applyAlignment="1">
      <alignment horizontal="right"/>
    </xf>
    <xf numFmtId="0" fontId="37" fillId="10" borderId="36" xfId="0" applyFont="1" applyFill="1" applyBorder="1" applyAlignment="1">
      <alignment horizontal="right"/>
    </xf>
    <xf numFmtId="0" fontId="37" fillId="10" borderId="45" xfId="0" applyFont="1" applyFill="1" applyBorder="1" applyAlignment="1">
      <alignment horizontal="right"/>
    </xf>
    <xf numFmtId="0" fontId="11" fillId="0" borderId="76" xfId="0" applyFont="1" applyBorder="1"/>
    <xf numFmtId="4" fontId="11" fillId="0" borderId="8" xfId="0" applyNumberFormat="1" applyFont="1" applyBorder="1"/>
    <xf numFmtId="4" fontId="11" fillId="0" borderId="8" xfId="0" applyNumberFormat="1" applyFont="1" applyBorder="1" applyAlignment="1">
      <alignment horizontal="center"/>
    </xf>
    <xf numFmtId="4" fontId="11" fillId="5" borderId="8" xfId="0" applyNumberFormat="1" applyFont="1" applyFill="1" applyBorder="1"/>
    <xf numFmtId="0" fontId="36" fillId="0" borderId="30" xfId="0" applyFont="1" applyBorder="1" applyAlignment="1">
      <alignment horizontal="right"/>
    </xf>
    <xf numFmtId="0" fontId="22" fillId="16" borderId="11" xfId="0" applyFont="1" applyFill="1" applyBorder="1"/>
    <xf numFmtId="0" fontId="22" fillId="16" borderId="12" xfId="0" applyFont="1" applyFill="1" applyBorder="1"/>
    <xf numFmtId="0" fontId="11" fillId="7" borderId="52" xfId="0" applyFont="1" applyFill="1" applyBorder="1" applyProtection="1">
      <protection locked="0"/>
    </xf>
    <xf numFmtId="0" fontId="11" fillId="7" borderId="33" xfId="0" applyFont="1" applyFill="1" applyBorder="1" applyProtection="1">
      <protection locked="0"/>
    </xf>
    <xf numFmtId="0" fontId="11" fillId="0" borderId="46" xfId="0" applyFont="1" applyBorder="1"/>
    <xf numFmtId="0" fontId="37" fillId="10" borderId="53" xfId="0" applyFont="1" applyFill="1" applyBorder="1"/>
    <xf numFmtId="0" fontId="37" fillId="10" borderId="28" xfId="0" applyFont="1" applyFill="1" applyBorder="1" applyAlignment="1">
      <alignment horizontal="right"/>
    </xf>
    <xf numFmtId="0" fontId="37" fillId="10" borderId="54" xfId="0" applyFont="1" applyFill="1" applyBorder="1" applyAlignment="1">
      <alignment horizontal="right"/>
    </xf>
    <xf numFmtId="0" fontId="11" fillId="14" borderId="52" xfId="0" applyFont="1" applyFill="1" applyBorder="1"/>
    <xf numFmtId="4" fontId="11" fillId="14" borderId="32" xfId="0" applyNumberFormat="1" applyFont="1" applyFill="1" applyBorder="1"/>
    <xf numFmtId="4" fontId="11" fillId="14" borderId="32" xfId="0" applyNumberFormat="1" applyFont="1" applyFill="1" applyBorder="1" applyAlignment="1">
      <alignment horizontal="center"/>
    </xf>
    <xf numFmtId="4" fontId="4" fillId="5" borderId="67" xfId="0" applyNumberFormat="1" applyFont="1" applyFill="1" applyBorder="1"/>
    <xf numFmtId="0" fontId="11" fillId="0" borderId="33" xfId="0" applyFont="1" applyBorder="1"/>
    <xf numFmtId="4" fontId="11" fillId="0" borderId="31" xfId="0" applyNumberFormat="1" applyFont="1" applyBorder="1"/>
    <xf numFmtId="4" fontId="4" fillId="5" borderId="34" xfId="0" applyNumberFormat="1" applyFont="1" applyFill="1" applyBorder="1"/>
    <xf numFmtId="0" fontId="4" fillId="5" borderId="40" xfId="0" applyFont="1" applyFill="1" applyBorder="1" applyAlignment="1">
      <alignment horizontal="right"/>
    </xf>
    <xf numFmtId="4" fontId="4" fillId="5" borderId="29" xfId="0" applyNumberFormat="1" applyFont="1" applyFill="1" applyBorder="1"/>
    <xf numFmtId="4" fontId="4" fillId="5" borderId="41" xfId="0" applyNumberFormat="1" applyFont="1" applyFill="1" applyBorder="1"/>
    <xf numFmtId="0" fontId="11" fillId="0" borderId="11" xfId="0" applyFont="1" applyBorder="1"/>
    <xf numFmtId="0" fontId="11" fillId="0" borderId="12" xfId="0" applyFont="1" applyBorder="1"/>
    <xf numFmtId="0" fontId="34" fillId="15" borderId="32" xfId="1" applyFont="1" applyFill="1" applyBorder="1" applyAlignment="1" applyProtection="1">
      <alignment horizontal="center" vertical="center"/>
    </xf>
    <xf numFmtId="0" fontId="37" fillId="0" borderId="10" xfId="0" applyFont="1" applyBorder="1"/>
    <xf numFmtId="0" fontId="11" fillId="9" borderId="1" xfId="0" applyFont="1" applyFill="1" applyBorder="1" applyProtection="1">
      <protection locked="0"/>
    </xf>
    <xf numFmtId="0" fontId="36" fillId="0" borderId="53" xfId="0" applyFont="1" applyBorder="1" applyAlignment="1">
      <alignment horizontal="center"/>
    </xf>
    <xf numFmtId="0" fontId="36" fillId="0" borderId="28" xfId="0" applyFont="1" applyBorder="1" applyAlignment="1">
      <alignment horizontal="right"/>
    </xf>
    <xf numFmtId="0" fontId="36" fillId="0" borderId="54" xfId="0" applyFont="1" applyBorder="1" applyAlignment="1">
      <alignment horizontal="right"/>
    </xf>
    <xf numFmtId="0" fontId="11" fillId="14" borderId="33" xfId="0" applyFont="1" applyFill="1" applyBorder="1"/>
    <xf numFmtId="4" fontId="11" fillId="14" borderId="31" xfId="0" applyNumberFormat="1" applyFont="1" applyFill="1" applyBorder="1"/>
    <xf numFmtId="0" fontId="48" fillId="15" borderId="32" xfId="1" applyFont="1" applyFill="1" applyBorder="1" applyAlignment="1" applyProtection="1">
      <alignment horizontal="center" vertical="center"/>
      <protection locked="0"/>
    </xf>
    <xf numFmtId="0" fontId="48" fillId="0" borderId="8" xfId="1" applyFont="1" applyFill="1" applyBorder="1" applyAlignment="1" applyProtection="1">
      <alignment horizontal="center" vertical="center"/>
    </xf>
    <xf numFmtId="0" fontId="11" fillId="2" borderId="11" xfId="0" applyFont="1" applyFill="1" applyBorder="1"/>
    <xf numFmtId="0" fontId="11" fillId="2" borderId="12" xfId="0" applyFont="1" applyFill="1" applyBorder="1"/>
    <xf numFmtId="0" fontId="37" fillId="2" borderId="10" xfId="0" applyFont="1" applyFill="1" applyBorder="1"/>
    <xf numFmtId="0" fontId="11" fillId="9" borderId="52" xfId="0" applyFont="1" applyFill="1" applyBorder="1" applyAlignment="1" applyProtection="1">
      <alignment horizontal="center"/>
      <protection locked="0"/>
    </xf>
    <xf numFmtId="0" fontId="10" fillId="3" borderId="39" xfId="0" applyFont="1" applyFill="1" applyBorder="1" applyAlignment="1" applyProtection="1">
      <alignment horizontal="left" wrapText="1"/>
      <protection locked="0"/>
    </xf>
    <xf numFmtId="0" fontId="4" fillId="8" borderId="38" xfId="0" applyFont="1" applyFill="1" applyBorder="1" applyAlignment="1">
      <alignment horizontal="center" wrapText="1"/>
    </xf>
    <xf numFmtId="0" fontId="4" fillId="4" borderId="32" xfId="0" applyFont="1" applyFill="1" applyBorder="1" applyAlignment="1">
      <alignment horizontal="center" vertical="center" wrapText="1"/>
    </xf>
    <xf numFmtId="0" fontId="4" fillId="8" borderId="55" xfId="0" applyFont="1" applyFill="1" applyBorder="1" applyAlignment="1">
      <alignment horizontal="center" wrapText="1"/>
    </xf>
    <xf numFmtId="0" fontId="5" fillId="8" borderId="39" xfId="0" applyFont="1" applyFill="1" applyBorder="1" applyAlignment="1">
      <alignment horizontal="center" wrapText="1"/>
    </xf>
    <xf numFmtId="0" fontId="4" fillId="8" borderId="48" xfId="0" applyFont="1" applyFill="1" applyBorder="1" applyAlignment="1">
      <alignment horizontal="center" wrapText="1"/>
    </xf>
    <xf numFmtId="0" fontId="13" fillId="3" borderId="39" xfId="0" applyFont="1" applyFill="1" applyBorder="1" applyAlignment="1" applyProtection="1">
      <alignment horizontal="left" wrapText="1"/>
      <protection locked="0"/>
    </xf>
    <xf numFmtId="0" fontId="5" fillId="8" borderId="32" xfId="0" applyFont="1" applyFill="1" applyBorder="1" applyAlignment="1">
      <alignment horizontal="center" wrapText="1"/>
    </xf>
    <xf numFmtId="0" fontId="5" fillId="8" borderId="67" xfId="0" applyFont="1" applyFill="1" applyBorder="1" applyAlignment="1">
      <alignment horizontal="center" wrapText="1"/>
    </xf>
    <xf numFmtId="0" fontId="5" fillId="8" borderId="32"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11" fillId="9" borderId="32" xfId="0" applyFont="1" applyFill="1" applyBorder="1" applyAlignment="1" applyProtection="1">
      <alignment horizontal="center" vertical="center"/>
      <protection locked="0"/>
    </xf>
    <xf numFmtId="0" fontId="5" fillId="8" borderId="48" xfId="0" applyFont="1" applyFill="1" applyBorder="1" applyAlignment="1">
      <alignment horizontal="center" wrapText="1"/>
    </xf>
    <xf numFmtId="0" fontId="4" fillId="8" borderId="32" xfId="0" applyFont="1" applyFill="1" applyBorder="1" applyAlignment="1">
      <alignment horizontal="center" wrapText="1"/>
    </xf>
    <xf numFmtId="0" fontId="13" fillId="3" borderId="32" xfId="0" applyFont="1" applyFill="1" applyBorder="1" applyAlignment="1" applyProtection="1">
      <alignment horizontal="left" wrapText="1"/>
      <protection locked="0"/>
    </xf>
    <xf numFmtId="0" fontId="4" fillId="4" borderId="32" xfId="0" applyFont="1" applyFill="1" applyBorder="1" applyAlignment="1">
      <alignment horizontal="center" wrapText="1"/>
    </xf>
    <xf numFmtId="49" fontId="11" fillId="6" borderId="20" xfId="0" applyNumberFormat="1" applyFont="1" applyFill="1" applyBorder="1" applyAlignment="1" applyProtection="1">
      <alignment horizontal="center" vertical="center"/>
      <protection locked="0"/>
    </xf>
    <xf numFmtId="49" fontId="11" fillId="6" borderId="21" xfId="0" applyNumberFormat="1" applyFont="1" applyFill="1" applyBorder="1" applyAlignment="1" applyProtection="1">
      <alignment horizontal="center" vertical="center"/>
      <protection locked="0"/>
    </xf>
    <xf numFmtId="4" fontId="11" fillId="5" borderId="64" xfId="0" applyNumberFormat="1" applyFont="1" applyFill="1" applyBorder="1" applyAlignment="1">
      <alignment horizontal="center"/>
    </xf>
    <xf numFmtId="4" fontId="11" fillId="5" borderId="65" xfId="0" applyNumberFormat="1" applyFont="1" applyFill="1" applyBorder="1" applyAlignment="1">
      <alignment horizontal="center"/>
    </xf>
    <xf numFmtId="4" fontId="11" fillId="5" borderId="88" xfId="0" applyNumberFormat="1" applyFont="1" applyFill="1" applyBorder="1" applyAlignment="1">
      <alignment horizontal="center"/>
    </xf>
    <xf numFmtId="4" fontId="11" fillId="10" borderId="13" xfId="0" applyNumberFormat="1" applyFont="1" applyFill="1" applyBorder="1" applyAlignment="1">
      <alignment horizontal="center"/>
    </xf>
    <xf numFmtId="4" fontId="11" fillId="10" borderId="15" xfId="0" applyNumberFormat="1" applyFont="1" applyFill="1" applyBorder="1" applyAlignment="1">
      <alignment horizontal="center"/>
    </xf>
    <xf numFmtId="49" fontId="11" fillId="6" borderId="17" xfId="0" applyNumberFormat="1" applyFont="1" applyFill="1" applyBorder="1" applyAlignment="1" applyProtection="1">
      <alignment horizontal="center" vertical="center"/>
      <protection locked="0"/>
    </xf>
    <xf numFmtId="49" fontId="11" fillId="6" borderId="18" xfId="0" applyNumberFormat="1" applyFont="1" applyFill="1" applyBorder="1" applyAlignment="1" applyProtection="1">
      <alignment horizontal="center" vertical="center"/>
      <protection locked="0"/>
    </xf>
    <xf numFmtId="4" fontId="11" fillId="5" borderId="62" xfId="0" applyNumberFormat="1" applyFont="1" applyFill="1" applyBorder="1" applyAlignment="1">
      <alignment horizontal="center"/>
    </xf>
    <xf numFmtId="4" fontId="11" fillId="5" borderId="63" xfId="0" applyNumberFormat="1" applyFont="1" applyFill="1" applyBorder="1" applyAlignment="1">
      <alignment horizontal="center"/>
    </xf>
    <xf numFmtId="4" fontId="11" fillId="5" borderId="87" xfId="0" applyNumberFormat="1" applyFont="1" applyFill="1" applyBorder="1" applyAlignment="1">
      <alignment horizontal="center"/>
    </xf>
    <xf numFmtId="49" fontId="11" fillId="6" borderId="14" xfId="0" applyNumberFormat="1" applyFont="1" applyFill="1" applyBorder="1" applyAlignment="1" applyProtection="1">
      <alignment horizontal="center" vertical="center"/>
      <protection locked="0"/>
    </xf>
    <xf numFmtId="49" fontId="11" fillId="6" borderId="15" xfId="0" applyNumberFormat="1" applyFont="1" applyFill="1" applyBorder="1" applyAlignment="1" applyProtection="1">
      <alignment horizontal="center" vertical="center"/>
      <protection locked="0"/>
    </xf>
    <xf numFmtId="4" fontId="11" fillId="5" borderId="60" xfId="0" applyNumberFormat="1" applyFont="1" applyFill="1" applyBorder="1" applyAlignment="1">
      <alignment horizontal="center"/>
    </xf>
    <xf numFmtId="4" fontId="11" fillId="5" borderId="61" xfId="0" applyNumberFormat="1" applyFont="1" applyFill="1" applyBorder="1" applyAlignment="1">
      <alignment horizontal="center"/>
    </xf>
    <xf numFmtId="4" fontId="11" fillId="5" borderId="86" xfId="0" applyNumberFormat="1" applyFont="1" applyFill="1" applyBorder="1" applyAlignment="1">
      <alignment horizontal="center"/>
    </xf>
    <xf numFmtId="0" fontId="12" fillId="0" borderId="0" xfId="1" applyFont="1" applyFill="1" applyBorder="1" applyAlignment="1" applyProtection="1">
      <alignment horizontal="left" vertical="center" wrapText="1"/>
    </xf>
    <xf numFmtId="0" fontId="11" fillId="5" borderId="80" xfId="0" applyFont="1" applyFill="1" applyBorder="1" applyAlignment="1">
      <alignment horizontal="center"/>
    </xf>
    <xf numFmtId="0" fontId="11" fillId="5" borderId="63" xfId="0" applyFont="1" applyFill="1" applyBorder="1" applyAlignment="1">
      <alignment horizontal="center"/>
    </xf>
    <xf numFmtId="4" fontId="11" fillId="5" borderId="82" xfId="0" applyNumberFormat="1" applyFont="1" applyFill="1" applyBorder="1" applyAlignment="1">
      <alignment horizontal="center"/>
    </xf>
    <xf numFmtId="4" fontId="11" fillId="10" borderId="55" xfId="0" applyNumberFormat="1" applyFont="1" applyFill="1" applyBorder="1" applyAlignment="1">
      <alignment horizontal="center"/>
    </xf>
    <xf numFmtId="0" fontId="11" fillId="10" borderId="15" xfId="0" applyFont="1" applyFill="1" applyBorder="1" applyAlignment="1">
      <alignment horizontal="center"/>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5" borderId="81" xfId="0" applyFont="1" applyFill="1" applyBorder="1" applyAlignment="1">
      <alignment horizontal="center"/>
    </xf>
    <xf numFmtId="0" fontId="11" fillId="7" borderId="10"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4" fontId="14" fillId="12" borderId="10" xfId="0" applyNumberFormat="1" applyFont="1" applyFill="1" applyBorder="1" applyAlignment="1">
      <alignment horizontal="center"/>
    </xf>
    <xf numFmtId="0" fontId="14" fillId="12" borderId="12" xfId="0" applyFont="1" applyFill="1" applyBorder="1" applyAlignment="1">
      <alignment horizontal="center"/>
    </xf>
    <xf numFmtId="0" fontId="40" fillId="0" borderId="7" xfId="1" applyFont="1" applyBorder="1" applyAlignment="1" applyProtection="1">
      <alignment horizontal="left" vertical="center"/>
      <protection locked="0"/>
    </xf>
    <xf numFmtId="0" fontId="40" fillId="0" borderId="9" xfId="1" applyFont="1" applyBorder="1" applyAlignment="1" applyProtection="1">
      <alignment horizontal="left" vertical="center"/>
      <protection locked="0"/>
    </xf>
    <xf numFmtId="0" fontId="40" fillId="0" borderId="5" xfId="1" applyFont="1" applyBorder="1" applyAlignment="1" applyProtection="1">
      <alignment horizontal="left" vertical="center"/>
      <protection locked="0"/>
    </xf>
    <xf numFmtId="0" fontId="40" fillId="0" borderId="6" xfId="1" applyFont="1" applyBorder="1" applyAlignment="1" applyProtection="1">
      <alignment horizontal="left" vertical="center"/>
      <protection locked="0"/>
    </xf>
    <xf numFmtId="0" fontId="35" fillId="11" borderId="10" xfId="0" applyFont="1" applyFill="1" applyBorder="1" applyAlignment="1">
      <alignment horizontal="center" vertical="center" wrapText="1"/>
    </xf>
    <xf numFmtId="0" fontId="35" fillId="11" borderId="12" xfId="0" applyFont="1" applyFill="1" applyBorder="1" applyAlignment="1">
      <alignment horizontal="center" vertical="center" wrapText="1"/>
    </xf>
    <xf numFmtId="4" fontId="11" fillId="5" borderId="10" xfId="0" applyNumberFormat="1" applyFont="1" applyFill="1" applyBorder="1" applyAlignment="1">
      <alignment horizontal="right"/>
    </xf>
    <xf numFmtId="0" fontId="11" fillId="5" borderId="12" xfId="0" applyFont="1" applyFill="1" applyBorder="1" applyAlignment="1">
      <alignment horizontal="right"/>
    </xf>
    <xf numFmtId="0" fontId="11" fillId="5" borderId="11" xfId="0" applyFont="1" applyFill="1" applyBorder="1" applyAlignment="1">
      <alignment horizontal="right"/>
    </xf>
    <xf numFmtId="0" fontId="11" fillId="5" borderId="65" xfId="0" applyFont="1" applyFill="1" applyBorder="1" applyAlignment="1">
      <alignment horizontal="center"/>
    </xf>
    <xf numFmtId="4" fontId="11" fillId="3" borderId="83" xfId="0" applyNumberFormat="1" applyFont="1" applyFill="1" applyBorder="1" applyAlignment="1">
      <alignment horizontal="center"/>
    </xf>
    <xf numFmtId="0" fontId="11" fillId="3" borderId="65" xfId="0" applyFont="1" applyFill="1" applyBorder="1" applyAlignment="1">
      <alignment horizontal="center"/>
    </xf>
    <xf numFmtId="0" fontId="11" fillId="0" borderId="8" xfId="0" applyFont="1" applyBorder="1" applyAlignment="1">
      <alignment horizontal="center"/>
    </xf>
    <xf numFmtId="0" fontId="11" fillId="2" borderId="10" xfId="0" applyFont="1" applyFill="1" applyBorder="1" applyAlignment="1">
      <alignment horizontal="center"/>
    </xf>
    <xf numFmtId="0" fontId="11" fillId="2" borderId="12" xfId="0" applyFont="1" applyFill="1" applyBorder="1" applyAlignment="1">
      <alignment horizontal="center"/>
    </xf>
    <xf numFmtId="0" fontId="11" fillId="4" borderId="10" xfId="0" applyFont="1" applyFill="1" applyBorder="1" applyAlignment="1">
      <alignment horizontal="center"/>
    </xf>
    <xf numFmtId="0" fontId="11" fillId="4" borderId="12" xfId="0" applyFont="1" applyFill="1" applyBorder="1" applyAlignment="1">
      <alignment horizontal="center"/>
    </xf>
    <xf numFmtId="0" fontId="11" fillId="15" borderId="10" xfId="0" applyFont="1" applyFill="1" applyBorder="1" applyAlignment="1">
      <alignment horizontal="center"/>
    </xf>
    <xf numFmtId="0" fontId="11" fillId="15" borderId="12" xfId="0" applyFont="1" applyFill="1" applyBorder="1" applyAlignment="1">
      <alignment horizontal="center"/>
    </xf>
    <xf numFmtId="164" fontId="11" fillId="4" borderId="32" xfId="0" applyNumberFormat="1" applyFont="1" applyFill="1" applyBorder="1" applyAlignment="1">
      <alignment horizontal="left"/>
    </xf>
    <xf numFmtId="164" fontId="10" fillId="4" borderId="32" xfId="0" applyNumberFormat="1" applyFont="1" applyFill="1" applyBorder="1" applyAlignment="1">
      <alignment horizontal="left"/>
    </xf>
    <xf numFmtId="164" fontId="10" fillId="4" borderId="31" xfId="0" applyNumberFormat="1" applyFont="1" applyFill="1" applyBorder="1" applyAlignment="1">
      <alignment horizontal="left"/>
    </xf>
    <xf numFmtId="0" fontId="11" fillId="9" borderId="77" xfId="0" applyFont="1" applyFill="1" applyBorder="1" applyAlignment="1" applyProtection="1">
      <alignment horizontal="center"/>
      <protection locked="0"/>
    </xf>
    <xf numFmtId="0" fontId="11" fillId="9" borderId="73" xfId="0" applyFont="1" applyFill="1" applyBorder="1" applyAlignment="1" applyProtection="1">
      <alignment horizontal="center"/>
      <protection locked="0"/>
    </xf>
    <xf numFmtId="0" fontId="11" fillId="9" borderId="40" xfId="0" applyFont="1" applyFill="1" applyBorder="1" applyAlignment="1" applyProtection="1">
      <alignment horizontal="center"/>
      <protection locked="0"/>
    </xf>
    <xf numFmtId="0" fontId="11" fillId="9" borderId="52" xfId="0" applyFont="1" applyFill="1" applyBorder="1" applyAlignment="1" applyProtection="1">
      <alignment horizontal="center"/>
      <protection locked="0"/>
    </xf>
    <xf numFmtId="0" fontId="11" fillId="9" borderId="49" xfId="0" applyFont="1" applyFill="1" applyBorder="1" applyAlignment="1" applyProtection="1">
      <alignment horizontal="center" vertical="center"/>
      <protection locked="0"/>
    </xf>
    <xf numFmtId="164" fontId="10" fillId="4" borderId="36" xfId="0" applyNumberFormat="1" applyFont="1" applyFill="1" applyBorder="1" applyAlignment="1">
      <alignment horizontal="left"/>
    </xf>
    <xf numFmtId="164" fontId="10" fillId="4" borderId="48" xfId="0" applyNumberFormat="1" applyFont="1" applyFill="1" applyBorder="1" applyAlignment="1">
      <alignment horizontal="left"/>
    </xf>
    <xf numFmtId="0" fontId="11" fillId="9" borderId="38" xfId="0" applyFont="1" applyFill="1" applyBorder="1" applyAlignment="1" applyProtection="1">
      <alignment horizontal="center"/>
      <protection locked="0"/>
    </xf>
    <xf numFmtId="0" fontId="11" fillId="9" borderId="39" xfId="0" applyFont="1" applyFill="1" applyBorder="1" applyAlignment="1" applyProtection="1">
      <alignment horizontal="center"/>
      <protection locked="0"/>
    </xf>
    <xf numFmtId="0" fontId="15" fillId="0" borderId="0" xfId="0" applyFont="1" applyAlignment="1">
      <alignment horizontal="left" wrapText="1"/>
    </xf>
    <xf numFmtId="0" fontId="13" fillId="3" borderId="38" xfId="0" applyFont="1" applyFill="1" applyBorder="1" applyAlignment="1" applyProtection="1">
      <alignment horizontal="left" wrapText="1"/>
      <protection locked="0"/>
    </xf>
    <xf numFmtId="0" fontId="13" fillId="3" borderId="17" xfId="0" applyFont="1" applyFill="1" applyBorder="1" applyAlignment="1" applyProtection="1">
      <alignment horizontal="left" wrapText="1"/>
      <protection locked="0"/>
    </xf>
    <xf numFmtId="0" fontId="13" fillId="3" borderId="18" xfId="0" applyFont="1" applyFill="1" applyBorder="1" applyAlignment="1" applyProtection="1">
      <alignment horizontal="left" wrapText="1"/>
      <protection locked="0"/>
    </xf>
    <xf numFmtId="0" fontId="5" fillId="8" borderId="32" xfId="0" applyFont="1" applyFill="1" applyBorder="1" applyAlignment="1">
      <alignment horizontal="center" wrapText="1"/>
    </xf>
    <xf numFmtId="0" fontId="5" fillId="8" borderId="67" xfId="0" applyFont="1" applyFill="1" applyBorder="1" applyAlignment="1">
      <alignment horizontal="center" wrapText="1"/>
    </xf>
    <xf numFmtId="0" fontId="13" fillId="0" borderId="3" xfId="0" applyFont="1" applyBorder="1" applyAlignment="1">
      <alignment horizontal="left" wrapText="1"/>
    </xf>
    <xf numFmtId="0" fontId="13" fillId="0" borderId="0" xfId="0" applyFont="1" applyAlignment="1">
      <alignment horizontal="left" wrapText="1"/>
    </xf>
    <xf numFmtId="0" fontId="4" fillId="4" borderId="74" xfId="0" applyFont="1" applyFill="1" applyBorder="1" applyAlignment="1">
      <alignment horizontal="center" vertical="center" wrapText="1"/>
    </xf>
    <xf numFmtId="0" fontId="4" fillId="4" borderId="74" xfId="0" applyFont="1" applyFill="1" applyBorder="1" applyAlignment="1">
      <alignment horizontal="center" vertical="center"/>
    </xf>
    <xf numFmtId="0" fontId="5" fillId="8" borderId="38" xfId="0" applyFont="1" applyFill="1" applyBorder="1" applyAlignment="1">
      <alignment horizontal="center" wrapText="1"/>
    </xf>
    <xf numFmtId="0" fontId="5" fillId="8" borderId="39" xfId="0" applyFont="1" applyFill="1" applyBorder="1" applyAlignment="1">
      <alignment horizontal="center" wrapText="1"/>
    </xf>
    <xf numFmtId="0" fontId="4" fillId="8" borderId="38" xfId="0" applyFont="1" applyFill="1" applyBorder="1" applyAlignment="1">
      <alignment horizontal="center" wrapText="1"/>
    </xf>
    <xf numFmtId="0" fontId="4" fillId="8" borderId="17" xfId="0" applyFont="1" applyFill="1" applyBorder="1" applyAlignment="1">
      <alignment horizontal="center" wrapText="1"/>
    </xf>
    <xf numFmtId="0" fontId="4" fillId="8" borderId="18" xfId="0" applyFont="1" applyFill="1" applyBorder="1" applyAlignment="1">
      <alignment horizont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4" fillId="10" borderId="32" xfId="0" applyFont="1" applyFill="1" applyBorder="1" applyAlignment="1">
      <alignment horizontal="center"/>
    </xf>
    <xf numFmtId="0" fontId="4" fillId="4" borderId="32" xfId="0" applyFont="1" applyFill="1" applyBorder="1" applyAlignment="1">
      <alignment horizontal="center" vertical="center" wrapText="1"/>
    </xf>
    <xf numFmtId="0" fontId="15" fillId="0" borderId="0" xfId="0" applyFont="1" applyAlignment="1">
      <alignment horizontal="center" wrapText="1"/>
    </xf>
    <xf numFmtId="0" fontId="5" fillId="4" borderId="45" xfId="0" applyFont="1" applyFill="1" applyBorder="1" applyAlignment="1">
      <alignment horizontal="center" wrapText="1"/>
    </xf>
    <xf numFmtId="0" fontId="5" fillId="4" borderId="46" xfId="0" applyFont="1" applyFill="1" applyBorder="1" applyAlignment="1">
      <alignment horizontal="center" wrapText="1"/>
    </xf>
    <xf numFmtId="0" fontId="4" fillId="4" borderId="52" xfId="0" applyFont="1" applyFill="1" applyBorder="1" applyAlignment="1">
      <alignment horizontal="center" vertical="center" wrapText="1"/>
    </xf>
    <xf numFmtId="0" fontId="10" fillId="3" borderId="42" xfId="0" applyFont="1" applyFill="1" applyBorder="1" applyAlignment="1" applyProtection="1">
      <alignment horizontal="left" wrapText="1"/>
      <protection locked="0"/>
    </xf>
    <xf numFmtId="0" fontId="10" fillId="3" borderId="43" xfId="0" applyFont="1" applyFill="1" applyBorder="1" applyAlignment="1" applyProtection="1">
      <alignment horizontal="left" wrapText="1"/>
      <protection locked="0"/>
    </xf>
    <xf numFmtId="0" fontId="10" fillId="3" borderId="44" xfId="0" applyFont="1" applyFill="1" applyBorder="1" applyAlignment="1" applyProtection="1">
      <alignment horizontal="left" wrapText="1"/>
      <protection locked="0"/>
    </xf>
    <xf numFmtId="0" fontId="10" fillId="3" borderId="38" xfId="0" applyFont="1" applyFill="1" applyBorder="1" applyAlignment="1" applyProtection="1">
      <alignment horizontal="left" wrapText="1"/>
      <protection locked="0"/>
    </xf>
    <xf numFmtId="0" fontId="10" fillId="3" borderId="17" xfId="0" applyFont="1" applyFill="1" applyBorder="1" applyAlignment="1" applyProtection="1">
      <alignment horizontal="left" wrapText="1"/>
      <protection locked="0"/>
    </xf>
    <xf numFmtId="0" fontId="10" fillId="3" borderId="18" xfId="0" applyFont="1" applyFill="1" applyBorder="1" applyAlignment="1" applyProtection="1">
      <alignment horizontal="left" wrapText="1"/>
      <protection locked="0"/>
    </xf>
    <xf numFmtId="0" fontId="5" fillId="8" borderId="72" xfId="0" applyFont="1" applyFill="1" applyBorder="1" applyAlignment="1">
      <alignment horizontal="center" vertical="center" wrapText="1"/>
    </xf>
    <xf numFmtId="0" fontId="5" fillId="8" borderId="73"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13" fillId="3" borderId="39" xfId="0" applyFont="1" applyFill="1" applyBorder="1" applyAlignment="1" applyProtection="1">
      <alignment horizontal="left" wrapText="1"/>
      <protection locked="0"/>
    </xf>
    <xf numFmtId="164" fontId="10" fillId="4" borderId="28" xfId="0" applyNumberFormat="1" applyFont="1" applyFill="1" applyBorder="1" applyAlignment="1">
      <alignment horizontal="left"/>
    </xf>
    <xf numFmtId="0" fontId="11" fillId="9" borderId="85" xfId="0" applyFont="1" applyFill="1" applyBorder="1" applyAlignment="1" applyProtection="1">
      <alignment horizontal="center" vertical="center"/>
      <protection locked="0"/>
    </xf>
    <xf numFmtId="0" fontId="11" fillId="9" borderId="29" xfId="0" applyFont="1" applyFill="1" applyBorder="1" applyAlignment="1" applyProtection="1">
      <alignment horizontal="center" vertical="center"/>
      <protection locked="0"/>
    </xf>
    <xf numFmtId="0" fontId="11" fillId="9" borderId="36" xfId="0" applyFont="1" applyFill="1" applyBorder="1" applyAlignment="1" applyProtection="1">
      <alignment horizontal="center" vertical="center"/>
      <protection locked="0"/>
    </xf>
    <xf numFmtId="3" fontId="4" fillId="10" borderId="38" xfId="0" applyNumberFormat="1" applyFont="1" applyFill="1" applyBorder="1" applyAlignment="1">
      <alignment horizontal="center"/>
    </xf>
    <xf numFmtId="3" fontId="4" fillId="10" borderId="17" xfId="0" applyNumberFormat="1" applyFont="1" applyFill="1" applyBorder="1" applyAlignment="1">
      <alignment horizontal="center"/>
    </xf>
    <xf numFmtId="3" fontId="4" fillId="10" borderId="39" xfId="0" applyNumberFormat="1" applyFont="1" applyFill="1" applyBorder="1" applyAlignment="1">
      <alignment horizontal="center"/>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8" borderId="48" xfId="0" applyFont="1" applyFill="1" applyBorder="1" applyAlignment="1">
      <alignment horizontal="center" wrapText="1"/>
    </xf>
    <xf numFmtId="0" fontId="14" fillId="4" borderId="71"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39" xfId="0" applyFont="1" applyFill="1" applyBorder="1" applyAlignment="1">
      <alignment horizontal="center" vertical="center"/>
    </xf>
    <xf numFmtId="0" fontId="4" fillId="8" borderId="39" xfId="0" applyFont="1" applyFill="1" applyBorder="1" applyAlignment="1">
      <alignment horizontal="center" wrapText="1"/>
    </xf>
    <xf numFmtId="0" fontId="13" fillId="3" borderId="38" xfId="0" applyFont="1" applyFill="1" applyBorder="1" applyAlignment="1" applyProtection="1">
      <alignment horizontal="center" wrapText="1"/>
      <protection locked="0"/>
    </xf>
    <xf numFmtId="0" fontId="13" fillId="3" borderId="17" xfId="0" applyFont="1" applyFill="1" applyBorder="1" applyAlignment="1" applyProtection="1">
      <alignment horizontal="center" wrapText="1"/>
      <protection locked="0"/>
    </xf>
    <xf numFmtId="0" fontId="13" fillId="3" borderId="39" xfId="0" applyFont="1" applyFill="1" applyBorder="1" applyAlignment="1" applyProtection="1">
      <alignment horizontal="center" wrapText="1"/>
      <protection locked="0"/>
    </xf>
    <xf numFmtId="0" fontId="4" fillId="4" borderId="38" xfId="0" applyFont="1" applyFill="1" applyBorder="1" applyAlignment="1">
      <alignment horizontal="center" vertical="center"/>
    </xf>
    <xf numFmtId="0" fontId="4" fillId="4" borderId="17" xfId="0" applyFont="1" applyFill="1" applyBorder="1" applyAlignment="1">
      <alignment horizontal="center" vertical="center"/>
    </xf>
    <xf numFmtId="0" fontId="11" fillId="9" borderId="72" xfId="0" applyFont="1" applyFill="1" applyBorder="1" applyAlignment="1" applyProtection="1">
      <alignment horizontal="center"/>
      <protection locked="0"/>
    </xf>
    <xf numFmtId="0" fontId="4" fillId="4" borderId="17" xfId="0" applyFont="1" applyFill="1" applyBorder="1" applyAlignment="1">
      <alignment horizontal="center" vertical="center" wrapText="1"/>
    </xf>
    <xf numFmtId="0" fontId="13" fillId="3" borderId="56" xfId="0" applyFont="1" applyFill="1" applyBorder="1" applyAlignment="1" applyProtection="1">
      <alignment horizontal="left" wrapText="1"/>
      <protection locked="0"/>
    </xf>
    <xf numFmtId="0" fontId="13" fillId="3" borderId="20" xfId="0" applyFont="1" applyFill="1" applyBorder="1" applyAlignment="1" applyProtection="1">
      <alignment horizontal="left" wrapText="1"/>
      <protection locked="0"/>
    </xf>
    <xf numFmtId="0" fontId="13" fillId="3" borderId="21" xfId="0" applyFont="1" applyFill="1" applyBorder="1" applyAlignment="1" applyProtection="1">
      <alignment horizontal="left" wrapText="1"/>
      <protection locked="0"/>
    </xf>
    <xf numFmtId="0" fontId="5" fillId="10" borderId="32" xfId="0" applyFont="1" applyFill="1" applyBorder="1" applyAlignment="1">
      <alignment horizontal="center" vertical="center"/>
    </xf>
    <xf numFmtId="0" fontId="10" fillId="3" borderId="39" xfId="0" applyFont="1" applyFill="1" applyBorder="1" applyAlignment="1" applyProtection="1">
      <alignment horizontal="left" wrapText="1"/>
      <protection locked="0"/>
    </xf>
    <xf numFmtId="0" fontId="10" fillId="3" borderId="38" xfId="0" applyFont="1" applyFill="1" applyBorder="1" applyAlignment="1" applyProtection="1">
      <alignment horizontal="center" vertical="top" wrapText="1"/>
      <protection locked="0"/>
    </xf>
    <xf numFmtId="0" fontId="10" fillId="3" borderId="17" xfId="0" applyFont="1" applyFill="1" applyBorder="1" applyAlignment="1" applyProtection="1">
      <alignment horizontal="center" vertical="top" wrapText="1"/>
      <protection locked="0"/>
    </xf>
    <xf numFmtId="0" fontId="10" fillId="3" borderId="39" xfId="0" applyFont="1" applyFill="1" applyBorder="1" applyAlignment="1" applyProtection="1">
      <alignment horizontal="center" vertical="top" wrapText="1"/>
      <protection locked="0"/>
    </xf>
    <xf numFmtId="0" fontId="5" fillId="4" borderId="48" xfId="0" applyFont="1" applyFill="1" applyBorder="1" applyAlignment="1">
      <alignment horizontal="center" vertical="center" wrapText="1"/>
    </xf>
    <xf numFmtId="0" fontId="14" fillId="4" borderId="32" xfId="1" applyFont="1" applyFill="1" applyBorder="1" applyAlignment="1" applyProtection="1">
      <alignment horizontal="center" vertical="center" wrapText="1"/>
    </xf>
    <xf numFmtId="0" fontId="5" fillId="8" borderId="13" xfId="0" applyFont="1" applyFill="1" applyBorder="1" applyAlignment="1">
      <alignment horizontal="center" wrapText="1"/>
    </xf>
    <xf numFmtId="0" fontId="5" fillId="8" borderId="15" xfId="0" applyFont="1" applyFill="1" applyBorder="1" applyAlignment="1">
      <alignment horizontal="center" wrapText="1"/>
    </xf>
    <xf numFmtId="0" fontId="11" fillId="9" borderId="19" xfId="0" applyFont="1" applyFill="1" applyBorder="1" applyAlignment="1" applyProtection="1">
      <alignment horizontal="center" wrapText="1"/>
      <protection locked="0"/>
    </xf>
    <xf numFmtId="0" fontId="11" fillId="9" borderId="21" xfId="0" applyFont="1" applyFill="1" applyBorder="1" applyAlignment="1" applyProtection="1">
      <alignment horizontal="center" wrapText="1"/>
      <protection locked="0"/>
    </xf>
    <xf numFmtId="0" fontId="4" fillId="8" borderId="55" xfId="0" applyFont="1" applyFill="1" applyBorder="1" applyAlignment="1">
      <alignment horizontal="center" wrapText="1"/>
    </xf>
    <xf numFmtId="0" fontId="4" fillId="8" borderId="14" xfId="0" applyFont="1" applyFill="1" applyBorder="1" applyAlignment="1">
      <alignment horizontal="center" wrapText="1"/>
    </xf>
    <xf numFmtId="0" fontId="4" fillId="8" borderId="15" xfId="0" applyFont="1" applyFill="1" applyBorder="1" applyAlignment="1">
      <alignment horizontal="center" wrapText="1"/>
    </xf>
    <xf numFmtId="0" fontId="11" fillId="9" borderId="48" xfId="0" applyFont="1" applyFill="1" applyBorder="1" applyAlignment="1" applyProtection="1">
      <alignment horizontal="center" vertical="center"/>
      <protection locked="0"/>
    </xf>
    <xf numFmtId="0" fontId="4" fillId="0" borderId="0" xfId="0" applyFont="1" applyAlignment="1">
      <alignment horizontal="center"/>
    </xf>
    <xf numFmtId="0" fontId="5" fillId="0" borderId="0" xfId="0" applyFont="1" applyAlignment="1">
      <alignment horizontal="center" vertical="center" wrapText="1"/>
    </xf>
    <xf numFmtId="0" fontId="5" fillId="4" borderId="32" xfId="0" applyFont="1" applyFill="1" applyBorder="1" applyAlignment="1">
      <alignment horizontal="center" vertical="center" wrapText="1"/>
    </xf>
    <xf numFmtId="0" fontId="13" fillId="3" borderId="38" xfId="0" applyFont="1" applyFill="1" applyBorder="1" applyAlignment="1" applyProtection="1">
      <alignment horizontal="center" vertical="top" wrapText="1"/>
      <protection locked="0"/>
    </xf>
    <xf numFmtId="0" fontId="13" fillId="3" borderId="17" xfId="0" applyFont="1" applyFill="1" applyBorder="1" applyAlignment="1" applyProtection="1">
      <alignment horizontal="center" vertical="top" wrapText="1"/>
      <protection locked="0"/>
    </xf>
    <xf numFmtId="0" fontId="13" fillId="3" borderId="39" xfId="0" applyFont="1" applyFill="1" applyBorder="1" applyAlignment="1" applyProtection="1">
      <alignment horizontal="center" vertical="top" wrapText="1"/>
      <protection locked="0"/>
    </xf>
    <xf numFmtId="0" fontId="11" fillId="9" borderId="35" xfId="0" applyFont="1" applyFill="1" applyBorder="1" applyAlignment="1" applyProtection="1">
      <alignment horizontal="center"/>
      <protection locked="0"/>
    </xf>
    <xf numFmtId="3" fontId="4" fillId="10" borderId="32" xfId="0" applyNumberFormat="1" applyFont="1" applyFill="1" applyBorder="1" applyAlignment="1">
      <alignment horizontal="center"/>
    </xf>
    <xf numFmtId="0" fontId="11" fillId="9" borderId="77" xfId="0" applyFont="1" applyFill="1" applyBorder="1" applyAlignment="1" applyProtection="1">
      <alignment horizontal="center" vertical="center"/>
      <protection locked="0"/>
    </xf>
    <xf numFmtId="0" fontId="11" fillId="9" borderId="73" xfId="0" applyFont="1" applyFill="1" applyBorder="1" applyAlignment="1" applyProtection="1">
      <alignment horizontal="center" vertical="center"/>
      <protection locked="0"/>
    </xf>
    <xf numFmtId="0" fontId="11" fillId="9" borderId="40" xfId="0" applyFont="1" applyFill="1" applyBorder="1" applyAlignment="1" applyProtection="1">
      <alignment horizontal="center" vertical="center"/>
      <protection locked="0"/>
    </xf>
    <xf numFmtId="0" fontId="4" fillId="4" borderId="67" xfId="0" applyFont="1" applyFill="1" applyBorder="1" applyAlignment="1">
      <alignment horizontal="center" vertical="center" wrapText="1"/>
    </xf>
    <xf numFmtId="0" fontId="11" fillId="9" borderId="32" xfId="0" applyFont="1" applyFill="1" applyBorder="1" applyAlignment="1" applyProtection="1">
      <alignment horizontal="center" vertical="center"/>
      <protection locked="0"/>
    </xf>
    <xf numFmtId="0" fontId="11" fillId="4" borderId="32" xfId="0" applyFont="1" applyFill="1" applyBorder="1" applyAlignment="1">
      <alignment horizontal="left"/>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5" fillId="8" borderId="48" xfId="0" applyFont="1" applyFill="1" applyBorder="1" applyAlignment="1">
      <alignment horizontal="center" wrapText="1"/>
    </xf>
    <xf numFmtId="0" fontId="13" fillId="3" borderId="42" xfId="0" applyFont="1" applyFill="1" applyBorder="1" applyAlignment="1" applyProtection="1">
      <alignment horizontal="left" wrapText="1"/>
      <protection locked="0"/>
    </xf>
    <xf numFmtId="0" fontId="13" fillId="3" borderId="43" xfId="0" applyFont="1" applyFill="1" applyBorder="1" applyAlignment="1" applyProtection="1">
      <alignment horizontal="left" wrapText="1"/>
      <protection locked="0"/>
    </xf>
    <xf numFmtId="0" fontId="13" fillId="3" borderId="44" xfId="0" applyFont="1" applyFill="1" applyBorder="1" applyAlignment="1" applyProtection="1">
      <alignment horizontal="left" wrapText="1"/>
      <protection locked="0"/>
    </xf>
    <xf numFmtId="0" fontId="5" fillId="8" borderId="48"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10" borderId="53"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5" fillId="10" borderId="54" xfId="0" applyFont="1" applyFill="1" applyBorder="1" applyAlignment="1">
      <alignment horizontal="center" vertical="center" wrapText="1"/>
    </xf>
    <xf numFmtId="164" fontId="10" fillId="4" borderId="38" xfId="0" applyNumberFormat="1" applyFont="1" applyFill="1" applyBorder="1" applyAlignment="1">
      <alignment horizontal="left"/>
    </xf>
    <xf numFmtId="164" fontId="10" fillId="4" borderId="17" xfId="0" applyNumberFormat="1" applyFont="1" applyFill="1" applyBorder="1" applyAlignment="1">
      <alignment horizontal="left"/>
    </xf>
    <xf numFmtId="164" fontId="10" fillId="4" borderId="39" xfId="0" applyNumberFormat="1" applyFont="1" applyFill="1" applyBorder="1" applyAlignment="1">
      <alignment horizontal="left"/>
    </xf>
    <xf numFmtId="164" fontId="10" fillId="4" borderId="56" xfId="0" applyNumberFormat="1" applyFont="1" applyFill="1" applyBorder="1" applyAlignment="1">
      <alignment horizontal="left"/>
    </xf>
    <xf numFmtId="164" fontId="10" fillId="4" borderId="20" xfId="0" applyNumberFormat="1" applyFont="1" applyFill="1" applyBorder="1" applyAlignment="1">
      <alignment horizontal="left"/>
    </xf>
    <xf numFmtId="164" fontId="10" fillId="4" borderId="76" xfId="0" applyNumberFormat="1" applyFont="1" applyFill="1" applyBorder="1" applyAlignment="1">
      <alignment horizontal="left"/>
    </xf>
    <xf numFmtId="0" fontId="11" fillId="9" borderId="53" xfId="0" applyFont="1" applyFill="1" applyBorder="1" applyAlignment="1" applyProtection="1">
      <alignment horizontal="center" vertical="center"/>
      <protection locked="0"/>
    </xf>
    <xf numFmtId="0" fontId="11" fillId="9" borderId="52" xfId="0" applyFont="1" applyFill="1" applyBorder="1" applyAlignment="1" applyProtection="1">
      <alignment horizontal="center" vertical="center"/>
      <protection locked="0"/>
    </xf>
    <xf numFmtId="0" fontId="11" fillId="9" borderId="33" xfId="0" applyFont="1" applyFill="1" applyBorder="1" applyAlignment="1" applyProtection="1">
      <alignment horizontal="center" vertical="center"/>
      <protection locked="0"/>
    </xf>
    <xf numFmtId="3" fontId="4" fillId="10" borderId="53" xfId="0" applyNumberFormat="1" applyFont="1" applyFill="1" applyBorder="1" applyAlignment="1">
      <alignment horizontal="center"/>
    </xf>
    <xf numFmtId="3" fontId="4" fillId="10" borderId="28" xfId="0" applyNumberFormat="1" applyFont="1" applyFill="1" applyBorder="1" applyAlignment="1">
      <alignment horizontal="center"/>
    </xf>
    <xf numFmtId="3" fontId="4" fillId="10" borderId="54" xfId="0" applyNumberFormat="1" applyFont="1" applyFill="1" applyBorder="1" applyAlignment="1">
      <alignment horizontal="center"/>
    </xf>
    <xf numFmtId="0" fontId="4" fillId="4" borderId="33"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8" borderId="32" xfId="0" applyFont="1" applyFill="1" applyBorder="1" applyAlignment="1">
      <alignment horizont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36" xfId="0" applyFont="1" applyFill="1" applyBorder="1" applyAlignment="1">
      <alignment horizontal="left" vertical="center"/>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11" fillId="3" borderId="42"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0" xfId="0" applyFont="1" applyFill="1" applyAlignment="1">
      <alignment horizontal="center" vertical="center"/>
    </xf>
    <xf numFmtId="0" fontId="13" fillId="3" borderId="27"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4" fillId="8" borderId="38"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30" fillId="0" borderId="0" xfId="0" applyFont="1" applyAlignment="1">
      <alignment horizontal="left" wrapText="1"/>
    </xf>
    <xf numFmtId="0" fontId="11" fillId="0" borderId="0" xfId="0" applyFont="1" applyAlignment="1">
      <alignment horizontal="left" vertical="center" wrapText="1"/>
    </xf>
    <xf numFmtId="0" fontId="11" fillId="0" borderId="0" xfId="0" applyFont="1" applyAlignment="1">
      <alignment horizontal="left" wrapText="1"/>
    </xf>
    <xf numFmtId="0" fontId="5" fillId="10" borderId="38"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39" xfId="0" applyFont="1" applyFill="1" applyBorder="1" applyAlignment="1">
      <alignment horizontal="center" vertical="center"/>
    </xf>
    <xf numFmtId="0" fontId="4" fillId="4" borderId="32" xfId="0" applyFont="1" applyFill="1" applyBorder="1" applyAlignment="1">
      <alignment horizontal="center" wrapText="1"/>
    </xf>
    <xf numFmtId="0" fontId="5" fillId="10" borderId="36" xfId="0" applyFont="1" applyFill="1" applyBorder="1" applyAlignment="1">
      <alignment horizontal="center" vertical="center"/>
    </xf>
    <xf numFmtId="0" fontId="4" fillId="4" borderId="38" xfId="0" applyFont="1" applyFill="1" applyBorder="1" applyAlignment="1">
      <alignment horizontal="center" wrapText="1"/>
    </xf>
    <xf numFmtId="0" fontId="4" fillId="4" borderId="17" xfId="0" applyFont="1" applyFill="1" applyBorder="1" applyAlignment="1">
      <alignment horizontal="center" wrapText="1"/>
    </xf>
    <xf numFmtId="0" fontId="4" fillId="4" borderId="39" xfId="0" applyFont="1" applyFill="1" applyBorder="1" applyAlignment="1">
      <alignment horizontal="center" wrapText="1"/>
    </xf>
    <xf numFmtId="0" fontId="13" fillId="3" borderId="38" xfId="0" quotePrefix="1" applyFont="1" applyFill="1" applyBorder="1" applyAlignment="1" applyProtection="1">
      <alignment horizontal="left" wrapText="1"/>
      <protection locked="0"/>
    </xf>
    <xf numFmtId="3" fontId="13" fillId="12" borderId="42" xfId="0" applyNumberFormat="1" applyFont="1" applyFill="1" applyBorder="1" applyAlignment="1">
      <alignment horizontal="center" vertical="center" wrapText="1"/>
    </xf>
    <xf numFmtId="3" fontId="13" fillId="12" borderId="43" xfId="0" applyNumberFormat="1" applyFont="1" applyFill="1" applyBorder="1" applyAlignment="1">
      <alignment horizontal="center" vertical="center" wrapText="1"/>
    </xf>
    <xf numFmtId="3" fontId="13" fillId="12" borderId="44" xfId="0" applyNumberFormat="1" applyFont="1" applyFill="1" applyBorder="1" applyAlignment="1">
      <alignment horizontal="center" vertical="center" wrapText="1"/>
    </xf>
    <xf numFmtId="3" fontId="13" fillId="12" borderId="27" xfId="0" applyNumberFormat="1" applyFont="1" applyFill="1" applyBorder="1" applyAlignment="1">
      <alignment horizontal="center" vertical="center" wrapText="1"/>
    </xf>
    <xf numFmtId="3" fontId="13" fillId="12" borderId="0" xfId="0" applyNumberFormat="1" applyFont="1" applyFill="1" applyAlignment="1">
      <alignment horizontal="center" vertical="center" wrapText="1"/>
    </xf>
    <xf numFmtId="3" fontId="13" fillId="12" borderId="30" xfId="0" applyNumberFormat="1" applyFont="1" applyFill="1" applyBorder="1" applyAlignment="1">
      <alignment horizontal="center" vertical="center" wrapText="1"/>
    </xf>
    <xf numFmtId="3" fontId="4" fillId="4" borderId="38" xfId="0" applyNumberFormat="1" applyFont="1" applyFill="1" applyBorder="1" applyAlignment="1">
      <alignment horizontal="center"/>
    </xf>
    <xf numFmtId="3" fontId="4" fillId="4" borderId="17" xfId="0" applyNumberFormat="1" applyFont="1" applyFill="1" applyBorder="1" applyAlignment="1">
      <alignment horizontal="center"/>
    </xf>
    <xf numFmtId="3" fontId="4" fillId="4" borderId="39" xfId="0" applyNumberFormat="1" applyFont="1" applyFill="1" applyBorder="1" applyAlignment="1">
      <alignment horizontal="center"/>
    </xf>
    <xf numFmtId="3" fontId="13" fillId="3" borderId="48" xfId="0" applyNumberFormat="1" applyFont="1" applyFill="1" applyBorder="1" applyAlignment="1" applyProtection="1">
      <alignment horizontal="center" vertical="center"/>
      <protection locked="0"/>
    </xf>
    <xf numFmtId="3" fontId="13" fillId="3" borderId="49" xfId="0" applyNumberFormat="1" applyFont="1" applyFill="1" applyBorder="1" applyAlignment="1" applyProtection="1">
      <alignment horizontal="center" vertical="center"/>
      <protection locked="0"/>
    </xf>
    <xf numFmtId="3" fontId="13" fillId="3" borderId="36" xfId="0" applyNumberFormat="1" applyFont="1" applyFill="1" applyBorder="1" applyAlignment="1" applyProtection="1">
      <alignment horizontal="center" vertical="center"/>
      <protection locked="0"/>
    </xf>
    <xf numFmtId="0" fontId="4" fillId="10" borderId="32" xfId="0" applyFont="1" applyFill="1" applyBorder="1" applyAlignment="1">
      <alignment horizontal="center" vertical="center" wrapText="1"/>
    </xf>
    <xf numFmtId="0" fontId="15" fillId="0" borderId="0" xfId="0" applyFont="1" applyAlignment="1">
      <alignment horizontal="left" vertical="center" wrapText="1"/>
    </xf>
    <xf numFmtId="0" fontId="4" fillId="4" borderId="32" xfId="0" applyFont="1" applyFill="1" applyBorder="1" applyAlignment="1">
      <alignment horizontal="center"/>
    </xf>
    <xf numFmtId="0" fontId="36" fillId="12" borderId="0" xfId="0" applyFont="1" applyFill="1" applyAlignment="1">
      <alignment horizontal="left" vertical="top" wrapText="1"/>
    </xf>
    <xf numFmtId="0" fontId="4" fillId="4" borderId="48" xfId="0" applyFont="1" applyFill="1" applyBorder="1" applyAlignment="1">
      <alignment horizontal="center" wrapText="1"/>
    </xf>
    <xf numFmtId="0" fontId="4" fillId="4" borderId="49" xfId="0" applyFont="1" applyFill="1" applyBorder="1" applyAlignment="1">
      <alignment horizontal="center" wrapText="1"/>
    </xf>
    <xf numFmtId="0" fontId="4" fillId="4" borderId="36" xfId="0" applyFont="1" applyFill="1" applyBorder="1" applyAlignment="1">
      <alignment horizontal="center" wrapText="1"/>
    </xf>
    <xf numFmtId="0" fontId="13" fillId="3" borderId="32" xfId="0" applyFont="1" applyFill="1" applyBorder="1" applyAlignment="1" applyProtection="1">
      <alignment horizontal="left" wrapText="1"/>
      <protection locked="0"/>
    </xf>
    <xf numFmtId="0" fontId="11" fillId="9" borderId="10" xfId="0" applyFont="1" applyFill="1" applyBorder="1" applyAlignment="1" applyProtection="1">
      <alignment horizontal="center"/>
      <protection locked="0"/>
    </xf>
    <xf numFmtId="0" fontId="11" fillId="9" borderId="12" xfId="0" applyFont="1" applyFill="1" applyBorder="1" applyAlignment="1" applyProtection="1">
      <alignment horizontal="center"/>
      <protection locked="0"/>
    </xf>
  </cellXfs>
  <cellStyles count="2">
    <cellStyle name="Hyperlink" xfId="1" builtinId="8"/>
    <cellStyle name="Normal" xfId="0" builtinId="0"/>
  </cellStyles>
  <dxfs count="1520">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ill>
        <patternFill>
          <bgColor theme="4" tint="0.39994506668294322"/>
        </patternFill>
      </fill>
    </dxf>
    <dxf>
      <fill>
        <patternFill>
          <bgColor theme="4" tint="0.39994506668294322"/>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ill>
        <patternFill>
          <bgColor theme="4" tint="0.39994506668294322"/>
        </patternFill>
      </fill>
    </dxf>
    <dxf>
      <fill>
        <patternFill>
          <bgColor theme="4" tint="0.39994506668294322"/>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ill>
        <patternFill>
          <bgColor rgb="FF99CCFF"/>
        </patternFill>
      </fill>
    </dxf>
    <dxf>
      <fill>
        <patternFill>
          <bgColor rgb="FF99CCFF"/>
        </patternFill>
      </fill>
    </dxf>
    <dxf>
      <fill>
        <patternFill>
          <bgColor rgb="FF99CCFF"/>
        </patternFill>
      </fill>
    </dxf>
    <dxf>
      <fill>
        <patternFill>
          <bgColor theme="1"/>
        </patternFill>
      </fill>
    </dxf>
    <dxf>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auto="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strike val="0"/>
        <color auto="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name val="Cambria"/>
        <scheme val="none"/>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color rgb="FFFF0000"/>
      </font>
      <fill>
        <patternFill>
          <bgColor theme="1"/>
        </patternFill>
      </fill>
    </dxf>
    <dxf>
      <font>
        <strike val="0"/>
        <color auto="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strike val="0"/>
        <color auto="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color theme="1"/>
      </font>
      <fill>
        <patternFill>
          <bgColor rgb="FF99CCFF"/>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strike val="0"/>
        <color auto="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ill>
        <patternFill>
          <bgColor theme="4" tint="0.39994506668294322"/>
        </patternFill>
      </fill>
    </dxf>
    <dxf>
      <fill>
        <patternFill>
          <bgColor theme="4" tint="0.3999450666829432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strike val="0"/>
        <color auto="1"/>
      </font>
      <fill>
        <patternFill>
          <bgColor rgb="FF99CCFF"/>
        </patternFill>
      </fill>
    </dxf>
    <dxf>
      <font>
        <strike val="0"/>
        <color rgb="FFFF0000"/>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color theme="1"/>
      </font>
      <fill>
        <patternFill>
          <bgColor rgb="FF99CCFF"/>
        </patternFill>
      </fill>
    </dxf>
    <dxf>
      <font>
        <color theme="1"/>
      </font>
      <fill>
        <patternFill>
          <bgColor rgb="FF99CCFF"/>
        </patternFill>
      </fill>
    </dxf>
    <dxf>
      <font>
        <strike val="0"/>
        <color rgb="FFFF0000"/>
      </font>
      <fill>
        <patternFill>
          <bgColor theme="1"/>
        </patternFill>
      </fill>
    </dxf>
    <dxf>
      <font>
        <strike val="0"/>
        <color auto="1"/>
      </font>
      <fill>
        <patternFill>
          <bgColor rgb="FF99CCFF"/>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auto="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theme="1"/>
      </font>
      <fill>
        <patternFill>
          <bgColor rgb="FF99CCFF"/>
        </patternFill>
      </fill>
    </dxf>
    <dxf>
      <font>
        <strike val="0"/>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theme="1"/>
      </font>
      <fill>
        <patternFill>
          <bgColor rgb="FF99CCFF"/>
        </patternFill>
      </fill>
    </dxf>
    <dxf>
      <font>
        <color rgb="FFFF0000"/>
      </font>
      <fill>
        <patternFill>
          <bgColor theme="1"/>
        </patternFill>
      </fill>
    </dxf>
    <dxf>
      <fill>
        <patternFill>
          <bgColor rgb="FF99CCFF"/>
        </patternFill>
      </fill>
    </dxf>
    <dxf>
      <font>
        <strike val="0"/>
        <color rgb="FFFF0000"/>
      </font>
      <fill>
        <patternFill>
          <bgColor theme="1"/>
        </patternFill>
      </fill>
    </dxf>
    <dxf>
      <font>
        <strike val="0"/>
        <color rgb="FFFF0000"/>
      </font>
      <fill>
        <patternFill>
          <bgColor theme="1"/>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theme="1"/>
      </font>
      <fill>
        <patternFill>
          <bgColor rgb="FF99CCFF"/>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protection locked="0" hidden="0"/>
    </dxf>
    <dxf>
      <font>
        <b/>
        <i val="0"/>
        <strike val="0"/>
        <condense val="0"/>
        <extend val="0"/>
        <outline val="0"/>
        <shadow val="0"/>
        <u/>
        <vertAlign val="baseline"/>
        <sz val="11"/>
        <color theme="1"/>
        <name val="Calibri"/>
        <scheme val="minor"/>
      </font>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protection locked="0" hidden="0"/>
    </dxf>
    <dxf>
      <font>
        <b/>
        <i val="0"/>
        <strike val="0"/>
        <condense val="0"/>
        <extend val="0"/>
        <outline val="0"/>
        <shadow val="0"/>
        <u/>
        <vertAlign val="baseline"/>
        <sz val="11"/>
        <color theme="1"/>
        <name val="Calibri"/>
        <scheme val="minor"/>
      </font>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protection locked="0" hidden="0"/>
    </dxf>
    <dxf>
      <font>
        <b/>
        <i val="0"/>
        <strike val="0"/>
        <condense val="0"/>
        <extend val="0"/>
        <outline val="0"/>
        <shadow val="0"/>
        <u/>
        <vertAlign val="baseline"/>
        <sz val="11"/>
        <color theme="1"/>
        <name val="Calibri"/>
        <scheme val="minor"/>
      </font>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protection locked="0" hidden="0"/>
    </dxf>
    <dxf>
      <font>
        <b/>
        <i val="0"/>
        <strike val="0"/>
        <condense val="0"/>
        <extend val="0"/>
        <outline val="0"/>
        <shadow val="0"/>
        <u/>
        <vertAlign val="baseline"/>
        <sz val="11"/>
        <color theme="1"/>
        <name val="Calibri"/>
        <scheme val="minor"/>
      </font>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protection locked="0" hidden="0"/>
    </dxf>
    <dxf>
      <font>
        <b/>
        <i val="0"/>
        <strike val="0"/>
        <condense val="0"/>
        <extend val="0"/>
        <outline val="0"/>
        <shadow val="0"/>
        <u/>
        <vertAlign val="baseline"/>
        <sz val="11"/>
        <color theme="1"/>
        <name val="Calibri"/>
        <scheme val="minor"/>
      </font>
    </dxf>
    <dxf>
      <font>
        <b/>
        <i val="0"/>
        <strike val="0"/>
        <condense val="0"/>
        <extend val="0"/>
        <outline val="0"/>
        <shadow val="0"/>
        <u/>
        <vertAlign val="baseline"/>
        <sz val="11"/>
        <color theme="1"/>
        <name val="Calibri"/>
        <scheme val="minor"/>
      </font>
    </dxf>
    <dxf>
      <font>
        <strike val="0"/>
        <outline val="0"/>
        <shadow val="0"/>
        <name val="Arial"/>
        <family val="2"/>
        <scheme val="none"/>
      </font>
      <numFmt numFmtId="4" formatCode="#,##0.00"/>
      <fill>
        <patternFill patternType="solid">
          <fgColor indexed="64"/>
          <bgColor theme="0" tint="-0.14999847407452621"/>
        </patternFill>
      </fill>
    </dxf>
    <dxf>
      <font>
        <strike val="0"/>
        <outline val="0"/>
        <shadow val="0"/>
        <name val="Arial"/>
        <family val="2"/>
        <scheme val="none"/>
      </font>
      <numFmt numFmtId="4" formatCode="#,##0.00"/>
    </dxf>
    <dxf>
      <font>
        <strike val="0"/>
        <outline val="0"/>
        <shadow val="0"/>
        <name val="Arial"/>
        <family val="2"/>
        <scheme val="none"/>
      </font>
      <numFmt numFmtId="4" formatCode="#,##0.00"/>
    </dxf>
    <dxf>
      <font>
        <strike val="0"/>
        <outline val="0"/>
        <shadow val="0"/>
        <name val="Arial"/>
        <family val="2"/>
        <scheme val="none"/>
      </font>
      <numFmt numFmtId="4" formatCode="#,##0.00"/>
    </dxf>
    <dxf>
      <font>
        <strike val="0"/>
        <outline val="0"/>
        <shadow val="0"/>
        <name val="Arial"/>
        <family val="2"/>
        <scheme val="none"/>
      </font>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name val="Arial"/>
        <family val="2"/>
        <scheme val="none"/>
      </font>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0.34998626667073579"/>
        </patternFill>
      </fill>
      <border diagonalUp="0" diagonalDown="0" outline="0">
        <left style="thin">
          <color indexed="64"/>
        </left>
        <right style="thin">
          <color indexed="64"/>
        </right>
        <top/>
        <bottom/>
      </border>
    </dxf>
    <dxf>
      <font>
        <strike val="0"/>
        <outline val="0"/>
        <shadow val="0"/>
        <name val="Arial"/>
        <family val="2"/>
        <scheme val="none"/>
      </font>
      <numFmt numFmtId="4" formatCode="#,##0.00"/>
      <fill>
        <patternFill patternType="solid">
          <fgColor indexed="64"/>
          <bgColor theme="0" tint="-0.14999847407452621"/>
        </patternFill>
      </fill>
    </dxf>
    <dxf>
      <font>
        <strike val="0"/>
        <outline val="0"/>
        <shadow val="0"/>
        <name val="Arial"/>
        <family val="2"/>
        <scheme val="none"/>
      </font>
      <numFmt numFmtId="4" formatCode="#,##0.00"/>
    </dxf>
    <dxf>
      <font>
        <strike val="0"/>
        <outline val="0"/>
        <shadow val="0"/>
        <name val="Arial"/>
        <family val="2"/>
        <scheme val="none"/>
      </font>
      <numFmt numFmtId="4" formatCode="#,##0.00"/>
    </dxf>
    <dxf>
      <font>
        <strike val="0"/>
        <outline val="0"/>
        <shadow val="0"/>
        <name val="Arial"/>
        <family val="2"/>
        <scheme val="none"/>
      </font>
      <numFmt numFmtId="4" formatCode="#,##0.00"/>
    </dxf>
    <dxf>
      <font>
        <strike val="0"/>
        <outline val="0"/>
        <shadow val="0"/>
        <name val="Arial"/>
        <family val="2"/>
        <scheme val="none"/>
      </font>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name val="Arial"/>
        <family val="2"/>
        <scheme val="none"/>
      </font>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0.34998626667073579"/>
        </patternFill>
      </fill>
      <border diagonalUp="0" diagonalDown="0" outline="0">
        <left style="thin">
          <color indexed="64"/>
        </left>
        <right style="thin">
          <color indexed="64"/>
        </right>
        <top/>
        <bottom/>
      </border>
    </dxf>
    <dxf>
      <font>
        <strike val="0"/>
        <outline val="0"/>
        <shadow val="0"/>
        <name val="Arial"/>
        <family val="2"/>
        <scheme val="none"/>
      </font>
      <numFmt numFmtId="4" formatCode="#,##0.00"/>
      <fill>
        <patternFill patternType="solid">
          <fgColor indexed="64"/>
          <bgColor theme="0" tint="-0.14999847407452621"/>
        </patternFill>
      </fill>
      <protection locked="1" hidden="0"/>
    </dxf>
    <dxf>
      <font>
        <strike val="0"/>
        <outline val="0"/>
        <shadow val="0"/>
        <name val="Arial"/>
        <family val="2"/>
        <scheme val="none"/>
      </font>
      <numFmt numFmtId="4" formatCode="#,##0.00"/>
      <protection locked="1" hidden="0"/>
    </dxf>
    <dxf>
      <font>
        <strike val="0"/>
        <outline val="0"/>
        <shadow val="0"/>
        <name val="Arial"/>
        <family val="2"/>
        <scheme val="none"/>
      </font>
      <numFmt numFmtId="4" formatCode="#,##0.00"/>
      <protection locked="1" hidden="0"/>
    </dxf>
    <dxf>
      <font>
        <strike val="0"/>
        <outline val="0"/>
        <shadow val="0"/>
        <name val="Arial"/>
        <family val="2"/>
        <scheme val="none"/>
      </font>
      <numFmt numFmtId="4" formatCode="#,##0.00"/>
      <protection locked="1" hidden="0"/>
    </dxf>
    <dxf>
      <font>
        <strike val="0"/>
        <outline val="0"/>
        <shadow val="0"/>
        <name val="Arial"/>
        <family val="2"/>
        <scheme val="none"/>
      </font>
      <border diagonalUp="0" diagonalDown="0" outline="0">
        <left/>
        <right style="thin">
          <color indexed="64"/>
        </right>
        <top style="thin">
          <color indexed="64"/>
        </top>
        <bottom style="thin">
          <color indexed="64"/>
        </bottom>
      </border>
      <protection locked="1" hidden="0"/>
    </dxf>
    <dxf>
      <border outline="0">
        <left style="medium">
          <color indexed="64"/>
        </left>
        <right style="medium">
          <color indexed="64"/>
        </right>
        <top style="medium">
          <color indexed="64"/>
        </top>
        <bottom style="medium">
          <color indexed="64"/>
        </bottom>
      </border>
    </dxf>
    <dxf>
      <font>
        <strike val="0"/>
        <outline val="0"/>
        <shadow val="0"/>
        <name val="Arial"/>
        <family val="2"/>
        <scheme val="none"/>
      </font>
      <protection locked="1" hidden="0"/>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0.34998626667073579"/>
        </patternFill>
      </fill>
      <border diagonalUp="0" diagonalDown="0" outline="0">
        <left style="thin">
          <color indexed="64"/>
        </left>
        <right style="thin">
          <color indexed="64"/>
        </right>
        <top/>
        <bottom/>
      </border>
      <protection locked="1" hidden="0"/>
    </dxf>
    <dxf>
      <font>
        <strike val="0"/>
        <outline val="0"/>
        <shadow val="0"/>
        <name val="Arial"/>
        <family val="2"/>
        <scheme val="none"/>
      </font>
      <numFmt numFmtId="4" formatCode="#,##0.00"/>
      <fill>
        <patternFill patternType="solid">
          <fgColor indexed="64"/>
          <bgColor theme="0" tint="-0.14999847407452621"/>
        </patternFill>
      </fill>
    </dxf>
    <dxf>
      <font>
        <strike val="0"/>
        <outline val="0"/>
        <shadow val="0"/>
        <name val="Arial"/>
        <family val="2"/>
        <scheme val="none"/>
      </font>
      <numFmt numFmtId="4" formatCode="#,##0.00"/>
    </dxf>
    <dxf>
      <font>
        <strike val="0"/>
        <outline val="0"/>
        <shadow val="0"/>
        <name val="Arial"/>
        <family val="2"/>
        <scheme val="none"/>
      </font>
      <numFmt numFmtId="4" formatCode="#,##0.00"/>
    </dxf>
    <dxf>
      <font>
        <strike val="0"/>
        <outline val="0"/>
        <shadow val="0"/>
        <name val="Arial"/>
        <family val="2"/>
        <scheme val="none"/>
      </font>
      <numFmt numFmtId="4" formatCode="#,##0.00"/>
    </dxf>
    <dxf>
      <font>
        <strike val="0"/>
        <outline val="0"/>
        <shadow val="0"/>
        <name val="Arial"/>
        <family val="2"/>
        <scheme val="none"/>
      </font>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name val="Arial"/>
        <family val="2"/>
        <scheme val="none"/>
      </font>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colors>
    <mruColors>
      <color rgb="FF99CCFF"/>
      <color rgb="FF66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Functions!$BA$35" lockText="1" noThreeD="1"/>
</file>

<file path=xl/ctrlProps/ctrlProp10.xml><?xml version="1.0" encoding="utf-8"?>
<formControlPr xmlns="http://schemas.microsoft.com/office/spreadsheetml/2009/9/main" objectType="Radio" checked="Checked" firstButton="1" fmlaLink="Functions!$BA$67"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Functions!$BA$2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Functions!$AS$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Functions!$AS$8"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Functions!$AS$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Functions!$AM$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Functions!$AM$8"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checked="Checked" firstButton="1" fmlaLink="Functions!$AM$1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fmlaLink="Functions!$X$24"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Functions!$O$12"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firstButton="1" fmlaLink="Functions!$O$15" lockText="1" noThreeD="1"/>
</file>

<file path=xl/ctrlProps/ctrlProp4.xml><?xml version="1.0" encoding="utf-8"?>
<formControlPr xmlns="http://schemas.microsoft.com/office/spreadsheetml/2009/9/main" objectType="Radio" checked="Checked" firstButton="1" fmlaLink="Functions!$BA$54"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firstButton="1" fmlaLink="Functions!$O$18"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firstButton="1" fmlaLink="Functions!$O$28"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checked="Checked" firstButton="1" fmlaLink="Functions!$O$3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Functions!$O$40"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firstButton="1" fmlaLink="Functions!$O$43"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Functions!$O$46"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Functions!$O$63"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checked="Checked" firstButton="1" fmlaLink="Functions!$O$75"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checked="Checked" firstButton="1" fmlaLink="Functions!$O$78"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unctions!$BA$57" lockText="1" noThreeD="1"/>
</file>

<file path=xl/ctrlProps/ctrlProp70.xml><?xml version="1.0" encoding="utf-8"?>
<formControlPr xmlns="http://schemas.microsoft.com/office/spreadsheetml/2009/9/main" objectType="Radio" checked="Checked" firstButton="1" fmlaLink="Functions!$O$8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checked="Checked" firstButton="1" fmlaLink="Functions!$O$8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checked="Checked" firstButton="1" fmlaLink="Functions!$O$87"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checked="Checked" firstButton="1" fmlaLink="Functions!$O$100"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checked="Checked" firstButton="1" fmlaLink="Functions!$O$103"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Functions!$O$97"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Functions!$O$94"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checked="Checked" firstButton="1" fmlaLink="Functions!$D$28"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485775</xdr:colOff>
      <xdr:row>6</xdr:row>
      <xdr:rowOff>142875</xdr:rowOff>
    </xdr:from>
    <xdr:to>
      <xdr:col>13</xdr:col>
      <xdr:colOff>371475</xdr:colOff>
      <xdr:row>17</xdr:row>
      <xdr:rowOff>57150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485775" y="1409700"/>
          <a:ext cx="8924925" cy="19050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485774</xdr:colOff>
      <xdr:row>18</xdr:row>
      <xdr:rowOff>114300</xdr:rowOff>
    </xdr:from>
    <xdr:to>
      <xdr:col>16</xdr:col>
      <xdr:colOff>161924</xdr:colOff>
      <xdr:row>30</xdr:row>
      <xdr:rowOff>28575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485774" y="3552825"/>
          <a:ext cx="10544175" cy="235267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466725</xdr:colOff>
      <xdr:row>31</xdr:row>
      <xdr:rowOff>123825</xdr:rowOff>
    </xdr:from>
    <xdr:to>
      <xdr:col>16</xdr:col>
      <xdr:colOff>161925</xdr:colOff>
      <xdr:row>45</xdr:row>
      <xdr:rowOff>161926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466725" y="6191250"/>
          <a:ext cx="10563225" cy="286702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580160</xdr:colOff>
      <xdr:row>0</xdr:row>
      <xdr:rowOff>164522</xdr:rowOff>
    </xdr:from>
    <xdr:to>
      <xdr:col>20</xdr:col>
      <xdr:colOff>681759</xdr:colOff>
      <xdr:row>5</xdr:row>
      <xdr:rowOff>70926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89228" y="164522"/>
          <a:ext cx="4398818" cy="927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156</xdr:row>
          <xdr:rowOff>161925</xdr:rowOff>
        </xdr:from>
        <xdr:to>
          <xdr:col>3</xdr:col>
          <xdr:colOff>733425</xdr:colOff>
          <xdr:row>156</xdr:row>
          <xdr:rowOff>447675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156</xdr:row>
          <xdr:rowOff>161925</xdr:rowOff>
        </xdr:from>
        <xdr:to>
          <xdr:col>3</xdr:col>
          <xdr:colOff>1400175</xdr:colOff>
          <xdr:row>156</xdr:row>
          <xdr:rowOff>447675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156</xdr:row>
          <xdr:rowOff>133350</xdr:rowOff>
        </xdr:from>
        <xdr:to>
          <xdr:col>3</xdr:col>
          <xdr:colOff>1533525</xdr:colOff>
          <xdr:row>156</xdr:row>
          <xdr:rowOff>447675</xdr:rowOff>
        </xdr:to>
        <xdr:sp macro="" textlink="">
          <xdr:nvSpPr>
            <xdr:cNvPr id="7196" name="Group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208</xdr:row>
          <xdr:rowOff>133350</xdr:rowOff>
        </xdr:from>
        <xdr:to>
          <xdr:col>3</xdr:col>
          <xdr:colOff>752475</xdr:colOff>
          <xdr:row>208</xdr:row>
          <xdr:rowOff>457200</xdr:rowOff>
        </xdr:to>
        <xdr:sp macro="" textlink="">
          <xdr:nvSpPr>
            <xdr:cNvPr id="7201" name="Option Button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208</xdr:row>
          <xdr:rowOff>133350</xdr:rowOff>
        </xdr:from>
        <xdr:to>
          <xdr:col>3</xdr:col>
          <xdr:colOff>1323975</xdr:colOff>
          <xdr:row>208</xdr:row>
          <xdr:rowOff>457200</xdr:rowOff>
        </xdr:to>
        <xdr:sp macro="" textlink="">
          <xdr:nvSpPr>
            <xdr:cNvPr id="7202" name="Option Button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208</xdr:row>
          <xdr:rowOff>123825</xdr:rowOff>
        </xdr:from>
        <xdr:to>
          <xdr:col>3</xdr:col>
          <xdr:colOff>1581150</xdr:colOff>
          <xdr:row>208</xdr:row>
          <xdr:rowOff>457200</xdr:rowOff>
        </xdr:to>
        <xdr:sp macro="" textlink="">
          <xdr:nvSpPr>
            <xdr:cNvPr id="7203" name="Group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279</xdr:row>
          <xdr:rowOff>85725</xdr:rowOff>
        </xdr:from>
        <xdr:to>
          <xdr:col>3</xdr:col>
          <xdr:colOff>962025</xdr:colOff>
          <xdr:row>279</xdr:row>
          <xdr:rowOff>438150</xdr:rowOff>
        </xdr:to>
        <xdr:sp macro="" textlink="">
          <xdr:nvSpPr>
            <xdr:cNvPr id="7205" name="Option Button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279</xdr:row>
          <xdr:rowOff>85725</xdr:rowOff>
        </xdr:from>
        <xdr:to>
          <xdr:col>3</xdr:col>
          <xdr:colOff>1590675</xdr:colOff>
          <xdr:row>279</xdr:row>
          <xdr:rowOff>438150</xdr:rowOff>
        </xdr:to>
        <xdr:sp macro="" textlink="">
          <xdr:nvSpPr>
            <xdr:cNvPr id="7206" name="Option Button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279</xdr:row>
          <xdr:rowOff>66675</xdr:rowOff>
        </xdr:from>
        <xdr:to>
          <xdr:col>3</xdr:col>
          <xdr:colOff>1828800</xdr:colOff>
          <xdr:row>279</xdr:row>
          <xdr:rowOff>438150</xdr:rowOff>
        </xdr:to>
        <xdr:sp macro="" textlink="">
          <xdr:nvSpPr>
            <xdr:cNvPr id="7207" name="Group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672</xdr:row>
          <xdr:rowOff>85725</xdr:rowOff>
        </xdr:from>
        <xdr:to>
          <xdr:col>3</xdr:col>
          <xdr:colOff>962025</xdr:colOff>
          <xdr:row>673</xdr:row>
          <xdr:rowOff>0</xdr:rowOff>
        </xdr:to>
        <xdr:sp macro="" textlink="">
          <xdr:nvSpPr>
            <xdr:cNvPr id="7226" name="Option Button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672</xdr:row>
          <xdr:rowOff>85725</xdr:rowOff>
        </xdr:from>
        <xdr:to>
          <xdr:col>3</xdr:col>
          <xdr:colOff>1590675</xdr:colOff>
          <xdr:row>673</xdr:row>
          <xdr:rowOff>0</xdr:rowOff>
        </xdr:to>
        <xdr:sp macro="" textlink="">
          <xdr:nvSpPr>
            <xdr:cNvPr id="7227" name="Option Button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672</xdr:row>
          <xdr:rowOff>66675</xdr:rowOff>
        </xdr:from>
        <xdr:to>
          <xdr:col>3</xdr:col>
          <xdr:colOff>1828800</xdr:colOff>
          <xdr:row>673</xdr:row>
          <xdr:rowOff>0</xdr:rowOff>
        </xdr:to>
        <xdr:sp macro="" textlink="">
          <xdr:nvSpPr>
            <xdr:cNvPr id="7228" name="Group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514350</xdr:colOff>
      <xdr:row>1</xdr:row>
      <xdr:rowOff>104775</xdr:rowOff>
    </xdr:from>
    <xdr:to>
      <xdr:col>6</xdr:col>
      <xdr:colOff>133350</xdr:colOff>
      <xdr:row>16</xdr:row>
      <xdr:rowOff>38100</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514350" y="295275"/>
          <a:ext cx="10868025" cy="29813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180975</xdr:colOff>
          <xdr:row>103</xdr:row>
          <xdr:rowOff>95250</xdr:rowOff>
        </xdr:from>
        <xdr:to>
          <xdr:col>4</xdr:col>
          <xdr:colOff>571500</xdr:colOff>
          <xdr:row>103</xdr:row>
          <xdr:rowOff>457200</xdr:rowOff>
        </xdr:to>
        <xdr:sp macro="" textlink="">
          <xdr:nvSpPr>
            <xdr:cNvPr id="7233" name="Option Button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103</xdr:row>
          <xdr:rowOff>104775</xdr:rowOff>
        </xdr:from>
        <xdr:to>
          <xdr:col>4</xdr:col>
          <xdr:colOff>1171575</xdr:colOff>
          <xdr:row>103</xdr:row>
          <xdr:rowOff>447675</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103</xdr:row>
          <xdr:rowOff>85725</xdr:rowOff>
        </xdr:from>
        <xdr:to>
          <xdr:col>4</xdr:col>
          <xdr:colOff>1466850</xdr:colOff>
          <xdr:row>103</xdr:row>
          <xdr:rowOff>438150</xdr:rowOff>
        </xdr:to>
        <xdr:sp macro="" textlink="">
          <xdr:nvSpPr>
            <xdr:cNvPr id="7235" name="Group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323850</xdr:colOff>
      <xdr:row>91</xdr:row>
      <xdr:rowOff>0</xdr:rowOff>
    </xdr:from>
    <xdr:to>
      <xdr:col>3</xdr:col>
      <xdr:colOff>717550</xdr:colOff>
      <xdr:row>92</xdr:row>
      <xdr:rowOff>31750</xdr:rowOff>
    </xdr:to>
    <xdr:sp macro="" textlink="">
      <xdr:nvSpPr>
        <xdr:cNvPr id="27654" name="Option Button 6" hidden="1">
          <a:extLst>
            <a:ext uri="{63B3BB69-23CF-44E3-9099-C40C66FF867C}">
              <a14:compatExt xmlns:a14="http://schemas.microsoft.com/office/drawing/2010/main" spid="_x0000_s27654"/>
            </a:ext>
            <a:ext uri="{FF2B5EF4-FFF2-40B4-BE49-F238E27FC236}">
              <a16:creationId xmlns:a16="http://schemas.microsoft.com/office/drawing/2014/main" id="{00000000-0008-0000-0200-000006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3</xdr:col>
      <xdr:colOff>828675</xdr:colOff>
      <xdr:row>91</xdr:row>
      <xdr:rowOff>0</xdr:rowOff>
    </xdr:from>
    <xdr:to>
      <xdr:col>3</xdr:col>
      <xdr:colOff>1257300</xdr:colOff>
      <xdr:row>92</xdr:row>
      <xdr:rowOff>31750</xdr:rowOff>
    </xdr:to>
    <xdr:sp macro="" textlink="">
      <xdr:nvSpPr>
        <xdr:cNvPr id="27655" name="Option Button 7" hidden="1">
          <a:extLst>
            <a:ext uri="{63B3BB69-23CF-44E3-9099-C40C66FF867C}">
              <a14:compatExt xmlns:a14="http://schemas.microsoft.com/office/drawing/2010/main" spid="_x0000_s27655"/>
            </a:ext>
            <a:ext uri="{FF2B5EF4-FFF2-40B4-BE49-F238E27FC236}">
              <a16:creationId xmlns:a16="http://schemas.microsoft.com/office/drawing/2014/main" id="{00000000-0008-0000-0200-000007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3</xdr:col>
      <xdr:colOff>123825</xdr:colOff>
      <xdr:row>91</xdr:row>
      <xdr:rowOff>0</xdr:rowOff>
    </xdr:from>
    <xdr:to>
      <xdr:col>3</xdr:col>
      <xdr:colOff>1504950</xdr:colOff>
      <xdr:row>92</xdr:row>
      <xdr:rowOff>50800</xdr:rowOff>
    </xdr:to>
    <xdr:sp macro="" textlink="">
      <xdr:nvSpPr>
        <xdr:cNvPr id="27656" name="Group Box 8" hidden="1">
          <a:extLst>
            <a:ext uri="{63B3BB69-23CF-44E3-9099-C40C66FF867C}">
              <a14:compatExt xmlns:a14="http://schemas.microsoft.com/office/drawing/2010/main" spid="_x0000_s27656"/>
            </a:ext>
            <a:ext uri="{FF2B5EF4-FFF2-40B4-BE49-F238E27FC236}">
              <a16:creationId xmlns:a16="http://schemas.microsoft.com/office/drawing/2014/main" id="{00000000-0008-0000-0200-0000086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323850</xdr:colOff>
          <xdr:row>90</xdr:row>
          <xdr:rowOff>133350</xdr:rowOff>
        </xdr:from>
        <xdr:to>
          <xdr:col>3</xdr:col>
          <xdr:colOff>714375</xdr:colOff>
          <xdr:row>90</xdr:row>
          <xdr:rowOff>352425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90</xdr:row>
          <xdr:rowOff>133350</xdr:rowOff>
        </xdr:from>
        <xdr:to>
          <xdr:col>3</xdr:col>
          <xdr:colOff>1257300</xdr:colOff>
          <xdr:row>90</xdr:row>
          <xdr:rowOff>352425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90</xdr:row>
          <xdr:rowOff>123825</xdr:rowOff>
        </xdr:from>
        <xdr:to>
          <xdr:col>3</xdr:col>
          <xdr:colOff>1504950</xdr:colOff>
          <xdr:row>90</xdr:row>
          <xdr:rowOff>361950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162</xdr:row>
          <xdr:rowOff>85725</xdr:rowOff>
        </xdr:from>
        <xdr:to>
          <xdr:col>3</xdr:col>
          <xdr:colOff>914400</xdr:colOff>
          <xdr:row>162</xdr:row>
          <xdr:rowOff>333375</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162</xdr:row>
          <xdr:rowOff>85725</xdr:rowOff>
        </xdr:from>
        <xdr:to>
          <xdr:col>3</xdr:col>
          <xdr:colOff>1514475</xdr:colOff>
          <xdr:row>162</xdr:row>
          <xdr:rowOff>333375</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162</xdr:row>
          <xdr:rowOff>66675</xdr:rowOff>
        </xdr:from>
        <xdr:to>
          <xdr:col>3</xdr:col>
          <xdr:colOff>1743075</xdr:colOff>
          <xdr:row>162</xdr:row>
          <xdr:rowOff>333375</xdr:rowOff>
        </xdr:to>
        <xdr:sp macro="" textlink="">
          <xdr:nvSpPr>
            <xdr:cNvPr id="8200" name="Group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551</xdr:row>
          <xdr:rowOff>180975</xdr:rowOff>
        </xdr:from>
        <xdr:to>
          <xdr:col>3</xdr:col>
          <xdr:colOff>895350</xdr:colOff>
          <xdr:row>551</xdr:row>
          <xdr:rowOff>428625</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551</xdr:row>
          <xdr:rowOff>180975</xdr:rowOff>
        </xdr:from>
        <xdr:to>
          <xdr:col>3</xdr:col>
          <xdr:colOff>1495425</xdr:colOff>
          <xdr:row>551</xdr:row>
          <xdr:rowOff>428625</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551</xdr:row>
          <xdr:rowOff>161925</xdr:rowOff>
        </xdr:from>
        <xdr:to>
          <xdr:col>3</xdr:col>
          <xdr:colOff>1638300</xdr:colOff>
          <xdr:row>551</xdr:row>
          <xdr:rowOff>428625</xdr:rowOff>
        </xdr:to>
        <xdr:sp macro="" textlink="">
          <xdr:nvSpPr>
            <xdr:cNvPr id="8218" name="Group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533400</xdr:colOff>
      <xdr:row>0</xdr:row>
      <xdr:rowOff>95251</xdr:rowOff>
    </xdr:from>
    <xdr:to>
      <xdr:col>6</xdr:col>
      <xdr:colOff>123825</xdr:colOff>
      <xdr:row>12</xdr:row>
      <xdr:rowOff>180976</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533400" y="95251"/>
          <a:ext cx="10620375" cy="253365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35</xdr:row>
          <xdr:rowOff>133350</xdr:rowOff>
        </xdr:from>
        <xdr:to>
          <xdr:col>3</xdr:col>
          <xdr:colOff>714375</xdr:colOff>
          <xdr:row>35</xdr:row>
          <xdr:rowOff>352425</xdr:rowOff>
        </xdr:to>
        <xdr:sp macro="" textlink="">
          <xdr:nvSpPr>
            <xdr:cNvPr id="24577" name="Option Button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35</xdr:row>
          <xdr:rowOff>133350</xdr:rowOff>
        </xdr:from>
        <xdr:to>
          <xdr:col>3</xdr:col>
          <xdr:colOff>1257300</xdr:colOff>
          <xdr:row>35</xdr:row>
          <xdr:rowOff>352425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123825</xdr:rowOff>
        </xdr:from>
        <xdr:to>
          <xdr:col>3</xdr:col>
          <xdr:colOff>1504950</xdr:colOff>
          <xdr:row>35</xdr:row>
          <xdr:rowOff>361950</xdr:rowOff>
        </xdr:to>
        <xdr:sp macro="" textlink="">
          <xdr:nvSpPr>
            <xdr:cNvPr id="24579" name="Group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3</xdr:col>
      <xdr:colOff>323850</xdr:colOff>
      <xdr:row>37</xdr:row>
      <xdr:rowOff>0</xdr:rowOff>
    </xdr:from>
    <xdr:to>
      <xdr:col>3</xdr:col>
      <xdr:colOff>714375</xdr:colOff>
      <xdr:row>38</xdr:row>
      <xdr:rowOff>38100</xdr:rowOff>
    </xdr:to>
    <xdr:sp macro="" textlink="">
      <xdr:nvSpPr>
        <xdr:cNvPr id="5" name="Option Button 6" hidden="1">
          <a:extLst>
            <a:ext uri="{63B3BB69-23CF-44E3-9099-C40C66FF867C}">
              <a14:compatExt xmlns:a14="http://schemas.microsoft.com/office/drawing/2010/main" spid="_x0000_s27654"/>
            </a:ext>
            <a:ext uri="{FF2B5EF4-FFF2-40B4-BE49-F238E27FC236}">
              <a16:creationId xmlns:a16="http://schemas.microsoft.com/office/drawing/2014/main" id="{00000000-0008-0000-0300-000005000000}"/>
            </a:ext>
          </a:extLst>
        </xdr:cNvPr>
        <xdr:cNvSpPr/>
      </xdr:nvSpPr>
      <xdr:spPr bwMode="auto">
        <a:xfrm>
          <a:off x="6048375" y="22259925"/>
          <a:ext cx="390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3</xdr:col>
      <xdr:colOff>828675</xdr:colOff>
      <xdr:row>37</xdr:row>
      <xdr:rowOff>0</xdr:rowOff>
    </xdr:from>
    <xdr:to>
      <xdr:col>3</xdr:col>
      <xdr:colOff>1257300</xdr:colOff>
      <xdr:row>38</xdr:row>
      <xdr:rowOff>38100</xdr:rowOff>
    </xdr:to>
    <xdr:sp macro="" textlink="">
      <xdr:nvSpPr>
        <xdr:cNvPr id="6" name="Option Button 7" hidden="1">
          <a:extLst>
            <a:ext uri="{63B3BB69-23CF-44E3-9099-C40C66FF867C}">
              <a14:compatExt xmlns:a14="http://schemas.microsoft.com/office/drawing/2010/main" spid="_x0000_s27655"/>
            </a:ext>
            <a:ext uri="{FF2B5EF4-FFF2-40B4-BE49-F238E27FC236}">
              <a16:creationId xmlns:a16="http://schemas.microsoft.com/office/drawing/2014/main" id="{00000000-0008-0000-0300-000006000000}"/>
            </a:ext>
          </a:extLst>
        </xdr:cNvPr>
        <xdr:cNvSpPr/>
      </xdr:nvSpPr>
      <xdr:spPr bwMode="auto">
        <a:xfrm>
          <a:off x="6553200" y="22259925"/>
          <a:ext cx="428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3</xdr:col>
      <xdr:colOff>123825</xdr:colOff>
      <xdr:row>37</xdr:row>
      <xdr:rowOff>0</xdr:rowOff>
    </xdr:from>
    <xdr:to>
      <xdr:col>3</xdr:col>
      <xdr:colOff>1504950</xdr:colOff>
      <xdr:row>38</xdr:row>
      <xdr:rowOff>57150</xdr:rowOff>
    </xdr:to>
    <xdr:sp macro="" textlink="">
      <xdr:nvSpPr>
        <xdr:cNvPr id="7" name="Group Box 8" hidden="1">
          <a:extLst>
            <a:ext uri="{63B3BB69-23CF-44E3-9099-C40C66FF867C}">
              <a14:compatExt xmlns:a14="http://schemas.microsoft.com/office/drawing/2010/main" spid="_x0000_s27656"/>
            </a:ext>
            <a:ext uri="{FF2B5EF4-FFF2-40B4-BE49-F238E27FC236}">
              <a16:creationId xmlns:a16="http://schemas.microsoft.com/office/drawing/2014/main" id="{00000000-0008-0000-0300-000007000000}"/>
            </a:ext>
          </a:extLst>
        </xdr:cNvPr>
        <xdr:cNvSpPr/>
      </xdr:nvSpPr>
      <xdr:spPr bwMode="auto">
        <a:xfrm>
          <a:off x="5848350" y="22259925"/>
          <a:ext cx="1381125" cy="238125"/>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552450</xdr:colOff>
          <xdr:row>108</xdr:row>
          <xdr:rowOff>85725</xdr:rowOff>
        </xdr:from>
        <xdr:to>
          <xdr:col>3</xdr:col>
          <xdr:colOff>914400</xdr:colOff>
          <xdr:row>108</xdr:row>
          <xdr:rowOff>333375</xdr:rowOff>
        </xdr:to>
        <xdr:sp macro="" textlink="">
          <xdr:nvSpPr>
            <xdr:cNvPr id="24582" name="Option Button 6"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108</xdr:row>
          <xdr:rowOff>85725</xdr:rowOff>
        </xdr:from>
        <xdr:to>
          <xdr:col>3</xdr:col>
          <xdr:colOff>1514475</xdr:colOff>
          <xdr:row>108</xdr:row>
          <xdr:rowOff>333375</xdr:rowOff>
        </xdr:to>
        <xdr:sp macro="" textlink="">
          <xdr:nvSpPr>
            <xdr:cNvPr id="24583" name="Option Button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108</xdr:row>
          <xdr:rowOff>66675</xdr:rowOff>
        </xdr:from>
        <xdr:to>
          <xdr:col>3</xdr:col>
          <xdr:colOff>1743075</xdr:colOff>
          <xdr:row>108</xdr:row>
          <xdr:rowOff>333375</xdr:rowOff>
        </xdr:to>
        <xdr:sp macro="" textlink="">
          <xdr:nvSpPr>
            <xdr:cNvPr id="24584" name="Group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497</xdr:row>
          <xdr:rowOff>180975</xdr:rowOff>
        </xdr:from>
        <xdr:to>
          <xdr:col>3</xdr:col>
          <xdr:colOff>895350</xdr:colOff>
          <xdr:row>497</xdr:row>
          <xdr:rowOff>428625</xdr:rowOff>
        </xdr:to>
        <xdr:sp macro="" textlink="">
          <xdr:nvSpPr>
            <xdr:cNvPr id="47367" name="Option Button 2311" hidden="1">
              <a:extLst>
                <a:ext uri="{63B3BB69-23CF-44E3-9099-C40C66FF867C}">
                  <a14:compatExt spid="_x0000_s47367"/>
                </a:ext>
                <a:ext uri="{FF2B5EF4-FFF2-40B4-BE49-F238E27FC236}">
                  <a16:creationId xmlns:a16="http://schemas.microsoft.com/office/drawing/2014/main" id="{00000000-0008-0000-0300-000007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497</xdr:row>
          <xdr:rowOff>180975</xdr:rowOff>
        </xdr:from>
        <xdr:to>
          <xdr:col>3</xdr:col>
          <xdr:colOff>1495425</xdr:colOff>
          <xdr:row>497</xdr:row>
          <xdr:rowOff>428625</xdr:rowOff>
        </xdr:to>
        <xdr:sp macro="" textlink="">
          <xdr:nvSpPr>
            <xdr:cNvPr id="47368" name="Option Button 2312" hidden="1">
              <a:extLst>
                <a:ext uri="{63B3BB69-23CF-44E3-9099-C40C66FF867C}">
                  <a14:compatExt spid="_x0000_s47368"/>
                </a:ext>
                <a:ext uri="{FF2B5EF4-FFF2-40B4-BE49-F238E27FC236}">
                  <a16:creationId xmlns:a16="http://schemas.microsoft.com/office/drawing/2014/main" id="{00000000-0008-0000-0300-000008B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497</xdr:row>
          <xdr:rowOff>161925</xdr:rowOff>
        </xdr:from>
        <xdr:to>
          <xdr:col>3</xdr:col>
          <xdr:colOff>1638300</xdr:colOff>
          <xdr:row>497</xdr:row>
          <xdr:rowOff>428625</xdr:rowOff>
        </xdr:to>
        <xdr:sp macro="" textlink="">
          <xdr:nvSpPr>
            <xdr:cNvPr id="47369" name="Group Box 2313" hidden="1">
              <a:extLst>
                <a:ext uri="{63B3BB69-23CF-44E3-9099-C40C66FF867C}">
                  <a14:compatExt spid="_x0000_s47369"/>
                </a:ext>
                <a:ext uri="{FF2B5EF4-FFF2-40B4-BE49-F238E27FC236}">
                  <a16:creationId xmlns:a16="http://schemas.microsoft.com/office/drawing/2014/main" id="{00000000-0008-0000-0300-000009B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156</xdr:row>
          <xdr:rowOff>114300</xdr:rowOff>
        </xdr:from>
        <xdr:to>
          <xdr:col>3</xdr:col>
          <xdr:colOff>762000</xdr:colOff>
          <xdr:row>156</xdr:row>
          <xdr:rowOff>314325</xdr:rowOff>
        </xdr:to>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156</xdr:row>
          <xdr:rowOff>114300</xdr:rowOff>
        </xdr:from>
        <xdr:to>
          <xdr:col>3</xdr:col>
          <xdr:colOff>1304925</xdr:colOff>
          <xdr:row>156</xdr:row>
          <xdr:rowOff>314325</xdr:rowOff>
        </xdr:to>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156</xdr:row>
          <xdr:rowOff>85725</xdr:rowOff>
        </xdr:from>
        <xdr:to>
          <xdr:col>3</xdr:col>
          <xdr:colOff>1504950</xdr:colOff>
          <xdr:row>156</xdr:row>
          <xdr:rowOff>295275</xdr:rowOff>
        </xdr:to>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514350</xdr:colOff>
      <xdr:row>1</xdr:row>
      <xdr:rowOff>123825</xdr:rowOff>
    </xdr:from>
    <xdr:to>
      <xdr:col>6</xdr:col>
      <xdr:colOff>114300</xdr:colOff>
      <xdr:row>8</xdr:row>
      <xdr:rowOff>171450</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514350" y="314325"/>
          <a:ext cx="13601700" cy="14954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53</xdr:row>
          <xdr:rowOff>142875</xdr:rowOff>
        </xdr:from>
        <xdr:to>
          <xdr:col>7</xdr:col>
          <xdr:colOff>581025</xdr:colOff>
          <xdr:row>53</xdr:row>
          <xdr:rowOff>371475</xdr:rowOff>
        </xdr:to>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5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800100</xdr:colOff>
          <xdr:row>53</xdr:row>
          <xdr:rowOff>142875</xdr:rowOff>
        </xdr:from>
        <xdr:to>
          <xdr:col>7</xdr:col>
          <xdr:colOff>1247775</xdr:colOff>
          <xdr:row>53</xdr:row>
          <xdr:rowOff>371475</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5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54</xdr:row>
          <xdr:rowOff>171450</xdr:rowOff>
        </xdr:from>
        <xdr:to>
          <xdr:col>7</xdr:col>
          <xdr:colOff>581025</xdr:colOff>
          <xdr:row>54</xdr:row>
          <xdr:rowOff>371475</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5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54</xdr:row>
          <xdr:rowOff>161925</xdr:rowOff>
        </xdr:from>
        <xdr:to>
          <xdr:col>7</xdr:col>
          <xdr:colOff>1257300</xdr:colOff>
          <xdr:row>54</xdr:row>
          <xdr:rowOff>361950</xdr:rowOff>
        </xdr:to>
        <xdr:sp macro="" textlink="">
          <xdr:nvSpPr>
            <xdr:cNvPr id="13349" name="Option Button 37" hidden="1">
              <a:extLst>
                <a:ext uri="{63B3BB69-23CF-44E3-9099-C40C66FF867C}">
                  <a14:compatExt spid="_x0000_s13349"/>
                </a:ext>
                <a:ext uri="{FF2B5EF4-FFF2-40B4-BE49-F238E27FC236}">
                  <a16:creationId xmlns:a16="http://schemas.microsoft.com/office/drawing/2014/main" id="{00000000-0008-0000-05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53</xdr:row>
          <xdr:rowOff>123825</xdr:rowOff>
        </xdr:from>
        <xdr:to>
          <xdr:col>7</xdr:col>
          <xdr:colOff>1314450</xdr:colOff>
          <xdr:row>53</xdr:row>
          <xdr:rowOff>419100</xdr:rowOff>
        </xdr:to>
        <xdr:sp macro="" textlink="">
          <xdr:nvSpPr>
            <xdr:cNvPr id="13350" name="Group Box 38" hidden="1">
              <a:extLst>
                <a:ext uri="{63B3BB69-23CF-44E3-9099-C40C66FF867C}">
                  <a14:compatExt spid="_x0000_s13350"/>
                </a:ext>
                <a:ext uri="{FF2B5EF4-FFF2-40B4-BE49-F238E27FC236}">
                  <a16:creationId xmlns:a16="http://schemas.microsoft.com/office/drawing/2014/main" id="{00000000-0008-0000-0500-00002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55</xdr:row>
          <xdr:rowOff>161925</xdr:rowOff>
        </xdr:from>
        <xdr:to>
          <xdr:col>7</xdr:col>
          <xdr:colOff>581025</xdr:colOff>
          <xdr:row>55</xdr:row>
          <xdr:rowOff>371475</xdr:rowOff>
        </xdr:to>
        <xdr:sp macro="" textlink="">
          <xdr:nvSpPr>
            <xdr:cNvPr id="13351" name="Option Button 39" hidden="1">
              <a:extLst>
                <a:ext uri="{63B3BB69-23CF-44E3-9099-C40C66FF867C}">
                  <a14:compatExt spid="_x0000_s13351"/>
                </a:ext>
                <a:ext uri="{FF2B5EF4-FFF2-40B4-BE49-F238E27FC236}">
                  <a16:creationId xmlns:a16="http://schemas.microsoft.com/office/drawing/2014/main" id="{00000000-0008-0000-05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809625</xdr:colOff>
          <xdr:row>55</xdr:row>
          <xdr:rowOff>161925</xdr:rowOff>
        </xdr:from>
        <xdr:to>
          <xdr:col>7</xdr:col>
          <xdr:colOff>1257300</xdr:colOff>
          <xdr:row>55</xdr:row>
          <xdr:rowOff>371475</xdr:rowOff>
        </xdr:to>
        <xdr:sp macro="" textlink="">
          <xdr:nvSpPr>
            <xdr:cNvPr id="13352" name="Option Butto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54</xdr:row>
          <xdr:rowOff>123825</xdr:rowOff>
        </xdr:from>
        <xdr:to>
          <xdr:col>7</xdr:col>
          <xdr:colOff>1295400</xdr:colOff>
          <xdr:row>54</xdr:row>
          <xdr:rowOff>419100</xdr:rowOff>
        </xdr:to>
        <xdr:sp macro="" textlink="">
          <xdr:nvSpPr>
            <xdr:cNvPr id="13353" name="Group Box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55</xdr:row>
          <xdr:rowOff>123825</xdr:rowOff>
        </xdr:from>
        <xdr:to>
          <xdr:col>7</xdr:col>
          <xdr:colOff>1314450</xdr:colOff>
          <xdr:row>55</xdr:row>
          <xdr:rowOff>419100</xdr:rowOff>
        </xdr:to>
        <xdr:sp macro="" textlink="">
          <xdr:nvSpPr>
            <xdr:cNvPr id="13354" name="Group Box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96</xdr:row>
          <xdr:rowOff>209550</xdr:rowOff>
        </xdr:from>
        <xdr:to>
          <xdr:col>3</xdr:col>
          <xdr:colOff>733425</xdr:colOff>
          <xdr:row>96</xdr:row>
          <xdr:rowOff>419100</xdr:rowOff>
        </xdr:to>
        <xdr:sp macro="" textlink="">
          <xdr:nvSpPr>
            <xdr:cNvPr id="13355" name="Option Butto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96</xdr:row>
          <xdr:rowOff>209550</xdr:rowOff>
        </xdr:from>
        <xdr:to>
          <xdr:col>3</xdr:col>
          <xdr:colOff>1304925</xdr:colOff>
          <xdr:row>96</xdr:row>
          <xdr:rowOff>419100</xdr:rowOff>
        </xdr:to>
        <xdr:sp macro="" textlink="">
          <xdr:nvSpPr>
            <xdr:cNvPr id="13356" name="Option Butto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190500</xdr:rowOff>
        </xdr:from>
        <xdr:to>
          <xdr:col>3</xdr:col>
          <xdr:colOff>1552575</xdr:colOff>
          <xdr:row>96</xdr:row>
          <xdr:rowOff>428625</xdr:rowOff>
        </xdr:to>
        <xdr:sp macro="" textlink="">
          <xdr:nvSpPr>
            <xdr:cNvPr id="13357" name="Group Box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128</xdr:row>
          <xdr:rowOff>228600</xdr:rowOff>
        </xdr:from>
        <xdr:to>
          <xdr:col>3</xdr:col>
          <xdr:colOff>790575</xdr:colOff>
          <xdr:row>128</xdr:row>
          <xdr:rowOff>447675</xdr:rowOff>
        </xdr:to>
        <xdr:sp macro="" textlink="">
          <xdr:nvSpPr>
            <xdr:cNvPr id="13359" name="Option Butto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128</xdr:row>
          <xdr:rowOff>228600</xdr:rowOff>
        </xdr:from>
        <xdr:to>
          <xdr:col>3</xdr:col>
          <xdr:colOff>1295400</xdr:colOff>
          <xdr:row>128</xdr:row>
          <xdr:rowOff>447675</xdr:rowOff>
        </xdr:to>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128</xdr:row>
          <xdr:rowOff>200025</xdr:rowOff>
        </xdr:from>
        <xdr:to>
          <xdr:col>3</xdr:col>
          <xdr:colOff>1543050</xdr:colOff>
          <xdr:row>128</xdr:row>
          <xdr:rowOff>447675</xdr:rowOff>
        </xdr:to>
        <xdr:sp macro="" textlink="">
          <xdr:nvSpPr>
            <xdr:cNvPr id="13361" name="Group Box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234</xdr:row>
          <xdr:rowOff>276225</xdr:rowOff>
        </xdr:from>
        <xdr:to>
          <xdr:col>3</xdr:col>
          <xdr:colOff>838200</xdr:colOff>
          <xdr:row>234</xdr:row>
          <xdr:rowOff>495300</xdr:rowOff>
        </xdr:to>
        <xdr:sp macro="" textlink="">
          <xdr:nvSpPr>
            <xdr:cNvPr id="13367" name="Option Butto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234</xdr:row>
          <xdr:rowOff>276225</xdr:rowOff>
        </xdr:from>
        <xdr:to>
          <xdr:col>3</xdr:col>
          <xdr:colOff>1371600</xdr:colOff>
          <xdr:row>234</xdr:row>
          <xdr:rowOff>495300</xdr:rowOff>
        </xdr:to>
        <xdr:sp macro="" textlink="">
          <xdr:nvSpPr>
            <xdr:cNvPr id="13368" name="Option Butto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235</xdr:row>
          <xdr:rowOff>133350</xdr:rowOff>
        </xdr:from>
        <xdr:to>
          <xdr:col>3</xdr:col>
          <xdr:colOff>847725</xdr:colOff>
          <xdr:row>235</xdr:row>
          <xdr:rowOff>352425</xdr:rowOff>
        </xdr:to>
        <xdr:sp macro="" textlink="">
          <xdr:nvSpPr>
            <xdr:cNvPr id="13369" name="Option Butto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235</xdr:row>
          <xdr:rowOff>133350</xdr:rowOff>
        </xdr:from>
        <xdr:to>
          <xdr:col>3</xdr:col>
          <xdr:colOff>1381125</xdr:colOff>
          <xdr:row>235</xdr:row>
          <xdr:rowOff>352425</xdr:rowOff>
        </xdr:to>
        <xdr:sp macro="" textlink="">
          <xdr:nvSpPr>
            <xdr:cNvPr id="13370" name="Option Butto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235</xdr:row>
          <xdr:rowOff>114300</xdr:rowOff>
        </xdr:from>
        <xdr:to>
          <xdr:col>3</xdr:col>
          <xdr:colOff>1619250</xdr:colOff>
          <xdr:row>235</xdr:row>
          <xdr:rowOff>361950</xdr:rowOff>
        </xdr:to>
        <xdr:sp macro="" textlink="">
          <xdr:nvSpPr>
            <xdr:cNvPr id="13371" name="Group Box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236</xdr:row>
          <xdr:rowOff>285750</xdr:rowOff>
        </xdr:from>
        <xdr:to>
          <xdr:col>3</xdr:col>
          <xdr:colOff>847725</xdr:colOff>
          <xdr:row>236</xdr:row>
          <xdr:rowOff>504825</xdr:rowOff>
        </xdr:to>
        <xdr:sp macro="" textlink="">
          <xdr:nvSpPr>
            <xdr:cNvPr id="13372" name="Option Butto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236</xdr:row>
          <xdr:rowOff>285750</xdr:rowOff>
        </xdr:from>
        <xdr:to>
          <xdr:col>3</xdr:col>
          <xdr:colOff>1381125</xdr:colOff>
          <xdr:row>236</xdr:row>
          <xdr:rowOff>504825</xdr:rowOff>
        </xdr:to>
        <xdr:sp macro="" textlink="">
          <xdr:nvSpPr>
            <xdr:cNvPr id="13373" name="Option Butto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236</xdr:row>
          <xdr:rowOff>266700</xdr:rowOff>
        </xdr:from>
        <xdr:to>
          <xdr:col>3</xdr:col>
          <xdr:colOff>1619250</xdr:colOff>
          <xdr:row>236</xdr:row>
          <xdr:rowOff>514350</xdr:rowOff>
        </xdr:to>
        <xdr:sp macro="" textlink="">
          <xdr:nvSpPr>
            <xdr:cNvPr id="13374" name="Group Box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234</xdr:row>
          <xdr:rowOff>257175</xdr:rowOff>
        </xdr:from>
        <xdr:to>
          <xdr:col>3</xdr:col>
          <xdr:colOff>1619250</xdr:colOff>
          <xdr:row>234</xdr:row>
          <xdr:rowOff>504825</xdr:rowOff>
        </xdr:to>
        <xdr:sp macro="" textlink="">
          <xdr:nvSpPr>
            <xdr:cNvPr id="13375" name="Group Box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335</xdr:row>
          <xdr:rowOff>295275</xdr:rowOff>
        </xdr:from>
        <xdr:to>
          <xdr:col>4</xdr:col>
          <xdr:colOff>590550</xdr:colOff>
          <xdr:row>336</xdr:row>
          <xdr:rowOff>0</xdr:rowOff>
        </xdr:to>
        <xdr:sp macro="" textlink="">
          <xdr:nvSpPr>
            <xdr:cNvPr id="13384" name="Option Button 72" hidden="1">
              <a:extLst>
                <a:ext uri="{63B3BB69-23CF-44E3-9099-C40C66FF867C}">
                  <a14:compatExt spid="_x0000_s13384"/>
                </a:ext>
                <a:ext uri="{FF2B5EF4-FFF2-40B4-BE49-F238E27FC236}">
                  <a16:creationId xmlns:a16="http://schemas.microsoft.com/office/drawing/2014/main" id="{00000000-0008-0000-05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335</xdr:row>
          <xdr:rowOff>295275</xdr:rowOff>
        </xdr:from>
        <xdr:to>
          <xdr:col>4</xdr:col>
          <xdr:colOff>1200150</xdr:colOff>
          <xdr:row>336</xdr:row>
          <xdr:rowOff>0</xdr:rowOff>
        </xdr:to>
        <xdr:sp macro="" textlink="">
          <xdr:nvSpPr>
            <xdr:cNvPr id="13385" name="Option Button 73" hidden="1">
              <a:extLst>
                <a:ext uri="{63B3BB69-23CF-44E3-9099-C40C66FF867C}">
                  <a14:compatExt spid="_x0000_s13385"/>
                </a:ext>
                <a:ext uri="{FF2B5EF4-FFF2-40B4-BE49-F238E27FC236}">
                  <a16:creationId xmlns:a16="http://schemas.microsoft.com/office/drawing/2014/main" id="{00000000-0008-0000-05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335</xdr:row>
          <xdr:rowOff>285750</xdr:rowOff>
        </xdr:from>
        <xdr:to>
          <xdr:col>4</xdr:col>
          <xdr:colOff>1485900</xdr:colOff>
          <xdr:row>335</xdr:row>
          <xdr:rowOff>771525</xdr:rowOff>
        </xdr:to>
        <xdr:sp macro="" textlink="">
          <xdr:nvSpPr>
            <xdr:cNvPr id="13386" name="Group Box 74" hidden="1">
              <a:extLst>
                <a:ext uri="{63B3BB69-23CF-44E3-9099-C40C66FF867C}">
                  <a14:compatExt spid="_x0000_s13386"/>
                </a:ext>
                <a:ext uri="{FF2B5EF4-FFF2-40B4-BE49-F238E27FC236}">
                  <a16:creationId xmlns:a16="http://schemas.microsoft.com/office/drawing/2014/main" id="{00000000-0008-0000-0500-00004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384</xdr:row>
          <xdr:rowOff>200025</xdr:rowOff>
        </xdr:from>
        <xdr:to>
          <xdr:col>3</xdr:col>
          <xdr:colOff>838200</xdr:colOff>
          <xdr:row>384</xdr:row>
          <xdr:rowOff>419100</xdr:rowOff>
        </xdr:to>
        <xdr:sp macro="" textlink="">
          <xdr:nvSpPr>
            <xdr:cNvPr id="13390" name="Option Button 78" hidden="1">
              <a:extLst>
                <a:ext uri="{63B3BB69-23CF-44E3-9099-C40C66FF867C}">
                  <a14:compatExt spid="_x0000_s13390"/>
                </a:ext>
                <a:ext uri="{FF2B5EF4-FFF2-40B4-BE49-F238E27FC236}">
                  <a16:creationId xmlns:a16="http://schemas.microsoft.com/office/drawing/2014/main" id="{00000000-0008-0000-05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1085850</xdr:colOff>
          <xdr:row>384</xdr:row>
          <xdr:rowOff>200025</xdr:rowOff>
        </xdr:from>
        <xdr:to>
          <xdr:col>3</xdr:col>
          <xdr:colOff>1514475</xdr:colOff>
          <xdr:row>384</xdr:row>
          <xdr:rowOff>419100</xdr:rowOff>
        </xdr:to>
        <xdr:sp macro="" textlink="">
          <xdr:nvSpPr>
            <xdr:cNvPr id="13391" name="Option Button 79" hidden="1">
              <a:extLst>
                <a:ext uri="{63B3BB69-23CF-44E3-9099-C40C66FF867C}">
                  <a14:compatExt spid="_x0000_s13391"/>
                </a:ext>
                <a:ext uri="{FF2B5EF4-FFF2-40B4-BE49-F238E27FC236}">
                  <a16:creationId xmlns:a16="http://schemas.microsoft.com/office/drawing/2014/main" id="{00000000-0008-0000-05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384</xdr:row>
          <xdr:rowOff>180975</xdr:rowOff>
        </xdr:from>
        <xdr:to>
          <xdr:col>3</xdr:col>
          <xdr:colOff>1666875</xdr:colOff>
          <xdr:row>384</xdr:row>
          <xdr:rowOff>428625</xdr:rowOff>
        </xdr:to>
        <xdr:sp macro="" textlink="">
          <xdr:nvSpPr>
            <xdr:cNvPr id="13392" name="Group Box 80" hidden="1">
              <a:extLst>
                <a:ext uri="{63B3BB69-23CF-44E3-9099-C40C66FF867C}">
                  <a14:compatExt spid="_x0000_s13392"/>
                </a:ext>
                <a:ext uri="{FF2B5EF4-FFF2-40B4-BE49-F238E27FC236}">
                  <a16:creationId xmlns:a16="http://schemas.microsoft.com/office/drawing/2014/main" id="{00000000-0008-0000-0500-00005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379</xdr:row>
          <xdr:rowOff>133350</xdr:rowOff>
        </xdr:from>
        <xdr:to>
          <xdr:col>7</xdr:col>
          <xdr:colOff>476250</xdr:colOff>
          <xdr:row>379</xdr:row>
          <xdr:rowOff>361950</xdr:rowOff>
        </xdr:to>
        <xdr:sp macro="" textlink="">
          <xdr:nvSpPr>
            <xdr:cNvPr id="13393" name="Option Button 81" hidden="1">
              <a:extLst>
                <a:ext uri="{63B3BB69-23CF-44E3-9099-C40C66FF867C}">
                  <a14:compatExt spid="_x0000_s13393"/>
                </a:ext>
                <a:ext uri="{FF2B5EF4-FFF2-40B4-BE49-F238E27FC236}">
                  <a16:creationId xmlns:a16="http://schemas.microsoft.com/office/drawing/2014/main" id="{00000000-0008-0000-05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379</xdr:row>
          <xdr:rowOff>152400</xdr:rowOff>
        </xdr:from>
        <xdr:to>
          <xdr:col>7</xdr:col>
          <xdr:colOff>1143000</xdr:colOff>
          <xdr:row>379</xdr:row>
          <xdr:rowOff>381000</xdr:rowOff>
        </xdr:to>
        <xdr:sp macro="" textlink="">
          <xdr:nvSpPr>
            <xdr:cNvPr id="13394" name="Option Button 82" hidden="1">
              <a:extLst>
                <a:ext uri="{63B3BB69-23CF-44E3-9099-C40C66FF867C}">
                  <a14:compatExt spid="_x0000_s13394"/>
                </a:ext>
                <a:ext uri="{FF2B5EF4-FFF2-40B4-BE49-F238E27FC236}">
                  <a16:creationId xmlns:a16="http://schemas.microsoft.com/office/drawing/2014/main" id="{00000000-0008-0000-05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379</xdr:row>
          <xdr:rowOff>123825</xdr:rowOff>
        </xdr:from>
        <xdr:to>
          <xdr:col>8</xdr:col>
          <xdr:colOff>0</xdr:colOff>
          <xdr:row>379</xdr:row>
          <xdr:rowOff>390525</xdr:rowOff>
        </xdr:to>
        <xdr:sp macro="" textlink="">
          <xdr:nvSpPr>
            <xdr:cNvPr id="13395" name="Group Box 83" hidden="1">
              <a:extLst>
                <a:ext uri="{63B3BB69-23CF-44E3-9099-C40C66FF867C}">
                  <a14:compatExt spid="_x0000_s13395"/>
                </a:ext>
                <a:ext uri="{FF2B5EF4-FFF2-40B4-BE49-F238E27FC236}">
                  <a16:creationId xmlns:a16="http://schemas.microsoft.com/office/drawing/2014/main" id="{00000000-0008-0000-0500-00005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380</xdr:row>
          <xdr:rowOff>161925</xdr:rowOff>
        </xdr:from>
        <xdr:to>
          <xdr:col>7</xdr:col>
          <xdr:colOff>476250</xdr:colOff>
          <xdr:row>380</xdr:row>
          <xdr:rowOff>381000</xdr:rowOff>
        </xdr:to>
        <xdr:sp macro="" textlink="">
          <xdr:nvSpPr>
            <xdr:cNvPr id="13396" name="Option Button 84" hidden="1">
              <a:extLst>
                <a:ext uri="{63B3BB69-23CF-44E3-9099-C40C66FF867C}">
                  <a14:compatExt spid="_x0000_s13396"/>
                </a:ext>
                <a:ext uri="{FF2B5EF4-FFF2-40B4-BE49-F238E27FC236}">
                  <a16:creationId xmlns:a16="http://schemas.microsoft.com/office/drawing/2014/main" id="{00000000-0008-0000-05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380</xdr:row>
          <xdr:rowOff>161925</xdr:rowOff>
        </xdr:from>
        <xdr:to>
          <xdr:col>7</xdr:col>
          <xdr:colOff>1114425</xdr:colOff>
          <xdr:row>380</xdr:row>
          <xdr:rowOff>381000</xdr:rowOff>
        </xdr:to>
        <xdr:sp macro="" textlink="">
          <xdr:nvSpPr>
            <xdr:cNvPr id="13397" name="Option Button 85" hidden="1">
              <a:extLst>
                <a:ext uri="{63B3BB69-23CF-44E3-9099-C40C66FF867C}">
                  <a14:compatExt spid="_x0000_s13397"/>
                </a:ext>
                <a:ext uri="{FF2B5EF4-FFF2-40B4-BE49-F238E27FC236}">
                  <a16:creationId xmlns:a16="http://schemas.microsoft.com/office/drawing/2014/main" id="{00000000-0008-0000-05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380</xdr:row>
          <xdr:rowOff>142875</xdr:rowOff>
        </xdr:from>
        <xdr:to>
          <xdr:col>7</xdr:col>
          <xdr:colOff>1400175</xdr:colOff>
          <xdr:row>380</xdr:row>
          <xdr:rowOff>390525</xdr:rowOff>
        </xdr:to>
        <xdr:sp macro="" textlink="">
          <xdr:nvSpPr>
            <xdr:cNvPr id="13398" name="Group Box 86" hidden="1">
              <a:extLst>
                <a:ext uri="{63B3BB69-23CF-44E3-9099-C40C66FF867C}">
                  <a14:compatExt spid="_x0000_s13398"/>
                </a:ext>
                <a:ext uri="{FF2B5EF4-FFF2-40B4-BE49-F238E27FC236}">
                  <a16:creationId xmlns:a16="http://schemas.microsoft.com/office/drawing/2014/main" id="{00000000-0008-0000-0500-00005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381</xdr:row>
          <xdr:rowOff>171450</xdr:rowOff>
        </xdr:from>
        <xdr:to>
          <xdr:col>7</xdr:col>
          <xdr:colOff>466725</xdr:colOff>
          <xdr:row>381</xdr:row>
          <xdr:rowOff>390525</xdr:rowOff>
        </xdr:to>
        <xdr:sp macro="" textlink="">
          <xdr:nvSpPr>
            <xdr:cNvPr id="13399" name="Option Button 87" hidden="1">
              <a:extLst>
                <a:ext uri="{63B3BB69-23CF-44E3-9099-C40C66FF867C}">
                  <a14:compatExt spid="_x0000_s13399"/>
                </a:ext>
                <a:ext uri="{FF2B5EF4-FFF2-40B4-BE49-F238E27FC236}">
                  <a16:creationId xmlns:a16="http://schemas.microsoft.com/office/drawing/2014/main" id="{00000000-0008-0000-05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381</xdr:row>
          <xdr:rowOff>152400</xdr:rowOff>
        </xdr:from>
        <xdr:to>
          <xdr:col>7</xdr:col>
          <xdr:colOff>1143000</xdr:colOff>
          <xdr:row>381</xdr:row>
          <xdr:rowOff>371475</xdr:rowOff>
        </xdr:to>
        <xdr:sp macro="" textlink="">
          <xdr:nvSpPr>
            <xdr:cNvPr id="13400" name="Option Button 88" hidden="1">
              <a:extLst>
                <a:ext uri="{63B3BB69-23CF-44E3-9099-C40C66FF867C}">
                  <a14:compatExt spid="_x0000_s13400"/>
                </a:ext>
                <a:ext uri="{FF2B5EF4-FFF2-40B4-BE49-F238E27FC236}">
                  <a16:creationId xmlns:a16="http://schemas.microsoft.com/office/drawing/2014/main" id="{00000000-0008-0000-05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381</xdr:row>
          <xdr:rowOff>142875</xdr:rowOff>
        </xdr:from>
        <xdr:to>
          <xdr:col>7</xdr:col>
          <xdr:colOff>1400175</xdr:colOff>
          <xdr:row>381</xdr:row>
          <xdr:rowOff>390525</xdr:rowOff>
        </xdr:to>
        <xdr:sp macro="" textlink="">
          <xdr:nvSpPr>
            <xdr:cNvPr id="13401" name="Group Box 89" hidden="1">
              <a:extLst>
                <a:ext uri="{63B3BB69-23CF-44E3-9099-C40C66FF867C}">
                  <a14:compatExt spid="_x0000_s13401"/>
                </a:ext>
                <a:ext uri="{FF2B5EF4-FFF2-40B4-BE49-F238E27FC236}">
                  <a16:creationId xmlns:a16="http://schemas.microsoft.com/office/drawing/2014/main" id="{00000000-0008-0000-0500-00005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382</xdr:row>
          <xdr:rowOff>219075</xdr:rowOff>
        </xdr:from>
        <xdr:to>
          <xdr:col>7</xdr:col>
          <xdr:colOff>466725</xdr:colOff>
          <xdr:row>382</xdr:row>
          <xdr:rowOff>438150</xdr:rowOff>
        </xdr:to>
        <xdr:sp macro="" textlink="">
          <xdr:nvSpPr>
            <xdr:cNvPr id="13402" name="Option Button 90" hidden="1">
              <a:extLst>
                <a:ext uri="{63B3BB69-23CF-44E3-9099-C40C66FF867C}">
                  <a14:compatExt spid="_x0000_s13402"/>
                </a:ext>
                <a:ext uri="{FF2B5EF4-FFF2-40B4-BE49-F238E27FC236}">
                  <a16:creationId xmlns:a16="http://schemas.microsoft.com/office/drawing/2014/main" id="{00000000-0008-0000-05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382</xdr:row>
          <xdr:rowOff>228600</xdr:rowOff>
        </xdr:from>
        <xdr:to>
          <xdr:col>7</xdr:col>
          <xdr:colOff>1171575</xdr:colOff>
          <xdr:row>382</xdr:row>
          <xdr:rowOff>428625</xdr:rowOff>
        </xdr:to>
        <xdr:sp macro="" textlink="">
          <xdr:nvSpPr>
            <xdr:cNvPr id="13403" name="Option Button 91" hidden="1">
              <a:extLst>
                <a:ext uri="{63B3BB69-23CF-44E3-9099-C40C66FF867C}">
                  <a14:compatExt spid="_x0000_s13403"/>
                </a:ext>
                <a:ext uri="{FF2B5EF4-FFF2-40B4-BE49-F238E27FC236}">
                  <a16:creationId xmlns:a16="http://schemas.microsoft.com/office/drawing/2014/main" id="{00000000-0008-0000-05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382</xdr:row>
          <xdr:rowOff>190500</xdr:rowOff>
        </xdr:from>
        <xdr:to>
          <xdr:col>7</xdr:col>
          <xdr:colOff>1400175</xdr:colOff>
          <xdr:row>382</xdr:row>
          <xdr:rowOff>457200</xdr:rowOff>
        </xdr:to>
        <xdr:sp macro="" textlink="">
          <xdr:nvSpPr>
            <xdr:cNvPr id="13404" name="Group Box 92" hidden="1">
              <a:extLst>
                <a:ext uri="{63B3BB69-23CF-44E3-9099-C40C66FF867C}">
                  <a14:compatExt spid="_x0000_s13404"/>
                </a:ext>
                <a:ext uri="{FF2B5EF4-FFF2-40B4-BE49-F238E27FC236}">
                  <a16:creationId xmlns:a16="http://schemas.microsoft.com/office/drawing/2014/main" id="{00000000-0008-0000-0500-00005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607</xdr:row>
          <xdr:rowOff>123825</xdr:rowOff>
        </xdr:from>
        <xdr:to>
          <xdr:col>3</xdr:col>
          <xdr:colOff>1057275</xdr:colOff>
          <xdr:row>607</xdr:row>
          <xdr:rowOff>352425</xdr:rowOff>
        </xdr:to>
        <xdr:sp macro="" textlink="">
          <xdr:nvSpPr>
            <xdr:cNvPr id="13423" name="Option Button 111" hidden="1">
              <a:extLst>
                <a:ext uri="{63B3BB69-23CF-44E3-9099-C40C66FF867C}">
                  <a14:compatExt spid="_x0000_s13423"/>
                </a:ext>
                <a:ext uri="{FF2B5EF4-FFF2-40B4-BE49-F238E27FC236}">
                  <a16:creationId xmlns:a16="http://schemas.microsoft.com/office/drawing/2014/main" id="{00000000-0008-0000-05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607</xdr:row>
          <xdr:rowOff>123825</xdr:rowOff>
        </xdr:from>
        <xdr:to>
          <xdr:col>3</xdr:col>
          <xdr:colOff>1562100</xdr:colOff>
          <xdr:row>607</xdr:row>
          <xdr:rowOff>371475</xdr:rowOff>
        </xdr:to>
        <xdr:sp macro="" textlink="">
          <xdr:nvSpPr>
            <xdr:cNvPr id="13424" name="Option Button 112" hidden="1">
              <a:extLst>
                <a:ext uri="{63B3BB69-23CF-44E3-9099-C40C66FF867C}">
                  <a14:compatExt spid="_x0000_s13424"/>
                </a:ext>
                <a:ext uri="{FF2B5EF4-FFF2-40B4-BE49-F238E27FC236}">
                  <a16:creationId xmlns:a16="http://schemas.microsoft.com/office/drawing/2014/main" id="{00000000-0008-0000-05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607</xdr:row>
          <xdr:rowOff>66675</xdr:rowOff>
        </xdr:from>
        <xdr:to>
          <xdr:col>3</xdr:col>
          <xdr:colOff>1971675</xdr:colOff>
          <xdr:row>607</xdr:row>
          <xdr:rowOff>381000</xdr:rowOff>
        </xdr:to>
        <xdr:sp macro="" textlink="">
          <xdr:nvSpPr>
            <xdr:cNvPr id="13425" name="Group Box 113" hidden="1">
              <a:extLst>
                <a:ext uri="{63B3BB69-23CF-44E3-9099-C40C66FF867C}">
                  <a14:compatExt spid="_x0000_s13425"/>
                </a:ext>
                <a:ext uri="{FF2B5EF4-FFF2-40B4-BE49-F238E27FC236}">
                  <a16:creationId xmlns:a16="http://schemas.microsoft.com/office/drawing/2014/main" id="{00000000-0008-0000-0500-00007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770</xdr:row>
          <xdr:rowOff>114300</xdr:rowOff>
        </xdr:from>
        <xdr:to>
          <xdr:col>3</xdr:col>
          <xdr:colOff>762000</xdr:colOff>
          <xdr:row>770</xdr:row>
          <xdr:rowOff>314325</xdr:rowOff>
        </xdr:to>
        <xdr:sp macro="" textlink="">
          <xdr:nvSpPr>
            <xdr:cNvPr id="13436" name="Option Button 124" hidden="1">
              <a:extLst>
                <a:ext uri="{63B3BB69-23CF-44E3-9099-C40C66FF867C}">
                  <a14:compatExt spid="_x0000_s13436"/>
                </a:ext>
                <a:ext uri="{FF2B5EF4-FFF2-40B4-BE49-F238E27FC236}">
                  <a16:creationId xmlns:a16="http://schemas.microsoft.com/office/drawing/2014/main" id="{00000000-0008-0000-05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770</xdr:row>
          <xdr:rowOff>114300</xdr:rowOff>
        </xdr:from>
        <xdr:to>
          <xdr:col>3</xdr:col>
          <xdr:colOff>1304925</xdr:colOff>
          <xdr:row>770</xdr:row>
          <xdr:rowOff>314325</xdr:rowOff>
        </xdr:to>
        <xdr:sp macro="" textlink="">
          <xdr:nvSpPr>
            <xdr:cNvPr id="13437" name="Option Button 125" hidden="1">
              <a:extLst>
                <a:ext uri="{63B3BB69-23CF-44E3-9099-C40C66FF867C}">
                  <a14:compatExt spid="_x0000_s13437"/>
                </a:ext>
                <a:ext uri="{FF2B5EF4-FFF2-40B4-BE49-F238E27FC236}">
                  <a16:creationId xmlns:a16="http://schemas.microsoft.com/office/drawing/2014/main" id="{00000000-0008-0000-05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770</xdr:row>
          <xdr:rowOff>85725</xdr:rowOff>
        </xdr:from>
        <xdr:to>
          <xdr:col>3</xdr:col>
          <xdr:colOff>1800225</xdr:colOff>
          <xdr:row>770</xdr:row>
          <xdr:rowOff>381000</xdr:rowOff>
        </xdr:to>
        <xdr:sp macro="" textlink="">
          <xdr:nvSpPr>
            <xdr:cNvPr id="13438" name="Group Box 126" hidden="1">
              <a:extLst>
                <a:ext uri="{63B3BB69-23CF-44E3-9099-C40C66FF867C}">
                  <a14:compatExt spid="_x0000_s13438"/>
                </a:ext>
                <a:ext uri="{FF2B5EF4-FFF2-40B4-BE49-F238E27FC236}">
                  <a16:creationId xmlns:a16="http://schemas.microsoft.com/office/drawing/2014/main" id="{00000000-0008-0000-0500-00007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582</xdr:row>
          <xdr:rowOff>85725</xdr:rowOff>
        </xdr:from>
        <xdr:to>
          <xdr:col>3</xdr:col>
          <xdr:colOff>914400</xdr:colOff>
          <xdr:row>582</xdr:row>
          <xdr:rowOff>333375</xdr:rowOff>
        </xdr:to>
        <xdr:sp macro="" textlink="">
          <xdr:nvSpPr>
            <xdr:cNvPr id="13439" name="Option Button 127" hidden="1">
              <a:extLst>
                <a:ext uri="{63B3BB69-23CF-44E3-9099-C40C66FF867C}">
                  <a14:compatExt spid="_x0000_s13439"/>
                </a:ext>
                <a:ext uri="{FF2B5EF4-FFF2-40B4-BE49-F238E27FC236}">
                  <a16:creationId xmlns:a16="http://schemas.microsoft.com/office/drawing/2014/main" id="{00000000-0008-0000-0500-00007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582</xdr:row>
          <xdr:rowOff>85725</xdr:rowOff>
        </xdr:from>
        <xdr:to>
          <xdr:col>3</xdr:col>
          <xdr:colOff>1514475</xdr:colOff>
          <xdr:row>582</xdr:row>
          <xdr:rowOff>333375</xdr:rowOff>
        </xdr:to>
        <xdr:sp macro="" textlink="">
          <xdr:nvSpPr>
            <xdr:cNvPr id="13440" name="Option Button 128" hidden="1">
              <a:extLst>
                <a:ext uri="{63B3BB69-23CF-44E3-9099-C40C66FF867C}">
                  <a14:compatExt spid="_x0000_s13440"/>
                </a:ext>
                <a:ext uri="{FF2B5EF4-FFF2-40B4-BE49-F238E27FC236}">
                  <a16:creationId xmlns:a16="http://schemas.microsoft.com/office/drawing/2014/main" id="{00000000-0008-0000-05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582</xdr:row>
          <xdr:rowOff>66675</xdr:rowOff>
        </xdr:from>
        <xdr:to>
          <xdr:col>3</xdr:col>
          <xdr:colOff>1743075</xdr:colOff>
          <xdr:row>582</xdr:row>
          <xdr:rowOff>333375</xdr:rowOff>
        </xdr:to>
        <xdr:sp macro="" textlink="">
          <xdr:nvSpPr>
            <xdr:cNvPr id="13441" name="Group Box 129" hidden="1">
              <a:extLst>
                <a:ext uri="{63B3BB69-23CF-44E3-9099-C40C66FF867C}">
                  <a14:compatExt spid="_x0000_s13441"/>
                </a:ext>
                <a:ext uri="{FF2B5EF4-FFF2-40B4-BE49-F238E27FC236}">
                  <a16:creationId xmlns:a16="http://schemas.microsoft.com/office/drawing/2014/main" id="{00000000-0008-0000-0500-00008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514350</xdr:colOff>
      <xdr:row>1</xdr:row>
      <xdr:rowOff>104775</xdr:rowOff>
    </xdr:from>
    <xdr:to>
      <xdr:col>6</xdr:col>
      <xdr:colOff>142875</xdr:colOff>
      <xdr:row>20</xdr:row>
      <xdr:rowOff>161925</xdr:rowOff>
    </xdr:to>
    <xdr:sp macro="" textlink="">
      <xdr:nvSpPr>
        <xdr:cNvPr id="62" name="Rectangle 61">
          <a:extLst>
            <a:ext uri="{FF2B5EF4-FFF2-40B4-BE49-F238E27FC236}">
              <a16:creationId xmlns:a16="http://schemas.microsoft.com/office/drawing/2014/main" id="{00000000-0008-0000-0500-00003E000000}"/>
            </a:ext>
          </a:extLst>
        </xdr:cNvPr>
        <xdr:cNvSpPr/>
      </xdr:nvSpPr>
      <xdr:spPr>
        <a:xfrm>
          <a:off x="514350" y="295275"/>
          <a:ext cx="11449050" cy="38100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514350</xdr:colOff>
      <xdr:row>1</xdr:row>
      <xdr:rowOff>104775</xdr:rowOff>
    </xdr:from>
    <xdr:to>
      <xdr:col>6</xdr:col>
      <xdr:colOff>142875</xdr:colOff>
      <xdr:row>20</xdr:row>
      <xdr:rowOff>161925</xdr:rowOff>
    </xdr:to>
    <xdr:sp macro="" textlink="">
      <xdr:nvSpPr>
        <xdr:cNvPr id="63" name="Rectangle 62">
          <a:extLst>
            <a:ext uri="{FF2B5EF4-FFF2-40B4-BE49-F238E27FC236}">
              <a16:creationId xmlns:a16="http://schemas.microsoft.com/office/drawing/2014/main" id="{00000000-0008-0000-0500-00003F000000}"/>
            </a:ext>
          </a:extLst>
        </xdr:cNvPr>
        <xdr:cNvSpPr/>
      </xdr:nvSpPr>
      <xdr:spPr>
        <a:xfrm>
          <a:off x="514350" y="295275"/>
          <a:ext cx="11449050" cy="38100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323850</xdr:colOff>
          <xdr:row>511</xdr:row>
          <xdr:rowOff>133350</xdr:rowOff>
        </xdr:from>
        <xdr:to>
          <xdr:col>3</xdr:col>
          <xdr:colOff>714375</xdr:colOff>
          <xdr:row>511</xdr:row>
          <xdr:rowOff>352425</xdr:rowOff>
        </xdr:to>
        <xdr:sp macro="" textlink="">
          <xdr:nvSpPr>
            <xdr:cNvPr id="13451" name="Option Button 139" hidden="1">
              <a:extLst>
                <a:ext uri="{63B3BB69-23CF-44E3-9099-C40C66FF867C}">
                  <a14:compatExt spid="_x0000_s13451"/>
                </a:ext>
                <a:ext uri="{FF2B5EF4-FFF2-40B4-BE49-F238E27FC236}">
                  <a16:creationId xmlns:a16="http://schemas.microsoft.com/office/drawing/2014/main" id="{00000000-0008-0000-0500-00008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511</xdr:row>
          <xdr:rowOff>133350</xdr:rowOff>
        </xdr:from>
        <xdr:to>
          <xdr:col>3</xdr:col>
          <xdr:colOff>1257300</xdr:colOff>
          <xdr:row>511</xdr:row>
          <xdr:rowOff>352425</xdr:rowOff>
        </xdr:to>
        <xdr:sp macro="" textlink="">
          <xdr:nvSpPr>
            <xdr:cNvPr id="13452" name="Option Button 140" hidden="1">
              <a:extLst>
                <a:ext uri="{63B3BB69-23CF-44E3-9099-C40C66FF867C}">
                  <a14:compatExt spid="_x0000_s13452"/>
                </a:ext>
                <a:ext uri="{FF2B5EF4-FFF2-40B4-BE49-F238E27FC236}">
                  <a16:creationId xmlns:a16="http://schemas.microsoft.com/office/drawing/2014/main" id="{00000000-0008-0000-0500-00008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511</xdr:row>
          <xdr:rowOff>123825</xdr:rowOff>
        </xdr:from>
        <xdr:to>
          <xdr:col>3</xdr:col>
          <xdr:colOff>2362200</xdr:colOff>
          <xdr:row>511</xdr:row>
          <xdr:rowOff>361950</xdr:rowOff>
        </xdr:to>
        <xdr:sp macro="" textlink="">
          <xdr:nvSpPr>
            <xdr:cNvPr id="13453" name="Group Box 141" hidden="1">
              <a:extLst>
                <a:ext uri="{63B3BB69-23CF-44E3-9099-C40C66FF867C}">
                  <a14:compatExt spid="_x0000_s13453"/>
                </a:ext>
                <a:ext uri="{FF2B5EF4-FFF2-40B4-BE49-F238E27FC236}">
                  <a16:creationId xmlns:a16="http://schemas.microsoft.com/office/drawing/2014/main" id="{00000000-0008-0000-0500-00008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504825</xdr:colOff>
          <xdr:row>12</xdr:row>
          <xdr:rowOff>123825</xdr:rowOff>
        </xdr:from>
        <xdr:to>
          <xdr:col>3</xdr:col>
          <xdr:colOff>895350</xdr:colOff>
          <xdr:row>12</xdr:row>
          <xdr:rowOff>342900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12</xdr:row>
          <xdr:rowOff>123825</xdr:rowOff>
        </xdr:from>
        <xdr:to>
          <xdr:col>3</xdr:col>
          <xdr:colOff>1524000</xdr:colOff>
          <xdr:row>12</xdr:row>
          <xdr:rowOff>342900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xdr:row>
          <xdr:rowOff>95250</xdr:rowOff>
        </xdr:from>
        <xdr:to>
          <xdr:col>3</xdr:col>
          <xdr:colOff>1685925</xdr:colOff>
          <xdr:row>12</xdr:row>
          <xdr:rowOff>342900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476250</xdr:colOff>
      <xdr:row>1</xdr:row>
      <xdr:rowOff>95250</xdr:rowOff>
    </xdr:from>
    <xdr:to>
      <xdr:col>5</xdr:col>
      <xdr:colOff>152400</xdr:colOff>
      <xdr:row>15</xdr:row>
      <xdr:rowOff>28575</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476250" y="285750"/>
          <a:ext cx="9248775" cy="31337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teele/Documents/Natural%20Gas%20Leakage%20and%20Releases/Subpart%20W%20Reporting%20Forms/Subpart%20W%20Reporting%20Form_RY2019%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limate%20Change%20GHG%20Reporting\10%20-%20EDMS\FRS\Subpart%20W\Subpart%20W%20Reporting%20Form_Onshore%20NG%20Transmission%20Pipel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missing data parameters"/>
      <sheetName val="(aa)(1) Onshore Production"/>
      <sheetName val="(aa)(2-11) Facility Overview"/>
      <sheetName val="(b) NG Pneumatic Devices"/>
      <sheetName val="(c) NG Driven Pneumatic Pumps"/>
      <sheetName val="(d) Acid Gas Removal Units"/>
      <sheetName val="(e) Dehydrators"/>
      <sheetName val="(f) Liquids Unloading"/>
      <sheetName val="(g) Wells with Fracturing"/>
      <sheetName val="(h) Wells without Fracturing"/>
      <sheetName val="(i) Blowdown Vent Stacks"/>
      <sheetName val="(j) Atmospheric Storage Tanks"/>
      <sheetName val="(k) Transmission Storage Tanks"/>
      <sheetName val="(l) Well Testing"/>
      <sheetName val="(m) Associated NG"/>
      <sheetName val="(n) Flare Stacks"/>
      <sheetName val="(o) Centrifugal Compressors"/>
      <sheetName val="(p) Reciprocating Compressors"/>
      <sheetName val="(q,r) Equipment Leaks"/>
      <sheetName val="(s) Offshore Emissions"/>
      <sheetName val="(w) EOR Injection Pumps"/>
      <sheetName val="(x) EOR Hydrocarbon Liquids"/>
      <sheetName val="(z) Combustion Equipment"/>
    </sheetNames>
    <sheetDataSet>
      <sheetData sheetId="0"/>
      <sheetData sheetId="1">
        <row r="2">
          <cell r="A2" t="str">
            <v>Total Number</v>
          </cell>
          <cell r="B2" t="str">
            <v>Total count of natural gas driven pneumatic pumps</v>
          </cell>
          <cell r="C2" t="str">
            <v>Volume fraction of CO2 used to calculate the annual average fraction of CO2 content in the vent from the acid gas removal unit</v>
          </cell>
          <cell r="D2" t="str">
            <v>Volume fraction of CO2 used to calculate the annual average fraction of CO2 content in the vent from the acid gas removal unit</v>
          </cell>
          <cell r="E2" t="str">
            <v>Volumetric fraction of CO2 in inlet natural gas used to calculate the annual fraction of CO2 content of natural gas into the AGR unit</v>
          </cell>
          <cell r="F2" t="str">
            <v>For Calculation Method 1, concentration of CO2 in wet natural gas (mole fraction)</v>
          </cell>
          <cell r="H2" t="str">
            <v>Casing pressure (psia)</v>
          </cell>
          <cell r="O2" t="str">
            <v>Total number of blowdowns</v>
          </cell>
          <cell r="P2" t="str">
            <v>Total volume of oil sent to tanks from all separators, non-separator equipment, or wells (bbl per yr)</v>
          </cell>
          <cell r="Q2" t="str">
            <v>Total time the dump valves did not close properly, Tn  (hours)</v>
          </cell>
          <cell r="R2" t="str">
            <v>Measured leak rate to atmosphere (standard cubic feet/hour)</v>
          </cell>
          <cell r="U2" t="str">
            <v xml:space="preserve">Mole fraction of CH4 in flare feed gas, XCH4 </v>
          </cell>
          <cell r="V2" t="str">
            <v>Total time in operating mode (hours)</v>
          </cell>
          <cell r="W2" t="str">
            <v>Measured flow rate (standard cubic feet/hour)</v>
          </cell>
          <cell r="X2" t="str">
            <v>Compressor mode-source combination reporter emission factor, EFs,m</v>
          </cell>
          <cell r="Y2" t="str">
            <v>Measured volume of flow during the reporting year (million standard cubic feet)</v>
          </cell>
          <cell r="Z2" t="str">
            <v>Count of Centrifugal Compressors</v>
          </cell>
          <cell r="AA2" t="str">
            <v>Total time in operating mode (hours)</v>
          </cell>
          <cell r="AB2" t="str">
            <v>Measured flow rate (standard cubic feet/hour)</v>
          </cell>
          <cell r="AC2" t="str">
            <v>Compressor mode-source combination reporter emission factor, EFs,m</v>
          </cell>
          <cell r="AD2" t="str">
            <v>Measured volume of flow during the reporting year (million standard cubic feet)</v>
          </cell>
          <cell r="AE2" t="str">
            <v>Count of Reciprocating Compressors</v>
          </cell>
          <cell r="AF2" t="str">
            <v>Concentration of CO2 in the feed natural gas</v>
          </cell>
          <cell r="AG2" t="str">
            <v>Total number of emission source type, Counte</v>
          </cell>
          <cell r="AH2" t="str">
            <v>Total number of emission source type, Counte</v>
          </cell>
          <cell r="AI2" t="str">
            <v>Total number of meter/regulator runs at above grade metering-regulating stations that are not above grade T-D transfer stations, COUNTMR</v>
          </cell>
          <cell r="AJ2" t="str">
            <v>Count of Major Equipment Type</v>
          </cell>
          <cell r="AM2" t="str">
            <v>Quantity of fuel combusted in calendar year</v>
          </cell>
          <cell r="AN2" t="str">
            <v>Cross sectional open area of restriction orifice (m2), A, used to determine FRs,p</v>
          </cell>
        </row>
        <row r="3">
          <cell r="A3" t="str">
            <v>Concentration of CO2 in produced or processed natural gas</v>
          </cell>
          <cell r="B3" t="str">
            <v>Concentration of CO2 in produced natural gas</v>
          </cell>
          <cell r="C3" t="str">
            <v>Annual volume of gas vented from the acid gas removal unit</v>
          </cell>
          <cell r="D3" t="str">
            <v>Annual volume of gas vented from the acid gas removal unit</v>
          </cell>
          <cell r="E3" t="str">
            <v>Volumetric fraction of CO2 in outlet natural gas used to calculate the annual fraction of CO2 content of natural gas out of the AGR unit</v>
          </cell>
          <cell r="F3" t="str">
            <v>For Calculation Method 1, concentration of CH4 in wet natural gas (mole fraction)</v>
          </cell>
          <cell r="H3" t="str">
            <v>Internal casing diameter (inches)</v>
          </cell>
          <cell r="O3" t="str">
            <v>Concentration of CO2 in processed natural gas</v>
          </cell>
          <cell r="P3" t="str">
            <v>Separator or non-separator equipment oil composition</v>
          </cell>
          <cell r="R3" t="str">
            <v>Duration of time leak is counted as having occurred (vented to atmosphere) (hours)</v>
          </cell>
          <cell r="U3" t="str">
            <v>Mole fraction of CO2 in flare feed gas, XCO2</v>
          </cell>
          <cell r="V3" t="str">
            <v xml:space="preserve">Total time in not-operating-depressurized mode (hours) </v>
          </cell>
          <cell r="W3" t="str">
            <v>Mole fraction CO2</v>
          </cell>
          <cell r="Y3" t="str">
            <v>Mole fraction CO2</v>
          </cell>
          <cell r="AA3" t="str">
            <v xml:space="preserve">Total time in not-operating-depressurized mode (hours) </v>
          </cell>
          <cell r="AB3" t="str">
            <v>Mole fraction CO2</v>
          </cell>
          <cell r="AD3" t="str">
            <v>Mole fraction CO2</v>
          </cell>
          <cell r="AF3" t="str">
            <v>Concentration of CH4 in the feed natural gas</v>
          </cell>
          <cell r="AG3" t="str">
            <v>Concentration of CO2 in produced natural gas</v>
          </cell>
          <cell r="AH3" t="str">
            <v>Concentration of CO2 in produced natural gas</v>
          </cell>
          <cell r="AM3" t="str">
            <v>Concentration of CO2 in gas sent to unit</v>
          </cell>
          <cell r="AN3" t="str">
            <v>Pressure immediately upstream of choke (psia), P1, used to determine FRs,p</v>
          </cell>
        </row>
        <row r="4">
          <cell r="A4" t="str">
            <v>Concentration of CH4 in produced or processed natural gas</v>
          </cell>
          <cell r="B4" t="str">
            <v>Concentration of CH4 in produced natural gas</v>
          </cell>
          <cell r="D4" t="str">
            <v>Temperature used to calculate volume of gas vented</v>
          </cell>
          <cell r="E4" t="str">
            <v>Natural gas flow rate into the acid gas removal unit</v>
          </cell>
          <cell r="F4" t="str">
            <v>Number of small glycol dehydrators venting to vapor recovery</v>
          </cell>
          <cell r="H4" t="str">
            <v>Tubing pressure (psia)</v>
          </cell>
          <cell r="O4" t="str">
            <v>Concentration of CH4 in processed natural gas</v>
          </cell>
          <cell r="P4" t="str">
            <v>Well production oil and gas composition</v>
          </cell>
          <cell r="R4" t="str">
            <v>Measured leak rate to flare (standard cubic feet/hour)</v>
          </cell>
          <cell r="W4" t="str">
            <v>Mole fraction CH4</v>
          </cell>
          <cell r="Y4" t="str">
            <v>Mole fraction CH4</v>
          </cell>
          <cell r="AA4" t="str">
            <v>Total time in standby-pressurized-mode (hours)</v>
          </cell>
          <cell r="AB4" t="str">
            <v>Mole fraction CH4</v>
          </cell>
          <cell r="AD4" t="str">
            <v>Mole fraction CH4</v>
          </cell>
          <cell r="AF4" t="str">
            <v>Total number of surveyed component type identified as leaking</v>
          </cell>
          <cell r="AG4" t="str">
            <v>Concentration of CH4 in produced natural gas</v>
          </cell>
          <cell r="AH4" t="str">
            <v>Concentration of CH4 in produced natural gas</v>
          </cell>
          <cell r="AM4" t="str">
            <v>Concentration of C1 hydrocarbons in gas sent to unit</v>
          </cell>
          <cell r="AN4" t="str">
            <v>Pressure immediately downstream of choke (psia), P2, used to determine FRs,p</v>
          </cell>
        </row>
        <row r="5">
          <cell r="D5" t="str">
            <v>Pressure used to calculate Volume of Gas vented</v>
          </cell>
          <cell r="E5" t="str">
            <v>Natural gas flow rate out of the acid gas removal unit</v>
          </cell>
          <cell r="F5" t="str">
            <v>Number of small glycol dehydrators venting to flares or regenerator firebox/fire tubes</v>
          </cell>
          <cell r="H5" t="str">
            <v>Internal tubing diameter(inches)</v>
          </cell>
          <cell r="O5" t="str">
            <v>Vented natural gas emissions volume</v>
          </cell>
          <cell r="R5" t="str">
            <v>Duration of time that flaring occurred (hours)</v>
          </cell>
          <cell r="AM5" t="str">
            <v>Concentration of C2 hydrocarbons in gas sent to unit</v>
          </cell>
          <cell r="AN5" t="str">
            <v>Temperature immediately upstream of choke (K), Tu, used to determine FRs,p</v>
          </cell>
        </row>
        <row r="6">
          <cell r="E6" t="str">
            <v>Temperature used to calculate Natural gas flow rates</v>
          </cell>
          <cell r="F6" t="str">
            <v>Number of small glycol dehydrators venting to other control devices (specify)</v>
          </cell>
          <cell r="H6" t="str">
            <v>Depth of the Well (feet)</v>
          </cell>
          <cell r="O6" t="str">
            <v>Temperature</v>
          </cell>
          <cell r="AM6" t="str">
            <v>Concentration of C3 hydrocarbons in gas sent to unit</v>
          </cell>
          <cell r="AN6" t="str">
            <v>Flow rate at the beginning of the separation period, FRp,i</v>
          </cell>
        </row>
        <row r="7">
          <cell r="E7" t="str">
            <v>Pressure used to calculate Natural gas flow rates</v>
          </cell>
          <cell r="F7" t="str">
            <v>For Calculation Method 3, concentration of CO2 in produced or processed natural gas (mole fraction)</v>
          </cell>
          <cell r="H7" t="str">
            <v>Average flow rate of the measured well venting, FR (standard cubic feet per hour)</v>
          </cell>
          <cell r="O7" t="str">
            <v>Pressure</v>
          </cell>
          <cell r="AM7" t="str">
            <v>Concentration of C4 hydrocarbons in gas sent to unit</v>
          </cell>
          <cell r="AN7" t="str">
            <v>GORp</v>
          </cell>
        </row>
        <row r="8">
          <cell r="F8" t="str">
            <v>For Calculation Method 3, concentration of CH4 in produced or processed natural gas (mole fraction)</v>
          </cell>
          <cell r="AM8" t="str">
            <v>Concentration of C5+ hydrocarbons in gas sent to unit</v>
          </cell>
          <cell r="AN8" t="str">
            <v>Volume of oil produced during first 30 days, Vp</v>
          </cell>
        </row>
        <row r="9">
          <cell r="F9" t="str">
            <v>Number of desiccant dehydrators venting to vapor recovery</v>
          </cell>
          <cell r="AN9" t="str">
            <v>Flow volume during the separation period, FVs,p</v>
          </cell>
        </row>
        <row r="10">
          <cell r="F10" t="str">
            <v>Number of desiccant dehydrators venting to flares or regenerator firebox/fire tubes</v>
          </cell>
          <cell r="AN10" t="str">
            <v>Measured flowback rate during well completions (standard cubic feet per hour)</v>
          </cell>
        </row>
        <row r="11">
          <cell r="F11" t="str">
            <v>Number of desiccant dehydrators venting to other control devices (specify)</v>
          </cell>
          <cell r="AN11" t="str">
            <v>Measured average flowback rate for W-10A measured well, FRs,p</v>
          </cell>
        </row>
      </sheetData>
      <sheetData sheetId="2">
        <row r="21">
          <cell r="AS21" t="str">
            <v>100 - New England Province</v>
          </cell>
          <cell r="AU21">
            <v>0</v>
          </cell>
          <cell r="AV21">
            <v>0</v>
          </cell>
        </row>
        <row r="22">
          <cell r="AS22" t="str">
            <v>110 - Adirondack Uplift</v>
          </cell>
          <cell r="AU22">
            <v>0</v>
          </cell>
        </row>
        <row r="23">
          <cell r="AS23" t="str">
            <v>120 - Atlantic Coast Basin</v>
          </cell>
          <cell r="AU23">
            <v>0</v>
          </cell>
        </row>
        <row r="24">
          <cell r="AS24" t="str">
            <v>130 - S.GA Sedimentary Prov</v>
          </cell>
          <cell r="AU24">
            <v>0</v>
          </cell>
        </row>
        <row r="25">
          <cell r="AS25" t="str">
            <v>140 - Florida Platform</v>
          </cell>
          <cell r="AU25">
            <v>0</v>
          </cell>
        </row>
        <row r="26">
          <cell r="AS26" t="str">
            <v>150 - Piedmont-Blue Ridge Prov</v>
          </cell>
          <cell r="AU26">
            <v>0</v>
          </cell>
        </row>
        <row r="27">
          <cell r="AS27" t="str">
            <v>160 - Appalachian Basin</v>
          </cell>
          <cell r="AU27">
            <v>0</v>
          </cell>
        </row>
        <row r="28">
          <cell r="AS28" t="str">
            <v>160A - Appalachian Basin (Eastern Overthrust Area)</v>
          </cell>
          <cell r="AU28">
            <v>0</v>
          </cell>
        </row>
        <row r="29">
          <cell r="AS29" t="str">
            <v>200 - Black Warrior Basin</v>
          </cell>
          <cell r="AU29">
            <v>0</v>
          </cell>
        </row>
        <row r="30">
          <cell r="AS30" t="str">
            <v>210 - Mid-Gulf Coast Basin</v>
          </cell>
          <cell r="AU30">
            <v>0</v>
          </cell>
        </row>
        <row r="31">
          <cell r="AS31" t="str">
            <v>220 - Gulf Coast Basin (LA, TX)</v>
          </cell>
          <cell r="AU31">
            <v>0</v>
          </cell>
        </row>
        <row r="32">
          <cell r="AS32" t="str">
            <v>230 - Arkla Basin</v>
          </cell>
          <cell r="AU32">
            <v>0</v>
          </cell>
        </row>
        <row r="33">
          <cell r="AS33" t="str">
            <v>240 - Desha Basin</v>
          </cell>
          <cell r="AU33">
            <v>0</v>
          </cell>
        </row>
        <row r="34">
          <cell r="AS34" t="str">
            <v>250 - Upper Mississippi Embayment</v>
          </cell>
          <cell r="AU34">
            <v>0</v>
          </cell>
        </row>
        <row r="35">
          <cell r="AS35" t="str">
            <v>260 - East Texas Basin</v>
          </cell>
          <cell r="AU35">
            <v>0</v>
          </cell>
        </row>
        <row r="36">
          <cell r="AQ36">
            <v>0</v>
          </cell>
          <cell r="AS36" t="str">
            <v>300 - Cincinnati Arch</v>
          </cell>
          <cell r="AU36">
            <v>0</v>
          </cell>
        </row>
        <row r="37">
          <cell r="AS37" t="str">
            <v>305 - Michigan Basin</v>
          </cell>
          <cell r="AU37">
            <v>0</v>
          </cell>
        </row>
        <row r="38">
          <cell r="AS38" t="str">
            <v>310 - Wisconsin Arch</v>
          </cell>
          <cell r="AU38">
            <v>0</v>
          </cell>
        </row>
        <row r="39">
          <cell r="AS39" t="str">
            <v>315 - Illinois Basin</v>
          </cell>
          <cell r="AU39">
            <v>0</v>
          </cell>
        </row>
        <row r="40">
          <cell r="AS40" t="str">
            <v>320 - Sioux Uplift</v>
          </cell>
          <cell r="AU40">
            <v>0</v>
          </cell>
        </row>
        <row r="41">
          <cell r="AS41" t="str">
            <v>325 - Iowa Shelf</v>
          </cell>
          <cell r="AU41">
            <v>0</v>
          </cell>
        </row>
        <row r="42">
          <cell r="AS42" t="str">
            <v>330 - Lincoln Anticline</v>
          </cell>
          <cell r="AU42">
            <v>0</v>
          </cell>
        </row>
        <row r="43">
          <cell r="AS43" t="str">
            <v>335 - Forest City Basin</v>
          </cell>
          <cell r="AU43">
            <v>0</v>
          </cell>
        </row>
        <row r="44">
          <cell r="AS44" t="str">
            <v>340 - Ozark Uplift</v>
          </cell>
          <cell r="AU44">
            <v>0</v>
          </cell>
        </row>
        <row r="45">
          <cell r="AS45" t="str">
            <v>345 - Arkoma Basin</v>
          </cell>
          <cell r="AU45">
            <v>0</v>
          </cell>
        </row>
        <row r="46">
          <cell r="AS46" t="str">
            <v>350 - South Oklahoma Folded Belt</v>
          </cell>
          <cell r="AU46">
            <v>0</v>
          </cell>
        </row>
        <row r="47">
          <cell r="AS47" t="str">
            <v>355 - Chautauqua Platform</v>
          </cell>
          <cell r="AU47">
            <v>0</v>
          </cell>
        </row>
        <row r="48">
          <cell r="AS48" t="str">
            <v>360 - Anadarko Basin</v>
          </cell>
          <cell r="AU48">
            <v>0</v>
          </cell>
        </row>
        <row r="49">
          <cell r="AS49" t="str">
            <v>365 - Cherokee Basin</v>
          </cell>
          <cell r="AU49">
            <v>0</v>
          </cell>
        </row>
        <row r="50">
          <cell r="AS50" t="str">
            <v>370 - Nemaha Anticline</v>
          </cell>
          <cell r="AU50">
            <v>0</v>
          </cell>
        </row>
        <row r="51">
          <cell r="AS51" t="str">
            <v>375 - Sedgwick Basin</v>
          </cell>
          <cell r="AU51">
            <v>0</v>
          </cell>
        </row>
        <row r="52">
          <cell r="AS52" t="str">
            <v>380 - Salina Basin</v>
          </cell>
          <cell r="AU52">
            <v>0</v>
          </cell>
        </row>
        <row r="53">
          <cell r="AS53" t="str">
            <v>385 - Central Kansas Uplift</v>
          </cell>
          <cell r="AU53">
            <v>0</v>
          </cell>
        </row>
        <row r="54">
          <cell r="AS54" t="str">
            <v>390 - Chadron Arch</v>
          </cell>
          <cell r="AU54">
            <v>0</v>
          </cell>
        </row>
        <row r="55">
          <cell r="AS55" t="str">
            <v>395 - Williston Basin</v>
          </cell>
          <cell r="AU55">
            <v>0</v>
          </cell>
        </row>
        <row r="56">
          <cell r="AS56" t="str">
            <v>400 - Ouachita Folded Belt</v>
          </cell>
          <cell r="AU56">
            <v>0</v>
          </cell>
        </row>
        <row r="57">
          <cell r="AS57" t="str">
            <v>405 - Kerr Basin</v>
          </cell>
          <cell r="AU57">
            <v>0</v>
          </cell>
        </row>
        <row r="58">
          <cell r="AS58" t="str">
            <v>410 - Llano Uplift</v>
          </cell>
          <cell r="AU58">
            <v>0</v>
          </cell>
        </row>
        <row r="59">
          <cell r="AS59" t="str">
            <v>415 - Strawn Basin</v>
          </cell>
          <cell r="AU59">
            <v>0</v>
          </cell>
        </row>
        <row r="60">
          <cell r="AS60" t="str">
            <v>420 - Fort Worth Syncline</v>
          </cell>
          <cell r="AU60">
            <v>0</v>
          </cell>
        </row>
        <row r="61">
          <cell r="AS61" t="str">
            <v>425 - Bend Arch</v>
          </cell>
          <cell r="AU61">
            <v>0</v>
          </cell>
        </row>
        <row r="62">
          <cell r="AS62" t="str">
            <v>430 - Permian Basin</v>
          </cell>
          <cell r="AU62">
            <v>0</v>
          </cell>
        </row>
        <row r="63">
          <cell r="AS63" t="str">
            <v>435 - Palo Duro Basin</v>
          </cell>
          <cell r="AU63">
            <v>0</v>
          </cell>
        </row>
        <row r="64">
          <cell r="AS64" t="str">
            <v>445 - Sierra Grande Uplift</v>
          </cell>
          <cell r="AU64">
            <v>0</v>
          </cell>
        </row>
        <row r="65">
          <cell r="AS65" t="str">
            <v>450 - Las Animas Arch</v>
          </cell>
          <cell r="AU65">
            <v>0</v>
          </cell>
        </row>
        <row r="66">
          <cell r="AS66" t="str">
            <v>455 - Las Vegas-Raton Basin</v>
          </cell>
          <cell r="AU66">
            <v>0</v>
          </cell>
        </row>
        <row r="67">
          <cell r="AS67" t="str">
            <v>460 - Estancia Basin</v>
          </cell>
          <cell r="AU67">
            <v>0</v>
          </cell>
        </row>
        <row r="68">
          <cell r="AS68" t="str">
            <v>465 - Orogrande Basin</v>
          </cell>
          <cell r="AU68">
            <v>0</v>
          </cell>
        </row>
        <row r="69">
          <cell r="AS69" t="str">
            <v>470 - Pedregosa Basin</v>
          </cell>
          <cell r="AU69">
            <v>0</v>
          </cell>
        </row>
        <row r="70">
          <cell r="AS70" t="str">
            <v>475 - Basin-And-Range Province</v>
          </cell>
          <cell r="AU70">
            <v>0</v>
          </cell>
        </row>
        <row r="71">
          <cell r="AS71" t="str">
            <v>500 - Sweetgrass Arch</v>
          </cell>
          <cell r="AU71">
            <v>0</v>
          </cell>
        </row>
        <row r="72">
          <cell r="AS72" t="str">
            <v>503 - North Western Overthrust</v>
          </cell>
          <cell r="AU72">
            <v>0</v>
          </cell>
        </row>
        <row r="73">
          <cell r="AS73" t="str">
            <v>505 - Montana Folded Belt</v>
          </cell>
          <cell r="AU73">
            <v>0</v>
          </cell>
        </row>
        <row r="74">
          <cell r="AS74" t="str">
            <v>507 - Central Western Overthrust</v>
          </cell>
          <cell r="AU74">
            <v>0</v>
          </cell>
        </row>
        <row r="75">
          <cell r="AS75" t="str">
            <v>509 - South Western Overthrust</v>
          </cell>
          <cell r="AU75">
            <v>0</v>
          </cell>
        </row>
        <row r="76">
          <cell r="AS76" t="str">
            <v>510 - Central Montana Uplift</v>
          </cell>
          <cell r="AU76">
            <v>0</v>
          </cell>
        </row>
        <row r="77">
          <cell r="AS77" t="str">
            <v>515 - Powder River Basin</v>
          </cell>
          <cell r="AU77">
            <v>0</v>
          </cell>
        </row>
        <row r="78">
          <cell r="AS78" t="str">
            <v>520 - Big Horn Basin</v>
          </cell>
          <cell r="AU78">
            <v>0</v>
          </cell>
        </row>
        <row r="79">
          <cell r="AS79" t="str">
            <v>525 - Yellowstone Province</v>
          </cell>
          <cell r="AU79">
            <v>0</v>
          </cell>
        </row>
        <row r="80">
          <cell r="AS80" t="str">
            <v>530 - Wind River Basin</v>
          </cell>
          <cell r="AU80">
            <v>0</v>
          </cell>
        </row>
        <row r="81">
          <cell r="AS81" t="str">
            <v>535 - Green River Basin</v>
          </cell>
          <cell r="AU81">
            <v>0</v>
          </cell>
        </row>
        <row r="82">
          <cell r="AS82" t="str">
            <v>540 - Denver Basin</v>
          </cell>
          <cell r="AU82">
            <v>0</v>
          </cell>
        </row>
        <row r="83">
          <cell r="AS83" t="str">
            <v>545 - North Park Basin</v>
          </cell>
          <cell r="AU83">
            <v>0</v>
          </cell>
        </row>
        <row r="84">
          <cell r="AS84" t="str">
            <v>550 - South Park Basin</v>
          </cell>
          <cell r="AU84">
            <v>0</v>
          </cell>
        </row>
        <row r="85">
          <cell r="AS85" t="str">
            <v>555 - Eagle Basin</v>
          </cell>
          <cell r="AU85">
            <v>0</v>
          </cell>
        </row>
        <row r="86">
          <cell r="AS86" t="str">
            <v>560 - San Luis Basin</v>
          </cell>
          <cell r="AU86">
            <v>0</v>
          </cell>
        </row>
        <row r="87">
          <cell r="AS87" t="str">
            <v>565 - San Juan Mountains Prov</v>
          </cell>
          <cell r="AU87">
            <v>0</v>
          </cell>
        </row>
        <row r="88">
          <cell r="AS88" t="str">
            <v>575 - Uinta Basin</v>
          </cell>
          <cell r="AU88">
            <v>0</v>
          </cell>
        </row>
        <row r="89">
          <cell r="AS89" t="str">
            <v>580 - San Juan Basin</v>
          </cell>
          <cell r="AU89">
            <v>0</v>
          </cell>
        </row>
        <row r="90">
          <cell r="AS90" t="str">
            <v>585 - Paradox Basin</v>
          </cell>
          <cell r="AU90">
            <v>0</v>
          </cell>
        </row>
        <row r="91">
          <cell r="AS91" t="str">
            <v>590 - Black Mesa Basin</v>
          </cell>
          <cell r="AU91">
            <v>0</v>
          </cell>
        </row>
        <row r="92">
          <cell r="AS92" t="str">
            <v>595 - Piceance Basin</v>
          </cell>
          <cell r="AU92">
            <v>0</v>
          </cell>
        </row>
        <row r="93">
          <cell r="AS93" t="str">
            <v>600 - N. Cascades-Okanagan Prov</v>
          </cell>
          <cell r="AU93">
            <v>0</v>
          </cell>
        </row>
        <row r="94">
          <cell r="AS94" t="str">
            <v>605 - Eastern Columbia Basin</v>
          </cell>
          <cell r="AU94">
            <v>0</v>
          </cell>
        </row>
        <row r="95">
          <cell r="AS95" t="str">
            <v>610 - Idaho Mountains Province</v>
          </cell>
          <cell r="AU95">
            <v>0</v>
          </cell>
        </row>
        <row r="96">
          <cell r="AS96" t="str">
            <v>615 - Snake River Basin</v>
          </cell>
          <cell r="AU96">
            <v>0</v>
          </cell>
        </row>
        <row r="97">
          <cell r="AS97" t="str">
            <v>620 - Southern Oregon Basin</v>
          </cell>
          <cell r="AU97">
            <v>0</v>
          </cell>
        </row>
        <row r="98">
          <cell r="AS98" t="str">
            <v>625 - Great Basin Province</v>
          </cell>
          <cell r="AU98">
            <v>0</v>
          </cell>
        </row>
        <row r="99">
          <cell r="AS99" t="str">
            <v>630 - Overthrust&amp;Wasatch Uplift</v>
          </cell>
          <cell r="AU99">
            <v>0</v>
          </cell>
        </row>
        <row r="100">
          <cell r="AS100" t="str">
            <v>635 - Plateau Sedimentary Prov</v>
          </cell>
          <cell r="AU100">
            <v>0</v>
          </cell>
        </row>
        <row r="101">
          <cell r="AS101" t="str">
            <v>640 - Mojave Basin</v>
          </cell>
          <cell r="AU101">
            <v>0</v>
          </cell>
        </row>
        <row r="102">
          <cell r="AS102" t="str">
            <v>645 - Salton Basin</v>
          </cell>
          <cell r="AU102">
            <v>0</v>
          </cell>
        </row>
        <row r="103">
          <cell r="AS103" t="str">
            <v>650 - Sierra Nevada Province</v>
          </cell>
          <cell r="AU103">
            <v>0</v>
          </cell>
        </row>
        <row r="104">
          <cell r="AS104" t="str">
            <v>700 - Bellingham Basin</v>
          </cell>
          <cell r="AU104">
            <v>0</v>
          </cell>
        </row>
        <row r="105">
          <cell r="AS105" t="str">
            <v>705 - Puget Sound Province</v>
          </cell>
          <cell r="AU105">
            <v>0</v>
          </cell>
        </row>
        <row r="106">
          <cell r="AS106" t="str">
            <v>710 - Western Columbia Basin</v>
          </cell>
          <cell r="AU106">
            <v>0</v>
          </cell>
        </row>
        <row r="107">
          <cell r="AS107" t="str">
            <v>715 - Klamath Mountains Province</v>
          </cell>
          <cell r="AU107">
            <v>0</v>
          </cell>
        </row>
        <row r="108">
          <cell r="AS108" t="str">
            <v>720 - Eel River Basin</v>
          </cell>
          <cell r="AU108">
            <v>0</v>
          </cell>
        </row>
        <row r="109">
          <cell r="AS109" t="str">
            <v>725 - Northern Coast Range Prov</v>
          </cell>
          <cell r="AU109">
            <v>0</v>
          </cell>
        </row>
        <row r="110">
          <cell r="AS110" t="str">
            <v>730 - Sacramento Basin</v>
          </cell>
          <cell r="AU110">
            <v>0</v>
          </cell>
        </row>
        <row r="111">
          <cell r="AS111" t="str">
            <v>735 - Santa Cruz Basin</v>
          </cell>
          <cell r="AU111">
            <v>0</v>
          </cell>
        </row>
        <row r="112">
          <cell r="AS112" t="str">
            <v>740 - Coastal Basins</v>
          </cell>
          <cell r="AU112">
            <v>0</v>
          </cell>
        </row>
        <row r="113">
          <cell r="AS113" t="str">
            <v>745 - San Joaquin Basin</v>
          </cell>
          <cell r="AU113">
            <v>0</v>
          </cell>
        </row>
        <row r="114">
          <cell r="AS114" t="str">
            <v>750 - Santa Maria Basin</v>
          </cell>
          <cell r="AU114">
            <v>0</v>
          </cell>
        </row>
        <row r="115">
          <cell r="AS115" t="str">
            <v>755 - Ventura Basin</v>
          </cell>
          <cell r="AU115">
            <v>0</v>
          </cell>
        </row>
        <row r="116">
          <cell r="AS116" t="str">
            <v>760 - Los Angeles Basin</v>
          </cell>
          <cell r="AU116">
            <v>0</v>
          </cell>
        </row>
        <row r="117">
          <cell r="AS117" t="str">
            <v>765 - Capistrano Basin</v>
          </cell>
          <cell r="AU117">
            <v>0</v>
          </cell>
        </row>
        <row r="118">
          <cell r="AS118" t="str">
            <v>800 - Southeastern Alaska Provinces</v>
          </cell>
          <cell r="AU118">
            <v>0</v>
          </cell>
        </row>
        <row r="119">
          <cell r="AS119" t="str">
            <v>810 - Gulf of Alaska Basin</v>
          </cell>
          <cell r="AU119">
            <v>0</v>
          </cell>
        </row>
        <row r="120">
          <cell r="AS120" t="str">
            <v>815 - Copper River Basin</v>
          </cell>
          <cell r="AU120">
            <v>0</v>
          </cell>
        </row>
        <row r="121">
          <cell r="AS121" t="str">
            <v>820 - AK Cook Inlet Basin</v>
          </cell>
          <cell r="AU121">
            <v>0</v>
          </cell>
        </row>
        <row r="122">
          <cell r="AS122" t="str">
            <v>825 - Alaska Peninsula Province</v>
          </cell>
          <cell r="AU122">
            <v>0</v>
          </cell>
        </row>
        <row r="123">
          <cell r="AS123" t="str">
            <v>830 - Yukon-Porcupine Province</v>
          </cell>
          <cell r="AU123">
            <v>0</v>
          </cell>
        </row>
        <row r="124">
          <cell r="AS124" t="str">
            <v>840 - Yukon-Koyukuk Province</v>
          </cell>
          <cell r="AU124">
            <v>0</v>
          </cell>
        </row>
        <row r="125">
          <cell r="AS125" t="str">
            <v>845 - Bristol Bay Basin</v>
          </cell>
          <cell r="AU125">
            <v>0</v>
          </cell>
        </row>
        <row r="126">
          <cell r="AS126" t="str">
            <v>860 - Selawik Lowland Basins</v>
          </cell>
          <cell r="AU126">
            <v>0</v>
          </cell>
        </row>
        <row r="127">
          <cell r="AS127" t="str">
            <v>880 - Interior Lowlands Basin</v>
          </cell>
          <cell r="AU127">
            <v>0</v>
          </cell>
        </row>
        <row r="128">
          <cell r="AS128" t="str">
            <v>884 - Brooks Range Province</v>
          </cell>
          <cell r="AU128">
            <v>0</v>
          </cell>
        </row>
        <row r="129">
          <cell r="AS129" t="str">
            <v>885 - Southern Foothills Province</v>
          </cell>
          <cell r="AU129">
            <v>0</v>
          </cell>
        </row>
        <row r="130">
          <cell r="AS130" t="str">
            <v>886 - Northern Foothills Province</v>
          </cell>
          <cell r="AU130">
            <v>0</v>
          </cell>
        </row>
        <row r="131">
          <cell r="AS131" t="str">
            <v>890 - Arctic Coastal Plains Province</v>
          </cell>
          <cell r="AU131">
            <v>0</v>
          </cell>
        </row>
        <row r="132">
          <cell r="AS132" t="str">
            <v>984 - Kodiak State</v>
          </cell>
          <cell r="AU132">
            <v>0</v>
          </cell>
        </row>
        <row r="133">
          <cell r="AU133">
            <v>0</v>
          </cell>
        </row>
        <row r="134">
          <cell r="AU134">
            <v>0</v>
          </cell>
        </row>
        <row r="135">
          <cell r="AU135">
            <v>0</v>
          </cell>
        </row>
        <row r="136">
          <cell r="AU136">
            <v>0</v>
          </cell>
        </row>
        <row r="137">
          <cell r="AU137">
            <v>0</v>
          </cell>
        </row>
        <row r="138">
          <cell r="AU138">
            <v>0</v>
          </cell>
        </row>
        <row r="139">
          <cell r="AU139">
            <v>0</v>
          </cell>
        </row>
        <row r="140">
          <cell r="AU140">
            <v>0</v>
          </cell>
        </row>
        <row r="141">
          <cell r="AU141">
            <v>0</v>
          </cell>
        </row>
        <row r="142">
          <cell r="AU142">
            <v>0</v>
          </cell>
        </row>
        <row r="143">
          <cell r="AU143">
            <v>0</v>
          </cell>
        </row>
        <row r="144">
          <cell r="AU144">
            <v>0</v>
          </cell>
        </row>
        <row r="145">
          <cell r="AU145">
            <v>0</v>
          </cell>
        </row>
        <row r="146">
          <cell r="AU146">
            <v>0</v>
          </cell>
        </row>
        <row r="147">
          <cell r="AU147">
            <v>0</v>
          </cell>
        </row>
        <row r="148">
          <cell r="AU148">
            <v>0</v>
          </cell>
        </row>
        <row r="149">
          <cell r="AU149">
            <v>0</v>
          </cell>
        </row>
        <row r="150">
          <cell r="AU150">
            <v>0</v>
          </cell>
        </row>
        <row r="151">
          <cell r="AU151">
            <v>0</v>
          </cell>
        </row>
        <row r="152">
          <cell r="AU152">
            <v>0</v>
          </cell>
        </row>
        <row r="153">
          <cell r="AU153">
            <v>0</v>
          </cell>
        </row>
        <row r="154">
          <cell r="AU154">
            <v>0</v>
          </cell>
        </row>
        <row r="155">
          <cell r="AU155">
            <v>0</v>
          </cell>
        </row>
        <row r="156">
          <cell r="AU156">
            <v>0</v>
          </cell>
        </row>
        <row r="157">
          <cell r="AU157">
            <v>0</v>
          </cell>
        </row>
        <row r="158">
          <cell r="AU158">
            <v>0</v>
          </cell>
        </row>
        <row r="159">
          <cell r="AU159">
            <v>0</v>
          </cell>
        </row>
        <row r="160">
          <cell r="AU160">
            <v>0</v>
          </cell>
        </row>
        <row r="161">
          <cell r="AU161">
            <v>0</v>
          </cell>
        </row>
        <row r="162">
          <cell r="AU162">
            <v>0</v>
          </cell>
        </row>
        <row r="163">
          <cell r="AU163">
            <v>0</v>
          </cell>
        </row>
        <row r="164">
          <cell r="AU164">
            <v>0</v>
          </cell>
        </row>
        <row r="165">
          <cell r="AU165">
            <v>0</v>
          </cell>
        </row>
        <row r="166">
          <cell r="AU166">
            <v>0</v>
          </cell>
        </row>
        <row r="167">
          <cell r="AU167">
            <v>0</v>
          </cell>
        </row>
        <row r="168">
          <cell r="AU168">
            <v>0</v>
          </cell>
        </row>
        <row r="169">
          <cell r="AU169">
            <v>0</v>
          </cell>
        </row>
        <row r="170">
          <cell r="AU170">
            <v>0</v>
          </cell>
        </row>
        <row r="171">
          <cell r="AU171">
            <v>0</v>
          </cell>
        </row>
        <row r="172">
          <cell r="AU172">
            <v>0</v>
          </cell>
        </row>
        <row r="173">
          <cell r="AU173">
            <v>0</v>
          </cell>
        </row>
        <row r="174">
          <cell r="AU174">
            <v>0</v>
          </cell>
        </row>
        <row r="175">
          <cell r="AU175">
            <v>0</v>
          </cell>
        </row>
        <row r="176">
          <cell r="AU176">
            <v>0</v>
          </cell>
        </row>
        <row r="177">
          <cell r="AU177">
            <v>0</v>
          </cell>
        </row>
        <row r="178">
          <cell r="AU178">
            <v>0</v>
          </cell>
        </row>
        <row r="179">
          <cell r="AU179">
            <v>0</v>
          </cell>
        </row>
        <row r="180">
          <cell r="AU180">
            <v>0</v>
          </cell>
        </row>
        <row r="181">
          <cell r="AU181">
            <v>0</v>
          </cell>
        </row>
        <row r="182">
          <cell r="AU182">
            <v>0</v>
          </cell>
        </row>
        <row r="183">
          <cell r="AU183">
            <v>0</v>
          </cell>
        </row>
        <row r="184">
          <cell r="AU184">
            <v>0</v>
          </cell>
        </row>
        <row r="185">
          <cell r="AU185">
            <v>0</v>
          </cell>
        </row>
        <row r="186">
          <cell r="AU186">
            <v>0</v>
          </cell>
        </row>
        <row r="187">
          <cell r="AU187">
            <v>0</v>
          </cell>
        </row>
        <row r="188">
          <cell r="AU188">
            <v>0</v>
          </cell>
        </row>
        <row r="189">
          <cell r="AU189">
            <v>0</v>
          </cell>
        </row>
        <row r="190">
          <cell r="AU190">
            <v>0</v>
          </cell>
        </row>
        <row r="191">
          <cell r="AU191">
            <v>0</v>
          </cell>
        </row>
        <row r="192">
          <cell r="AU192">
            <v>0</v>
          </cell>
        </row>
        <row r="193">
          <cell r="AU193">
            <v>0</v>
          </cell>
        </row>
        <row r="194">
          <cell r="AU194">
            <v>0</v>
          </cell>
        </row>
        <row r="195">
          <cell r="AU195">
            <v>0</v>
          </cell>
        </row>
        <row r="196">
          <cell r="AU196">
            <v>0</v>
          </cell>
        </row>
        <row r="197">
          <cell r="AU197">
            <v>0</v>
          </cell>
        </row>
        <row r="198">
          <cell r="AU198">
            <v>0</v>
          </cell>
        </row>
        <row r="199">
          <cell r="AU199">
            <v>0</v>
          </cell>
        </row>
        <row r="200">
          <cell r="AU200">
            <v>0</v>
          </cell>
        </row>
        <row r="201">
          <cell r="AU201">
            <v>0</v>
          </cell>
        </row>
        <row r="202">
          <cell r="AU202">
            <v>0</v>
          </cell>
        </row>
        <row r="203">
          <cell r="AU203">
            <v>0</v>
          </cell>
        </row>
        <row r="204">
          <cell r="AU204">
            <v>0</v>
          </cell>
        </row>
        <row r="205">
          <cell r="AU205">
            <v>0</v>
          </cell>
        </row>
        <row r="206">
          <cell r="AU206">
            <v>0</v>
          </cell>
        </row>
        <row r="207">
          <cell r="AU207">
            <v>0</v>
          </cell>
        </row>
        <row r="208">
          <cell r="AU208">
            <v>0</v>
          </cell>
        </row>
        <row r="209">
          <cell r="AU209">
            <v>0</v>
          </cell>
        </row>
        <row r="210">
          <cell r="AU210">
            <v>0</v>
          </cell>
        </row>
        <row r="211">
          <cell r="AU211">
            <v>0</v>
          </cell>
        </row>
        <row r="212">
          <cell r="AU212">
            <v>0</v>
          </cell>
        </row>
        <row r="213">
          <cell r="AU213">
            <v>0</v>
          </cell>
        </row>
        <row r="214">
          <cell r="AU214">
            <v>0</v>
          </cell>
        </row>
        <row r="215">
          <cell r="AU215">
            <v>0</v>
          </cell>
        </row>
        <row r="216">
          <cell r="AU216">
            <v>0</v>
          </cell>
        </row>
        <row r="217">
          <cell r="AU217">
            <v>0</v>
          </cell>
        </row>
        <row r="218">
          <cell r="AU218">
            <v>0</v>
          </cell>
        </row>
        <row r="219">
          <cell r="AU219">
            <v>0</v>
          </cell>
        </row>
        <row r="220">
          <cell r="AU220">
            <v>0</v>
          </cell>
        </row>
        <row r="221">
          <cell r="AU221">
            <v>0</v>
          </cell>
        </row>
        <row r="222">
          <cell r="AU222">
            <v>0</v>
          </cell>
        </row>
        <row r="223">
          <cell r="AU223">
            <v>0</v>
          </cell>
        </row>
        <row r="224">
          <cell r="AU224">
            <v>0</v>
          </cell>
        </row>
        <row r="225">
          <cell r="AU225">
            <v>0</v>
          </cell>
        </row>
        <row r="226">
          <cell r="AU226">
            <v>0</v>
          </cell>
        </row>
        <row r="227">
          <cell r="AU227">
            <v>0</v>
          </cell>
        </row>
        <row r="228">
          <cell r="AU228">
            <v>0</v>
          </cell>
        </row>
        <row r="229">
          <cell r="AU229">
            <v>0</v>
          </cell>
        </row>
        <row r="230">
          <cell r="AU230">
            <v>0</v>
          </cell>
        </row>
        <row r="231">
          <cell r="AU231">
            <v>0</v>
          </cell>
        </row>
        <row r="232">
          <cell r="AU232">
            <v>0</v>
          </cell>
        </row>
        <row r="233">
          <cell r="AU233">
            <v>0</v>
          </cell>
        </row>
        <row r="234">
          <cell r="AU234">
            <v>0</v>
          </cell>
        </row>
        <row r="235">
          <cell r="AU235">
            <v>0</v>
          </cell>
        </row>
        <row r="236">
          <cell r="AU236">
            <v>0</v>
          </cell>
        </row>
        <row r="237">
          <cell r="AU237">
            <v>0</v>
          </cell>
        </row>
        <row r="238">
          <cell r="AU238">
            <v>0</v>
          </cell>
        </row>
        <row r="239">
          <cell r="AU239">
            <v>0</v>
          </cell>
        </row>
        <row r="240">
          <cell r="AU240">
            <v>0</v>
          </cell>
        </row>
        <row r="241">
          <cell r="AU241">
            <v>0</v>
          </cell>
        </row>
        <row r="242">
          <cell r="AU242">
            <v>0</v>
          </cell>
        </row>
        <row r="243">
          <cell r="AU243">
            <v>0</v>
          </cell>
        </row>
        <row r="244">
          <cell r="AU244">
            <v>0</v>
          </cell>
        </row>
        <row r="245">
          <cell r="AU245">
            <v>0</v>
          </cell>
        </row>
        <row r="246">
          <cell r="AU246">
            <v>0</v>
          </cell>
        </row>
        <row r="247">
          <cell r="AU247">
            <v>0</v>
          </cell>
        </row>
        <row r="248">
          <cell r="AU248">
            <v>0</v>
          </cell>
        </row>
        <row r="249">
          <cell r="AU249">
            <v>0</v>
          </cell>
        </row>
        <row r="250">
          <cell r="AU250">
            <v>0</v>
          </cell>
        </row>
      </sheetData>
      <sheetData sheetId="3">
        <row r="20">
          <cell r="X20" t="str">
            <v/>
          </cell>
        </row>
      </sheetData>
      <sheetData sheetId="4">
        <row r="52">
          <cell r="Q52" t="str">
            <v>Biannually</v>
          </cell>
          <cell r="T52" t="str">
            <v>Hourly</v>
          </cell>
        </row>
        <row r="53">
          <cell r="Q53" t="str">
            <v>Annually</v>
          </cell>
          <cell r="T53" t="str">
            <v>Continuous</v>
          </cell>
        </row>
        <row r="54">
          <cell r="Q54" t="str">
            <v>Semiannually</v>
          </cell>
          <cell r="T54" t="str">
            <v>Other measurement frequency</v>
          </cell>
        </row>
        <row r="55">
          <cell r="Q55" t="str">
            <v>Quarterly</v>
          </cell>
          <cell r="T55" t="str">
            <v>Monthly</v>
          </cell>
        </row>
        <row r="56">
          <cell r="Q56" t="str">
            <v>Monthly</v>
          </cell>
          <cell r="T56" t="str">
            <v>Weekly</v>
          </cell>
        </row>
        <row r="57">
          <cell r="Q57" t="str">
            <v>Weekly</v>
          </cell>
          <cell r="T57" t="str">
            <v>Daily</v>
          </cell>
        </row>
        <row r="58">
          <cell r="Q58" t="str">
            <v>Daily</v>
          </cell>
          <cell r="T58" t="str">
            <v>Semiannually</v>
          </cell>
        </row>
        <row r="59">
          <cell r="Q59" t="str">
            <v>Hourly</v>
          </cell>
        </row>
        <row r="60">
          <cell r="Q60" t="str">
            <v>Continuous</v>
          </cell>
        </row>
        <row r="61">
          <cell r="Q61" t="str">
            <v>Other measurement frequency</v>
          </cell>
        </row>
        <row r="62">
          <cell r="Q62" t="str">
            <v>N/A (i.e., activity data parameters that are determined but not measured)</v>
          </cell>
        </row>
      </sheetData>
      <sheetData sheetId="5"/>
      <sheetData sheetId="6"/>
      <sheetData sheetId="7"/>
      <sheetData sheetId="8">
        <row r="36">
          <cell r="AE36" t="str">
            <v>&lt;1 inch, &lt;25 psig</v>
          </cell>
        </row>
        <row r="37">
          <cell r="AE37" t="str">
            <v>&lt;1 inch, &gt;25 psig and &lt;60 psig</v>
          </cell>
        </row>
        <row r="38">
          <cell r="AE38" t="str">
            <v>&lt;1 inch, &gt;60 psig and &lt;110 psig</v>
          </cell>
        </row>
        <row r="39">
          <cell r="AE39" t="str">
            <v>&lt;1 inch, &gt;110 psig and &lt;200 psig</v>
          </cell>
        </row>
        <row r="40">
          <cell r="AE40" t="str">
            <v>&lt;1 inch, &gt;200 psig</v>
          </cell>
        </row>
        <row r="41">
          <cell r="AE41" t="str">
            <v>&gt;1 inch and &lt;2.375 inches, &lt;25 psig</v>
          </cell>
        </row>
        <row r="42">
          <cell r="AE42" t="str">
            <v>&gt;1 inch and &lt;2.375 inches, &gt;25 psig and &lt;60 psig</v>
          </cell>
        </row>
        <row r="43">
          <cell r="AE43" t="str">
            <v>&gt;1 inch and &lt;2.375 inches, &gt;60 psig and &lt;110 psig</v>
          </cell>
        </row>
        <row r="44">
          <cell r="AE44" t="str">
            <v>&gt;1 inch and &lt;2.375 inches, &gt;110 psig and &lt;200 psig</v>
          </cell>
        </row>
        <row r="45">
          <cell r="AE45" t="str">
            <v>&gt;1 inch and &lt;2.375 inches, &gt;200 psig</v>
          </cell>
        </row>
        <row r="46">
          <cell r="AE46" t="str">
            <v>&gt;2.375 inches, &lt;25 psig</v>
          </cell>
        </row>
        <row r="47">
          <cell r="AE47" t="str">
            <v>&gt;2.375 inches, &gt;25 psig and &lt;60 psig</v>
          </cell>
        </row>
        <row r="48">
          <cell r="AE48" t="str">
            <v>&gt;2.375 inches, &gt;60 psig and &lt;110 psig</v>
          </cell>
        </row>
        <row r="49">
          <cell r="AE49" t="str">
            <v>&gt;2.375 inches, &gt;110 psig and &lt;200 psig</v>
          </cell>
        </row>
        <row r="50">
          <cell r="AE50" t="str">
            <v>&gt;2.375 inches, &gt;200 psig</v>
          </cell>
        </row>
      </sheetData>
      <sheetData sheetId="9">
        <row r="22">
          <cell r="AV22" t="str">
            <v>Equation W-10A, measured well</v>
          </cell>
        </row>
        <row r="23">
          <cell r="AV23" t="str">
            <v>Equation W-10A, calculated well</v>
          </cell>
        </row>
        <row r="24">
          <cell r="AV24" t="str">
            <v>Equation W-10A, measured well, and Equation W-12C</v>
          </cell>
        </row>
        <row r="25">
          <cell r="AV25" t="str">
            <v>Equation W-10B</v>
          </cell>
        </row>
      </sheetData>
      <sheetData sheetId="10"/>
      <sheetData sheetId="11"/>
      <sheetData sheetId="12"/>
      <sheetData sheetId="13"/>
      <sheetData sheetId="14"/>
      <sheetData sheetId="15"/>
      <sheetData sheetId="16"/>
      <sheetData sheetId="17">
        <row r="41">
          <cell r="W41" t="str">
            <v>N/A (i.e., activity data parameters that are determined but not measured)</v>
          </cell>
        </row>
        <row r="138">
          <cell r="X138" t="str">
            <v>Test 1</v>
          </cell>
        </row>
        <row r="139">
          <cell r="X139" t="str">
            <v>Test1-b</v>
          </cell>
        </row>
        <row r="140">
          <cell r="X140" t="str">
            <v/>
          </cell>
        </row>
        <row r="141">
          <cell r="X141" t="str">
            <v/>
          </cell>
        </row>
        <row r="142">
          <cell r="X142" t="str">
            <v/>
          </cell>
        </row>
        <row r="143">
          <cell r="X143" t="str">
            <v/>
          </cell>
          <cell r="Z143">
            <v>2</v>
          </cell>
        </row>
        <row r="144">
          <cell r="X144" t="str">
            <v/>
          </cell>
        </row>
        <row r="145">
          <cell r="X145" t="str">
            <v/>
          </cell>
        </row>
        <row r="146">
          <cell r="X146" t="str">
            <v/>
          </cell>
        </row>
        <row r="147">
          <cell r="X147" t="str">
            <v/>
          </cell>
        </row>
        <row r="148">
          <cell r="X148" t="str">
            <v/>
          </cell>
        </row>
        <row r="149">
          <cell r="X149" t="str">
            <v/>
          </cell>
        </row>
        <row r="150">
          <cell r="X150" t="str">
            <v/>
          </cell>
        </row>
        <row r="151">
          <cell r="X151" t="str">
            <v/>
          </cell>
        </row>
        <row r="152">
          <cell r="X152" t="str">
            <v/>
          </cell>
        </row>
        <row r="153">
          <cell r="X153" t="str">
            <v/>
          </cell>
        </row>
        <row r="154">
          <cell r="X154" t="str">
            <v/>
          </cell>
        </row>
        <row r="155">
          <cell r="X155" t="str">
            <v/>
          </cell>
        </row>
        <row r="156">
          <cell r="X156" t="str">
            <v/>
          </cell>
        </row>
        <row r="157">
          <cell r="X157" t="str">
            <v/>
          </cell>
        </row>
        <row r="158">
          <cell r="X158" t="str">
            <v/>
          </cell>
        </row>
        <row r="159">
          <cell r="X159" t="str">
            <v/>
          </cell>
        </row>
        <row r="160">
          <cell r="X160" t="str">
            <v/>
          </cell>
        </row>
        <row r="161">
          <cell r="X161" t="str">
            <v/>
          </cell>
        </row>
        <row r="162">
          <cell r="X162" t="str">
            <v/>
          </cell>
        </row>
        <row r="163">
          <cell r="X163" t="str">
            <v/>
          </cell>
        </row>
        <row r="164">
          <cell r="X164" t="str">
            <v/>
          </cell>
        </row>
        <row r="165">
          <cell r="X165" t="str">
            <v/>
          </cell>
        </row>
        <row r="166">
          <cell r="X166" t="str">
            <v/>
          </cell>
        </row>
        <row r="167">
          <cell r="X167" t="str">
            <v/>
          </cell>
        </row>
        <row r="168">
          <cell r="X168" t="str">
            <v/>
          </cell>
        </row>
        <row r="169">
          <cell r="X169" t="str">
            <v/>
          </cell>
        </row>
        <row r="170">
          <cell r="X170" t="str">
            <v/>
          </cell>
        </row>
        <row r="171">
          <cell r="X171" t="str">
            <v/>
          </cell>
        </row>
        <row r="172">
          <cell r="X172" t="str">
            <v/>
          </cell>
        </row>
        <row r="173">
          <cell r="X173" t="str">
            <v/>
          </cell>
        </row>
        <row r="174">
          <cell r="X174" t="str">
            <v/>
          </cell>
        </row>
        <row r="175">
          <cell r="X175" t="str">
            <v/>
          </cell>
        </row>
        <row r="176">
          <cell r="X176" t="str">
            <v/>
          </cell>
        </row>
        <row r="177">
          <cell r="X177" t="str">
            <v/>
          </cell>
        </row>
        <row r="178">
          <cell r="X178" t="str">
            <v/>
          </cell>
        </row>
        <row r="179">
          <cell r="X179" t="str">
            <v/>
          </cell>
        </row>
        <row r="180">
          <cell r="X180" t="str">
            <v/>
          </cell>
        </row>
        <row r="181">
          <cell r="X181" t="str">
            <v/>
          </cell>
        </row>
        <row r="182">
          <cell r="X182" t="str">
            <v/>
          </cell>
        </row>
        <row r="183">
          <cell r="X183" t="str">
            <v/>
          </cell>
        </row>
        <row r="184">
          <cell r="X184" t="str">
            <v/>
          </cell>
        </row>
        <row r="185">
          <cell r="X185" t="str">
            <v/>
          </cell>
        </row>
        <row r="186">
          <cell r="X186" t="str">
            <v/>
          </cell>
        </row>
        <row r="187">
          <cell r="X187" t="str">
            <v/>
          </cell>
        </row>
        <row r="188">
          <cell r="X188" t="str">
            <v/>
          </cell>
        </row>
        <row r="189">
          <cell r="X189" t="str">
            <v/>
          </cell>
        </row>
        <row r="190">
          <cell r="X190" t="str">
            <v/>
          </cell>
        </row>
        <row r="191">
          <cell r="X191" t="str">
            <v/>
          </cell>
        </row>
        <row r="192">
          <cell r="X192" t="str">
            <v/>
          </cell>
        </row>
        <row r="193">
          <cell r="X193" t="str">
            <v/>
          </cell>
        </row>
        <row r="194">
          <cell r="X194" t="str">
            <v/>
          </cell>
        </row>
        <row r="195">
          <cell r="X195" t="str">
            <v/>
          </cell>
        </row>
        <row r="196">
          <cell r="X196" t="str">
            <v/>
          </cell>
        </row>
        <row r="197">
          <cell r="X197" t="str">
            <v/>
          </cell>
        </row>
        <row r="198">
          <cell r="X198" t="str">
            <v/>
          </cell>
        </row>
        <row r="199">
          <cell r="X199" t="str">
            <v/>
          </cell>
        </row>
        <row r="200">
          <cell r="X200" t="str">
            <v/>
          </cell>
        </row>
        <row r="201">
          <cell r="X201" t="str">
            <v/>
          </cell>
        </row>
        <row r="202">
          <cell r="X202" t="str">
            <v/>
          </cell>
        </row>
        <row r="203">
          <cell r="X203" t="str">
            <v/>
          </cell>
        </row>
        <row r="204">
          <cell r="X204" t="str">
            <v/>
          </cell>
        </row>
        <row r="205">
          <cell r="X205" t="str">
            <v/>
          </cell>
        </row>
        <row r="206">
          <cell r="X206" t="str">
            <v/>
          </cell>
        </row>
        <row r="207">
          <cell r="X207" t="str">
            <v/>
          </cell>
        </row>
        <row r="208">
          <cell r="X208" t="str">
            <v/>
          </cell>
        </row>
        <row r="209">
          <cell r="X209" t="str">
            <v/>
          </cell>
        </row>
        <row r="210">
          <cell r="X210" t="str">
            <v/>
          </cell>
        </row>
        <row r="211">
          <cell r="X211" t="str">
            <v/>
          </cell>
        </row>
        <row r="212">
          <cell r="X212" t="str">
            <v/>
          </cell>
        </row>
      </sheetData>
      <sheetData sheetId="18">
        <row r="138">
          <cell r="X138" t="str">
            <v>1</v>
          </cell>
        </row>
        <row r="139">
          <cell r="X139" t="str">
            <v/>
          </cell>
        </row>
        <row r="140">
          <cell r="X140" t="str">
            <v/>
          </cell>
        </row>
        <row r="141">
          <cell r="X141" t="str">
            <v/>
          </cell>
        </row>
        <row r="142">
          <cell r="X142" t="str">
            <v/>
          </cell>
          <cell r="Z142">
            <v>1</v>
          </cell>
        </row>
        <row r="143">
          <cell r="X143" t="str">
            <v/>
          </cell>
        </row>
        <row r="144">
          <cell r="X144" t="str">
            <v/>
          </cell>
        </row>
        <row r="145">
          <cell r="X145" t="str">
            <v/>
          </cell>
        </row>
        <row r="146">
          <cell r="X146" t="str">
            <v/>
          </cell>
        </row>
        <row r="147">
          <cell r="X147" t="str">
            <v/>
          </cell>
        </row>
        <row r="148">
          <cell r="X148" t="str">
            <v/>
          </cell>
        </row>
        <row r="149">
          <cell r="X149" t="str">
            <v/>
          </cell>
        </row>
        <row r="150">
          <cell r="X150" t="str">
            <v/>
          </cell>
        </row>
        <row r="151">
          <cell r="X151" t="str">
            <v/>
          </cell>
        </row>
        <row r="152">
          <cell r="X152" t="str">
            <v/>
          </cell>
        </row>
        <row r="153">
          <cell r="X153" t="str">
            <v/>
          </cell>
        </row>
        <row r="154">
          <cell r="X154" t="str">
            <v/>
          </cell>
        </row>
        <row r="155">
          <cell r="X155" t="str">
            <v/>
          </cell>
        </row>
        <row r="156">
          <cell r="X156" t="str">
            <v/>
          </cell>
        </row>
        <row r="157">
          <cell r="X157" t="str">
            <v/>
          </cell>
        </row>
        <row r="158">
          <cell r="X158" t="str">
            <v/>
          </cell>
        </row>
        <row r="159">
          <cell r="X159" t="str">
            <v/>
          </cell>
        </row>
        <row r="160">
          <cell r="X160" t="str">
            <v/>
          </cell>
        </row>
        <row r="161">
          <cell r="X161" t="str">
            <v/>
          </cell>
        </row>
        <row r="162">
          <cell r="X162" t="str">
            <v/>
          </cell>
        </row>
        <row r="163">
          <cell r="X163" t="str">
            <v/>
          </cell>
        </row>
        <row r="164">
          <cell r="X164" t="str">
            <v/>
          </cell>
        </row>
        <row r="165">
          <cell r="X165" t="str">
            <v/>
          </cell>
        </row>
        <row r="166">
          <cell r="X166" t="str">
            <v/>
          </cell>
        </row>
        <row r="167">
          <cell r="X167" t="str">
            <v/>
          </cell>
        </row>
        <row r="168">
          <cell r="X168" t="str">
            <v/>
          </cell>
        </row>
        <row r="169">
          <cell r="X169" t="str">
            <v/>
          </cell>
        </row>
        <row r="170">
          <cell r="X170" t="str">
            <v/>
          </cell>
        </row>
        <row r="171">
          <cell r="X171" t="str">
            <v/>
          </cell>
        </row>
        <row r="172">
          <cell r="X172" t="str">
            <v/>
          </cell>
        </row>
        <row r="173">
          <cell r="X173" t="str">
            <v/>
          </cell>
        </row>
        <row r="174">
          <cell r="X174" t="str">
            <v/>
          </cell>
        </row>
        <row r="175">
          <cell r="X175" t="str">
            <v/>
          </cell>
        </row>
        <row r="176">
          <cell r="X176" t="str">
            <v/>
          </cell>
        </row>
        <row r="177">
          <cell r="X177" t="str">
            <v/>
          </cell>
        </row>
        <row r="178">
          <cell r="X178" t="str">
            <v/>
          </cell>
        </row>
        <row r="179">
          <cell r="X179" t="str">
            <v/>
          </cell>
        </row>
        <row r="180">
          <cell r="X180" t="str">
            <v/>
          </cell>
        </row>
        <row r="181">
          <cell r="X181" t="str">
            <v/>
          </cell>
        </row>
        <row r="182">
          <cell r="X182" t="str">
            <v/>
          </cell>
        </row>
        <row r="183">
          <cell r="X183" t="str">
            <v/>
          </cell>
        </row>
        <row r="184">
          <cell r="X184" t="str">
            <v/>
          </cell>
        </row>
        <row r="185">
          <cell r="X185" t="str">
            <v/>
          </cell>
        </row>
        <row r="186">
          <cell r="X186" t="str">
            <v/>
          </cell>
        </row>
        <row r="187">
          <cell r="X187" t="str">
            <v/>
          </cell>
        </row>
        <row r="188">
          <cell r="X188" t="str">
            <v/>
          </cell>
        </row>
        <row r="189">
          <cell r="X189" t="str">
            <v/>
          </cell>
        </row>
        <row r="190">
          <cell r="X190" t="str">
            <v/>
          </cell>
        </row>
        <row r="191">
          <cell r="X191" t="str">
            <v/>
          </cell>
        </row>
        <row r="192">
          <cell r="X192" t="str">
            <v/>
          </cell>
        </row>
        <row r="193">
          <cell r="X193" t="str">
            <v/>
          </cell>
        </row>
        <row r="194">
          <cell r="X194" t="str">
            <v/>
          </cell>
        </row>
        <row r="195">
          <cell r="X195" t="str">
            <v/>
          </cell>
        </row>
        <row r="196">
          <cell r="X196" t="str">
            <v/>
          </cell>
        </row>
        <row r="197">
          <cell r="X197" t="str">
            <v/>
          </cell>
        </row>
        <row r="198">
          <cell r="X198" t="str">
            <v/>
          </cell>
        </row>
        <row r="199">
          <cell r="X199" t="str">
            <v/>
          </cell>
        </row>
        <row r="200">
          <cell r="X200" t="str">
            <v/>
          </cell>
        </row>
        <row r="201">
          <cell r="X201" t="str">
            <v/>
          </cell>
        </row>
        <row r="202">
          <cell r="X202" t="str">
            <v/>
          </cell>
        </row>
        <row r="203">
          <cell r="X203" t="str">
            <v/>
          </cell>
        </row>
        <row r="204">
          <cell r="X204" t="str">
            <v/>
          </cell>
        </row>
        <row r="205">
          <cell r="X205" t="str">
            <v/>
          </cell>
        </row>
        <row r="206">
          <cell r="X206" t="str">
            <v/>
          </cell>
        </row>
        <row r="207">
          <cell r="X207" t="str">
            <v/>
          </cell>
        </row>
        <row r="208">
          <cell r="X208" t="str">
            <v/>
          </cell>
        </row>
        <row r="209">
          <cell r="X209" t="str">
            <v/>
          </cell>
        </row>
        <row r="210">
          <cell r="X210" t="str">
            <v/>
          </cell>
        </row>
        <row r="211">
          <cell r="X211" t="str">
            <v/>
          </cell>
        </row>
        <row r="212">
          <cell r="X212" t="str">
            <v/>
          </cell>
        </row>
      </sheetData>
      <sheetData sheetId="19">
        <row r="15">
          <cell r="AM15" t="str">
            <v>Onshore Production or GB Components, Gas Service - Valve</v>
          </cell>
        </row>
        <row r="16">
          <cell r="AM16" t="str">
            <v>Onshore Production or GB Components, Gas Service - Flange</v>
          </cell>
        </row>
        <row r="17">
          <cell r="AM17" t="str">
            <v>Onshore Production or GB Components, Gas Service - Connector (other)</v>
          </cell>
        </row>
        <row r="18">
          <cell r="AM18" t="str">
            <v>Onshore Production or GB Components, Gas Service - Open-Ended Line</v>
          </cell>
        </row>
        <row r="19">
          <cell r="AM19" t="str">
            <v>Onshore Production or GB Components, Gas Service - Pressure Relief Valve</v>
          </cell>
        </row>
        <row r="20">
          <cell r="AM20" t="str">
            <v>Onshore Production or GB Components, Gas Service - Pump Seal</v>
          </cell>
        </row>
        <row r="21">
          <cell r="AM21" t="str">
            <v>Onshore Production or GB Components, Gas Service - Other</v>
          </cell>
        </row>
        <row r="22">
          <cell r="AM22" t="str">
            <v>Onshore Production or GB Components, Light Crude Service - Valve</v>
          </cell>
        </row>
        <row r="23">
          <cell r="AM23" t="str">
            <v>Onshore Production or GB Components, Light Crude Service - Flange</v>
          </cell>
        </row>
        <row r="24">
          <cell r="AM24" t="str">
            <v>Onshore Production or GB Components, Light Crude Service - Connector (other)</v>
          </cell>
        </row>
        <row r="25">
          <cell r="AM25" t="str">
            <v>Onshore Production or GB Components, Light Crude Service - Open-Ended Line</v>
          </cell>
        </row>
        <row r="26">
          <cell r="AM26" t="str">
            <v>Onshore Production or GB Components, Light Crude Service - Pump</v>
          </cell>
        </row>
        <row r="27">
          <cell r="AM27" t="str">
            <v>Onshore Production or GB Components, Light Crude Service - Agitator Seal</v>
          </cell>
        </row>
        <row r="28">
          <cell r="AM28" t="str">
            <v>Onshore Production or GB Components, Light Crude Service - Other</v>
          </cell>
        </row>
        <row r="29">
          <cell r="AM29" t="str">
            <v>Onshore Production or GB Components, Heavy Crude Service - Valve</v>
          </cell>
        </row>
        <row r="30">
          <cell r="AM30" t="str">
            <v>Onshore Production or GB Components, Heavy Crude Service - Flange</v>
          </cell>
        </row>
        <row r="31">
          <cell r="AM31" t="str">
            <v>Onshore Production or GB Components, Heavy Crude Service - Connector (other)</v>
          </cell>
        </row>
        <row r="32">
          <cell r="AM32" t="str">
            <v>Onshore Production or GB Components, Heavy Crude Service - Open-Ended Line</v>
          </cell>
        </row>
        <row r="33">
          <cell r="AM33" t="str">
            <v>Onshore Production or GB Components, Heavy Crude Service - Pump</v>
          </cell>
        </row>
        <row r="34">
          <cell r="AM34" t="str">
            <v>Onshore Production or GB Components, Heavy Crude Service - Agitator Seal</v>
          </cell>
        </row>
        <row r="35">
          <cell r="AM35" t="str">
            <v>Onshore Production or GB Components, Heavy Crude Service - Other</v>
          </cell>
        </row>
        <row r="36">
          <cell r="AM36" t="str">
            <v>Compressor Components, Gas Service - Valve</v>
          </cell>
        </row>
        <row r="37">
          <cell r="AM37" t="str">
            <v>Compressor Components, Gas Service - Connector</v>
          </cell>
        </row>
        <row r="38">
          <cell r="AM38" t="str">
            <v>Compressor Components, Gas Service - Open-ended Line</v>
          </cell>
        </row>
        <row r="39">
          <cell r="AM39" t="str">
            <v>Compressor Components, Gas Service - Pressure Relief Valve</v>
          </cell>
        </row>
        <row r="40">
          <cell r="AM40" t="str">
            <v>Compressor Components, Gas Service - Meter</v>
          </cell>
        </row>
        <row r="41">
          <cell r="AM41" t="str">
            <v>Non-Compressor Components, Gas Service - Valve</v>
          </cell>
        </row>
        <row r="42">
          <cell r="AM42" t="str">
            <v>Non-Compressor Components, Gas Service - Connector</v>
          </cell>
        </row>
        <row r="43">
          <cell r="AM43" t="str">
            <v>Non-Compressor Components, Gas Service - Open-ended Line</v>
          </cell>
        </row>
        <row r="44">
          <cell r="AM44" t="str">
            <v>Non-Compressor components, Gas Service - Pressure Relief Valve</v>
          </cell>
        </row>
        <row r="45">
          <cell r="AM45" t="str">
            <v>Non-Compressor components, Gas Service - Meter</v>
          </cell>
        </row>
        <row r="46">
          <cell r="AM46" t="str">
            <v>Compressor Components, Gas Service - Valve</v>
          </cell>
        </row>
        <row r="47">
          <cell r="AM47" t="str">
            <v>Compressor Components, Gas Service - Connector</v>
          </cell>
        </row>
        <row r="48">
          <cell r="AM48" t="str">
            <v>Compressor Components, Gas Service - Open-ended Line</v>
          </cell>
        </row>
        <row r="49">
          <cell r="AM49" t="str">
            <v>Compressor Components, Gas Service - Pressure Relief Valve</v>
          </cell>
        </row>
        <row r="50">
          <cell r="AM50" t="str">
            <v>Compressor Components, Gas Service - Meter or Instrument</v>
          </cell>
        </row>
        <row r="51">
          <cell r="AM51" t="str">
            <v>Compressor Components, Gas Service - Other</v>
          </cell>
        </row>
        <row r="52">
          <cell r="AM52" t="str">
            <v>Non-Compressor Components, Gas Service - Valve</v>
          </cell>
        </row>
        <row r="53">
          <cell r="AM53" t="str">
            <v>Non-Compressor Components, Gas Service - Connector</v>
          </cell>
        </row>
        <row r="54">
          <cell r="AM54" t="str">
            <v>Non-Compressor Components, Gas Service - Open-ended Line</v>
          </cell>
        </row>
        <row r="55">
          <cell r="AM55" t="str">
            <v>Non-Compressor components, Gas Service - Pressure Relief Valve</v>
          </cell>
        </row>
        <row r="56">
          <cell r="AM56" t="str">
            <v>Non-Compressor components, Gas Service - Meter or Instrument</v>
          </cell>
        </row>
        <row r="57">
          <cell r="AM57" t="str">
            <v>Non-Compressor components, Gas Service - Other</v>
          </cell>
        </row>
        <row r="58">
          <cell r="AM58" t="str">
            <v>Storage Station, Gas Service - Valve</v>
          </cell>
        </row>
        <row r="59">
          <cell r="AM59" t="str">
            <v>Storage Station, Gas Service - Connector (other)</v>
          </cell>
        </row>
        <row r="60">
          <cell r="AM60" t="str">
            <v>Storage Station, Gas Service - Open-ended Line</v>
          </cell>
        </row>
        <row r="61">
          <cell r="AM61" t="str">
            <v>Storage Station, Gas Service - Pressure Relief Valve</v>
          </cell>
        </row>
        <row r="62">
          <cell r="AM62" t="str">
            <v>Storage Station, Gas Service - Meter and Instrument</v>
          </cell>
        </row>
        <row r="63">
          <cell r="AM63" t="str">
            <v>Storage Station, Gas Service - Other</v>
          </cell>
        </row>
        <row r="64">
          <cell r="AM64" t="str">
            <v>Storage Wellheads, Gas Service - Valve</v>
          </cell>
        </row>
        <row r="65">
          <cell r="AM65" t="str">
            <v>Storage Wellheads, Gas Service - Connector (other than flanges)</v>
          </cell>
        </row>
        <row r="66">
          <cell r="AM66" t="str">
            <v>Storage Wellheads, Gas Service - Flange</v>
          </cell>
        </row>
        <row r="67">
          <cell r="AM67" t="str">
            <v>Storage Wellheads, Gas Service - Open-Ended Line</v>
          </cell>
        </row>
        <row r="68">
          <cell r="AM68" t="str">
            <v>Storage Wellheads, Gas Service - Pressure Relief Valve</v>
          </cell>
        </row>
        <row r="69">
          <cell r="AM69" t="str">
            <v>Storage Wellheads, Gas Service - Other</v>
          </cell>
        </row>
        <row r="70">
          <cell r="AM70" t="str">
            <v>LNG Storage, LNG Service - Valve</v>
          </cell>
        </row>
        <row r="71">
          <cell r="AM71" t="str">
            <v>LNG Storage, LNG Service - Connector</v>
          </cell>
        </row>
        <row r="72">
          <cell r="AM72" t="str">
            <v>LNG Storage, LNG Service - Pump Seal</v>
          </cell>
        </row>
        <row r="73">
          <cell r="AM73" t="str">
            <v>LNG Storage, LNG Service - Other</v>
          </cell>
        </row>
        <row r="74">
          <cell r="AM74" t="str">
            <v>LNG Storage, Gas Service - Valve</v>
          </cell>
        </row>
        <row r="75">
          <cell r="AM75" t="str">
            <v>LNG Storage, Gas Service - Connector</v>
          </cell>
        </row>
        <row r="76">
          <cell r="AM76" t="str">
            <v>LNG Storage, Gas Service - Open-Ended Line</v>
          </cell>
        </row>
        <row r="77">
          <cell r="AM77" t="str">
            <v>LNG Storage, Gas Service - Pressure Relief Valve</v>
          </cell>
        </row>
        <row r="78">
          <cell r="AM78" t="str">
            <v>LNG Storage, Gas Service - Meter and Instrument</v>
          </cell>
        </row>
        <row r="79">
          <cell r="AM79" t="str">
            <v>LNG Storage, Gas Service - Other</v>
          </cell>
        </row>
        <row r="80">
          <cell r="AM80" t="str">
            <v>LNG Terminal, LNG Service - Valve</v>
          </cell>
        </row>
        <row r="81">
          <cell r="AM81" t="str">
            <v>LNG Terminal, LNG Service - Connector</v>
          </cell>
        </row>
        <row r="82">
          <cell r="AM82" t="str">
            <v>LNG Terminal, LNG Service - Pump Seal</v>
          </cell>
        </row>
        <row r="83">
          <cell r="AM83" t="str">
            <v>LNG Terminal, LNG Service - Other</v>
          </cell>
        </row>
        <row r="84">
          <cell r="AM84" t="str">
            <v xml:space="preserve">LNG Terminal, Gas Service - Valve </v>
          </cell>
        </row>
        <row r="85">
          <cell r="AM85" t="str">
            <v>LNG Terminal, Gas Service - Connector</v>
          </cell>
        </row>
        <row r="86">
          <cell r="AM86" t="str">
            <v>LNG Terminal, Gas Service - Open-ended Line</v>
          </cell>
        </row>
        <row r="87">
          <cell r="AM87" t="str">
            <v>LNG Terminal, Gas Service - Pressure Relief Valve</v>
          </cell>
        </row>
        <row r="88">
          <cell r="AM88" t="str">
            <v>LNG Terminal, Gas Service - Meter and Instrument</v>
          </cell>
        </row>
        <row r="89">
          <cell r="AM89" t="str">
            <v>LNG Terminal, Gas Service - Other</v>
          </cell>
        </row>
        <row r="90">
          <cell r="AM90" t="str">
            <v>Transmission-Distribution Transfer Station Components, Gas Service - Connector</v>
          </cell>
        </row>
        <row r="91">
          <cell r="AM91" t="str">
            <v>Transmission-Distribution Transfer Station Components, Gas Service - Block Valve</v>
          </cell>
        </row>
        <row r="92">
          <cell r="AM92" t="str">
            <v>Transmission-Distribution Transfer Station Components, Gas Service - Control Valve</v>
          </cell>
        </row>
        <row r="93">
          <cell r="AM93" t="str">
            <v>Transmission-Distribution Transfer Station Components, Gas Service - Pressure Relief Valve</v>
          </cell>
        </row>
        <row r="94">
          <cell r="AM94" t="str">
            <v>Transmission-Distribution Transfer Station Components, Gas Service - Orifice Meter</v>
          </cell>
        </row>
        <row r="95">
          <cell r="AM95" t="str">
            <v>Transmission-Distribution Transfer Station Components, Gas Service - Regulator</v>
          </cell>
        </row>
        <row r="96">
          <cell r="AM96" t="str">
            <v>Transmission-Distribution Transfer Station Components, Gas Service - Open-ended line</v>
          </cell>
        </row>
      </sheetData>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missing data parameters"/>
      <sheetName val="(aa)(1) Onshore Production"/>
      <sheetName val="(aa)(2-11) Facility Overview"/>
      <sheetName val="(b) NG Pneumatic Devices"/>
      <sheetName val="(c) NG Driven Pneumatic Pumps"/>
      <sheetName val="(d) Acid Gas Removal Units"/>
      <sheetName val="(e) Dehydrators"/>
      <sheetName val="(f) Liquids Unloading"/>
      <sheetName val="(g) Wells with Fracturing"/>
      <sheetName val="(h) Wells without Fracturing"/>
      <sheetName val="(i) Blowdown Vent Stacks"/>
      <sheetName val="(j) Atmospheric Storage Tanks"/>
      <sheetName val="(k) Transmission Storage Tanks"/>
      <sheetName val="(l) Well Testing"/>
      <sheetName val="(m) Associated NG"/>
      <sheetName val="(n) Flare Stacks"/>
      <sheetName val="(o) Centrifugal Compressors"/>
      <sheetName val="(p) Reciprocating Compressors"/>
      <sheetName val="(q,r) Equipment Leaks"/>
      <sheetName val="(s) Offshore Emissions"/>
      <sheetName val="(w) EOR Injection Pumps"/>
      <sheetName val="(x) EOR Hydrocarbon Liquids"/>
      <sheetName val="(z) Combustion Equipment"/>
    </sheetNames>
    <sheetDataSet>
      <sheetData sheetId="0"/>
      <sheetData sheetId="1"/>
      <sheetData sheetId="2"/>
      <sheetData sheetId="3"/>
      <sheetData sheetId="4"/>
      <sheetData sheetId="5"/>
      <sheetData sheetId="6"/>
      <sheetData sheetId="7"/>
      <sheetData sheetId="8"/>
      <sheetData sheetId="9"/>
      <sheetData sheetId="10"/>
      <sheetData sheetId="11">
        <row r="5">
          <cell r="AD5" t="str">
            <v>Alabama</v>
          </cell>
        </row>
        <row r="6">
          <cell r="AD6" t="str">
            <v>Alaska</v>
          </cell>
        </row>
        <row r="7">
          <cell r="AD7" t="str">
            <v>Arizona</v>
          </cell>
        </row>
        <row r="8">
          <cell r="AD8" t="str">
            <v>Arkansas</v>
          </cell>
        </row>
        <row r="9">
          <cell r="AD9" t="str">
            <v>California</v>
          </cell>
        </row>
        <row r="10">
          <cell r="AD10" t="str">
            <v>Colorado</v>
          </cell>
        </row>
        <row r="11">
          <cell r="AD11" t="str">
            <v>Connecticut</v>
          </cell>
        </row>
        <row r="12">
          <cell r="AD12" t="str">
            <v>Delaware</v>
          </cell>
        </row>
        <row r="13">
          <cell r="AD13" t="str">
            <v>District of Columbia</v>
          </cell>
        </row>
        <row r="14">
          <cell r="AD14" t="str">
            <v>Florida</v>
          </cell>
        </row>
        <row r="15">
          <cell r="AD15" t="str">
            <v>Georgia</v>
          </cell>
        </row>
        <row r="16">
          <cell r="AD16" t="str">
            <v>Hawaii</v>
          </cell>
        </row>
        <row r="17">
          <cell r="AD17" t="str">
            <v>Idaho</v>
          </cell>
        </row>
        <row r="18">
          <cell r="AD18" t="str">
            <v>Illinois</v>
          </cell>
        </row>
        <row r="19">
          <cell r="AD19" t="str">
            <v>Indiana</v>
          </cell>
        </row>
        <row r="20">
          <cell r="AD20" t="str">
            <v>Iowa</v>
          </cell>
        </row>
        <row r="21">
          <cell r="AD21" t="str">
            <v>Kansas</v>
          </cell>
        </row>
        <row r="22">
          <cell r="AD22" t="str">
            <v>Kentucky</v>
          </cell>
        </row>
        <row r="23">
          <cell r="AD23" t="str">
            <v>Louisiana</v>
          </cell>
        </row>
        <row r="24">
          <cell r="AD24" t="str">
            <v>Maine</v>
          </cell>
        </row>
        <row r="25">
          <cell r="AD25" t="str">
            <v>Maryland</v>
          </cell>
        </row>
        <row r="26">
          <cell r="AD26" t="str">
            <v>Massachusetts</v>
          </cell>
        </row>
        <row r="27">
          <cell r="AD27" t="str">
            <v>Michigan</v>
          </cell>
        </row>
        <row r="28">
          <cell r="AD28" t="str">
            <v>Minnesota</v>
          </cell>
        </row>
        <row r="29">
          <cell r="AD29" t="str">
            <v>Mississippi</v>
          </cell>
        </row>
        <row r="30">
          <cell r="AD30" t="str">
            <v>Missouri</v>
          </cell>
        </row>
        <row r="31">
          <cell r="AD31" t="str">
            <v>Montana</v>
          </cell>
        </row>
        <row r="32">
          <cell r="AD32" t="str">
            <v>Nebraska</v>
          </cell>
        </row>
        <row r="33">
          <cell r="AD33" t="str">
            <v>Nevada</v>
          </cell>
        </row>
        <row r="34">
          <cell r="AD34" t="str">
            <v>New Hampshire</v>
          </cell>
        </row>
        <row r="35">
          <cell r="AD35" t="str">
            <v>New Jersey</v>
          </cell>
        </row>
        <row r="36">
          <cell r="AD36" t="str">
            <v>New Mexico</v>
          </cell>
        </row>
        <row r="37">
          <cell r="AD37" t="str">
            <v>New York</v>
          </cell>
        </row>
        <row r="38">
          <cell r="AD38" t="str">
            <v>North Carolina</v>
          </cell>
        </row>
        <row r="39">
          <cell r="AD39" t="str">
            <v>North Dakota</v>
          </cell>
        </row>
        <row r="40">
          <cell r="AD40" t="str">
            <v>Ohio</v>
          </cell>
        </row>
        <row r="41">
          <cell r="AD41" t="str">
            <v>Oklahoma</v>
          </cell>
        </row>
        <row r="42">
          <cell r="AD42" t="str">
            <v>Oregon</v>
          </cell>
        </row>
        <row r="43">
          <cell r="AD43" t="str">
            <v>Pennsylvania</v>
          </cell>
        </row>
        <row r="44">
          <cell r="AD44" t="str">
            <v>Rhode Island</v>
          </cell>
        </row>
        <row r="45">
          <cell r="AD45" t="str">
            <v>South Carolina</v>
          </cell>
        </row>
        <row r="46">
          <cell r="AD46" t="str">
            <v>South Dakota</v>
          </cell>
        </row>
        <row r="47">
          <cell r="AD47" t="str">
            <v>Tennessee</v>
          </cell>
        </row>
        <row r="48">
          <cell r="AD48" t="str">
            <v>Texas</v>
          </cell>
        </row>
        <row r="49">
          <cell r="AD49" t="str">
            <v>Utah</v>
          </cell>
        </row>
        <row r="50">
          <cell r="AD50" t="str">
            <v>Vermont</v>
          </cell>
        </row>
        <row r="51">
          <cell r="AD51" t="str">
            <v>Virginia</v>
          </cell>
        </row>
        <row r="52">
          <cell r="AD52" t="str">
            <v>Washington</v>
          </cell>
        </row>
        <row r="53">
          <cell r="AD53" t="str">
            <v>West Virginia</v>
          </cell>
        </row>
        <row r="54">
          <cell r="AD54" t="str">
            <v>Wisconsin</v>
          </cell>
        </row>
        <row r="55">
          <cell r="AD55" t="str">
            <v>Wyoming</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F15" totalsRowShown="0" headerRowDxfId="1519" dataDxfId="1517" headerRowBorderDxfId="1518" tableBorderDxfId="1516">
  <autoFilter ref="B7:F15"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Emissions Source" dataDxfId="1515"/>
    <tableColumn id="2" xr3:uid="{00000000-0010-0000-0000-000002000000}" name="mt CO2" dataDxfId="1514">
      <calculatedColumnFormula>B48</calculatedColumnFormula>
    </tableColumn>
    <tableColumn id="3" xr3:uid="{00000000-0010-0000-0000-000003000000}" name="mt CH4" dataDxfId="1513">
      <calculatedColumnFormula>C48</calculatedColumnFormula>
    </tableColumn>
    <tableColumn id="4" xr3:uid="{00000000-0010-0000-0000-000004000000}" name="mt N2O" dataDxfId="1512">
      <calculatedColumnFormula>D48</calculatedColumnFormula>
    </tableColumn>
    <tableColumn id="5" xr3:uid="{00000000-0010-0000-0000-000005000000}" name="TOTAL mt CO2e" dataDxfId="1511">
      <calculatedColumnFormula>SUM(Table1[[#This Row],[mt CO2]],(Table1[[#This Row],[mt CH4]]*25),(Table1[[#This Row],[mt N2O]]*298))</calculatedColumnFormula>
    </tableColumn>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Klamath" displayName="Klamath" ref="BM53:BM55" totalsRowShown="0" headerRowDxfId="1466" dataDxfId="1465" tableBorderDxfId="1464">
  <autoFilter ref="BM53:BM55" xr:uid="{00000000-0009-0000-0100-00000C000000}"/>
  <tableColumns count="1">
    <tableColumn id="1" xr3:uid="{00000000-0010-0000-0900-000001000000}" name="715 - Klamath Mountains Province - Counties" dataDxfId="146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1000000}" name="Table13516" displayName="Table13516" ref="B6:F12" totalsRowShown="0" headerRowDxfId="1510" dataDxfId="1508" headerRowBorderDxfId="1509" tableBorderDxfId="1507">
  <autoFilter ref="B6:F12" xr:uid="{00000000-0009-0000-0100-00000F000000}">
    <filterColumn colId="0" hiddenButton="1"/>
    <filterColumn colId="1" hiddenButton="1"/>
    <filterColumn colId="2" hiddenButton="1"/>
    <filterColumn colId="3" hiddenButton="1"/>
    <filterColumn colId="4" hiddenButton="1"/>
  </autoFilter>
  <tableColumns count="5">
    <tableColumn id="1" xr3:uid="{00000000-0010-0000-0100-000001000000}" name="Emissions Source" dataDxfId="1506"/>
    <tableColumn id="2" xr3:uid="{00000000-0010-0000-0100-000002000000}" name="mt CO2" dataDxfId="1505"/>
    <tableColumn id="3" xr3:uid="{00000000-0010-0000-0100-000003000000}" name="mt CH4" dataDxfId="1504"/>
    <tableColumn id="4" xr3:uid="{00000000-0010-0000-0100-000004000000}" name="mt N2O" dataDxfId="1503"/>
    <tableColumn id="5" xr3:uid="{00000000-0010-0000-0100-000005000000}" name="TOTAL mt CO2e" dataDxfId="150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5163" displayName="Table135163" ref="B6:F11" totalsRowShown="0" headerRowDxfId="1501" dataDxfId="1499" headerRowBorderDxfId="1500" tableBorderDxfId="1498">
  <autoFilter ref="B6:F11" xr:uid="{00000000-0009-0000-0100-000002000000}">
    <filterColumn colId="0" hiddenButton="1"/>
    <filterColumn colId="1" hiddenButton="1"/>
    <filterColumn colId="2" hiddenButton="1"/>
    <filterColumn colId="3" hiddenButton="1"/>
    <filterColumn colId="4" hiddenButton="1"/>
  </autoFilter>
  <tableColumns count="5">
    <tableColumn id="1" xr3:uid="{00000000-0010-0000-0200-000001000000}" name="Emissions Source" dataDxfId="1497"/>
    <tableColumn id="2" xr3:uid="{00000000-0010-0000-0200-000002000000}" name="mt CO2" dataDxfId="1496"/>
    <tableColumn id="3" xr3:uid="{00000000-0010-0000-0200-000003000000}" name="mt CH4" dataDxfId="1495"/>
    <tableColumn id="4" xr3:uid="{00000000-0010-0000-0200-000004000000}" name="mt N2O" dataDxfId="1494"/>
    <tableColumn id="5" xr3:uid="{00000000-0010-0000-0200-000005000000}" name="TOTAL mt CO2e" dataDxfId="1493"/>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5" displayName="Table135" ref="B7:F19" totalsRowShown="0" headerRowDxfId="1492" dataDxfId="1490" headerRowBorderDxfId="1491" tableBorderDxfId="1489">
  <autoFilter ref="B7:F19"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Emissions Source" dataDxfId="1488"/>
    <tableColumn id="2" xr3:uid="{00000000-0010-0000-0300-000002000000}" name="mt CO2" dataDxfId="1487"/>
    <tableColumn id="3" xr3:uid="{00000000-0010-0000-0300-000003000000}" name="mt CH4" dataDxfId="1486"/>
    <tableColumn id="4" xr3:uid="{00000000-0010-0000-0300-000004000000}" name="mt N2O" dataDxfId="1485"/>
    <tableColumn id="5" xr3:uid="{00000000-0010-0000-0300-000005000000}" name="TOTAL mt CO2e" dataDxfId="1484"/>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BM4:BM9" totalsRowShown="0" headerRowDxfId="1483">
  <autoFilter ref="BM4:BM9" xr:uid="{00000000-0009-0000-0100-000007000000}"/>
  <tableColumns count="1">
    <tableColumn id="1" xr3:uid="{00000000-0010-0000-0400-000001000000}" name="Basin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Eastern" displayName="Eastern" ref="BM11:BM22" totalsRowShown="0" headerRowDxfId="1482" dataDxfId="1481" tableBorderDxfId="1480">
  <autoFilter ref="BM11:BM22" xr:uid="{00000000-0009-0000-0100-000008000000}"/>
  <tableColumns count="1">
    <tableColumn id="1" xr3:uid="{00000000-0010-0000-0500-000001000000}" name="605 - Eastern Columbia Basin - Counties" dataDxfId="147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nake" displayName="Snake" ref="BM24:BM27" totalsRowShown="0" headerRowDxfId="1478" dataDxfId="1477" tableBorderDxfId="1476">
  <autoFilter ref="BM24:BM27" xr:uid="{00000000-0009-0000-0100-000009000000}"/>
  <tableColumns count="1">
    <tableColumn id="1" xr3:uid="{00000000-0010-0000-0600-000001000000}" name="615 - Snake River Basin - Counties" dataDxfId="147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Southern" displayName="Southern" ref="BM29:BM33" totalsRowShown="0" headerRowDxfId="1474" dataDxfId="1473" tableBorderDxfId="1472">
  <autoFilter ref="BM29:BM33" xr:uid="{00000000-0009-0000-0100-00000A000000}"/>
  <tableColumns count="1">
    <tableColumn id="1" xr3:uid="{00000000-0010-0000-0700-000001000000}" name="620 - Southern Oregon Basin - Counties" dataDxfId="147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Western" displayName="Western" ref="BM35:BM51" totalsRowShown="0" headerRowDxfId="1470" dataDxfId="1469" tableBorderDxfId="1468">
  <autoFilter ref="BM35:BM51" xr:uid="{00000000-0009-0000-0100-00000B000000}"/>
  <tableColumns count="1">
    <tableColumn id="1" xr3:uid="{00000000-0010-0000-0800-000001000000}" name="710 - Western Columbia Basin - Counties" dataDxfId="146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HGReport@deq.oregon.gov" TargetMode="External"/><Relationship Id="rId2" Type="http://schemas.openxmlformats.org/officeDocument/2006/relationships/hyperlink" Target="https://www.epa.gov/ghgreporting/subpart-w-petroleum-and-natural-gas-systems" TargetMode="External"/><Relationship Id="rId1" Type="http://schemas.openxmlformats.org/officeDocument/2006/relationships/hyperlink" Target="https://www.ccdsupport.com/confluence/display/help/Optional+Calculation+Spreadsheet+Instruc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table" Target="../tables/table2.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table" Target="../tables/table3.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50" Type="http://schemas.openxmlformats.org/officeDocument/2006/relationships/ctrlProp" Target="../ctrlProps/ctrlProp83.xml"/><Relationship Id="rId55" Type="http://schemas.openxmlformats.org/officeDocument/2006/relationships/ctrlProp" Target="../ctrlProps/ctrlProp88.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41" Type="http://schemas.openxmlformats.org/officeDocument/2006/relationships/ctrlProp" Target="../ctrlProps/ctrlProp74.xml"/><Relationship Id="rId54" Type="http://schemas.openxmlformats.org/officeDocument/2006/relationships/ctrlProp" Target="../ctrlProps/ctrlProp87.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table" Target="../tables/table4.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8" Type="http://schemas.openxmlformats.org/officeDocument/2006/relationships/ctrlProp" Target="../ctrlProps/ctrlProp41.xml"/><Relationship Id="rId51" Type="http://schemas.openxmlformats.org/officeDocument/2006/relationships/ctrlProp" Target="../ctrlProps/ctrlProp84.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93.xml"/><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8.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Z45"/>
  <sheetViews>
    <sheetView showGridLines="0" tabSelected="1" zoomScaleNormal="100" workbookViewId="0">
      <selection activeCell="K6" sqref="K6"/>
    </sheetView>
  </sheetViews>
  <sheetFormatPr defaultColWidth="9.140625" defaultRowHeight="14.25" x14ac:dyDescent="0.2"/>
  <cols>
    <col min="1" max="1" width="9.140625" style="44"/>
    <col min="2" max="2" width="25.85546875" style="44" customWidth="1"/>
    <col min="3" max="8" width="9.140625" style="44"/>
    <col min="9" max="9" width="12" style="44" customWidth="1"/>
    <col min="10" max="10" width="9.140625" style="44"/>
    <col min="11" max="11" width="11.140625" style="44" customWidth="1"/>
    <col min="12" max="12" width="9.85546875" style="44" customWidth="1"/>
    <col min="13" max="13" width="12.28515625" style="44" customWidth="1"/>
    <col min="14" max="15" width="9.140625" style="44"/>
    <col min="16" max="16" width="9.140625" style="44" customWidth="1"/>
    <col min="17" max="17" width="21.85546875" style="44" customWidth="1"/>
    <col min="18" max="18" width="15.42578125" style="44" customWidth="1"/>
    <col min="19" max="20" width="9.140625" style="44"/>
    <col min="21" max="21" width="13.42578125" style="44" customWidth="1"/>
    <col min="22" max="22" width="14" style="44" customWidth="1"/>
    <col min="23" max="23" width="9.140625" style="44"/>
    <col min="24" max="24" width="12.85546875" style="44" customWidth="1"/>
    <col min="25" max="25" width="14.85546875" style="44" customWidth="1"/>
    <col min="26" max="26" width="13.140625" style="44" customWidth="1"/>
    <col min="27" max="16384" width="9.140625" style="44"/>
  </cols>
  <sheetData>
    <row r="3" spans="2:26" ht="20.25" x14ac:dyDescent="0.3">
      <c r="B3" s="354" t="s">
        <v>0</v>
      </c>
    </row>
    <row r="5" spans="2:26" ht="18" x14ac:dyDescent="0.25">
      <c r="B5" s="355" t="s">
        <v>1</v>
      </c>
    </row>
    <row r="6" spans="2:26" ht="15" thickBot="1" x14ac:dyDescent="0.25"/>
    <row r="7" spans="2:26" ht="16.5" thickBot="1" x14ac:dyDescent="0.25">
      <c r="Q7" s="532" t="s">
        <v>2</v>
      </c>
      <c r="R7" s="533"/>
      <c r="S7" s="242"/>
      <c r="T7" s="242"/>
      <c r="U7" s="242" t="s">
        <v>3</v>
      </c>
      <c r="V7" s="313" t="s">
        <v>4</v>
      </c>
    </row>
    <row r="8" spans="2:26" ht="15.75" thickBot="1" x14ac:dyDescent="0.25">
      <c r="Q8" s="530" t="s">
        <v>5</v>
      </c>
      <c r="R8" s="531"/>
      <c r="S8" s="25"/>
      <c r="T8" s="25"/>
      <c r="U8" s="282" t="s">
        <v>6</v>
      </c>
      <c r="V8" s="312">
        <v>45294</v>
      </c>
      <c r="W8" s="25"/>
      <c r="X8" s="25"/>
      <c r="Y8" s="25"/>
    </row>
    <row r="9" spans="2:26" ht="15.75" thickBot="1" x14ac:dyDescent="0.3">
      <c r="B9" s="46" t="s">
        <v>7</v>
      </c>
      <c r="C9" s="356">
        <v>2023</v>
      </c>
      <c r="Q9" s="528" t="s">
        <v>8</v>
      </c>
      <c r="R9" s="529"/>
      <c r="S9" s="507"/>
      <c r="T9" s="507"/>
      <c r="U9" s="507"/>
      <c r="V9" s="507"/>
      <c r="W9" s="507"/>
      <c r="X9" s="507"/>
      <c r="Y9" s="507"/>
      <c r="Z9" s="507"/>
    </row>
    <row r="10" spans="2:26" ht="15" thickBot="1" x14ac:dyDescent="0.25">
      <c r="Q10" s="281"/>
      <c r="S10" s="288"/>
      <c r="T10" s="288"/>
      <c r="U10" s="288"/>
      <c r="V10" s="288"/>
      <c r="W10" s="288"/>
      <c r="X10" s="288"/>
      <c r="Y10" s="288"/>
      <c r="Z10" s="288"/>
    </row>
    <row r="11" spans="2:26" ht="15.75" thickBot="1" x14ac:dyDescent="0.3">
      <c r="B11" s="46" t="s">
        <v>9</v>
      </c>
      <c r="C11" s="523"/>
      <c r="D11" s="524"/>
      <c r="E11" s="524"/>
      <c r="F11" s="524"/>
      <c r="G11" s="524"/>
      <c r="H11" s="525"/>
      <c r="Q11" s="143" t="s">
        <v>10</v>
      </c>
      <c r="U11" s="44" t="s">
        <v>11</v>
      </c>
    </row>
    <row r="12" spans="2:26" ht="15" thickBot="1" x14ac:dyDescent="0.25">
      <c r="U12" s="44" t="s">
        <v>12</v>
      </c>
    </row>
    <row r="13" spans="2:26" ht="15.75" thickBot="1" x14ac:dyDescent="0.3">
      <c r="B13" s="46" t="s">
        <v>13</v>
      </c>
      <c r="Q13" s="541" t="s">
        <v>14</v>
      </c>
      <c r="R13" s="542"/>
      <c r="U13" s="357" t="s">
        <v>15</v>
      </c>
    </row>
    <row r="14" spans="2:26" ht="15" thickBot="1" x14ac:dyDescent="0.25">
      <c r="B14" s="44" t="s">
        <v>16</v>
      </c>
      <c r="C14" s="534">
        <f>SUM(I23:J28)</f>
        <v>0</v>
      </c>
      <c r="D14" s="535"/>
      <c r="H14" s="44" t="s">
        <v>17</v>
      </c>
      <c r="K14" s="534">
        <f>O29</f>
        <v>0</v>
      </c>
      <c r="L14" s="536"/>
      <c r="M14" s="535"/>
    </row>
    <row r="15" spans="2:26" ht="15" thickBot="1" x14ac:dyDescent="0.25">
      <c r="B15" s="44" t="s">
        <v>18</v>
      </c>
      <c r="C15" s="534">
        <f>SUM(K23:L28)</f>
        <v>0</v>
      </c>
      <c r="D15" s="535"/>
      <c r="H15" s="44" t="s">
        <v>19</v>
      </c>
      <c r="Q15" s="543" t="s">
        <v>20</v>
      </c>
      <c r="R15" s="544"/>
    </row>
    <row r="16" spans="2:26" ht="15" thickBot="1" x14ac:dyDescent="0.25">
      <c r="B16" s="44" t="s">
        <v>21</v>
      </c>
      <c r="C16" s="534">
        <f>SUM(M23:N27)</f>
        <v>0</v>
      </c>
      <c r="D16" s="535"/>
      <c r="O16" s="143"/>
    </row>
    <row r="17" spans="2:25" ht="15" thickBot="1" x14ac:dyDescent="0.25">
      <c r="Q17" s="545" t="s">
        <v>22</v>
      </c>
      <c r="R17" s="546"/>
    </row>
    <row r="19" spans="2:25" ht="15" thickBot="1" x14ac:dyDescent="0.25"/>
    <row r="20" spans="2:25" ht="20.25" x14ac:dyDescent="0.3">
      <c r="B20" s="354" t="s">
        <v>23</v>
      </c>
      <c r="R20" s="46" t="s">
        <v>24</v>
      </c>
      <c r="S20" s="513"/>
      <c r="T20" s="514"/>
      <c r="U20" s="514"/>
      <c r="V20" s="514"/>
      <c r="W20" s="514"/>
      <c r="X20" s="514"/>
      <c r="Y20" s="515"/>
    </row>
    <row r="21" spans="2:25" ht="15.75" thickBot="1" x14ac:dyDescent="0.3">
      <c r="I21" s="540" t="s">
        <v>25</v>
      </c>
      <c r="J21" s="540"/>
      <c r="K21" s="540"/>
      <c r="L21" s="540"/>
      <c r="M21" s="540"/>
      <c r="N21" s="540"/>
      <c r="O21" s="540"/>
      <c r="P21" s="540"/>
      <c r="R21" s="46"/>
      <c r="S21" s="516"/>
      <c r="T21" s="517"/>
      <c r="U21" s="517"/>
      <c r="V21" s="517"/>
      <c r="W21" s="517"/>
      <c r="X21" s="517"/>
      <c r="Y21" s="518"/>
    </row>
    <row r="22" spans="2:25" ht="18.75" thickBot="1" x14ac:dyDescent="0.3">
      <c r="B22" s="355"/>
      <c r="C22" s="334" t="s">
        <v>26</v>
      </c>
      <c r="D22" s="334"/>
      <c r="E22" s="334"/>
      <c r="F22" s="334"/>
      <c r="G22" s="334"/>
      <c r="H22" s="334"/>
      <c r="I22" s="358" t="s">
        <v>27</v>
      </c>
      <c r="J22" s="359"/>
      <c r="K22" s="359" t="s">
        <v>28</v>
      </c>
      <c r="L22" s="359"/>
      <c r="M22" s="359" t="s">
        <v>29</v>
      </c>
      <c r="N22" s="360"/>
      <c r="O22" s="361" t="s">
        <v>30</v>
      </c>
      <c r="P22" s="362"/>
      <c r="R22" s="46"/>
      <c r="S22" s="516"/>
      <c r="T22" s="517"/>
      <c r="U22" s="517"/>
      <c r="V22" s="517"/>
      <c r="W22" s="517"/>
      <c r="X22" s="517"/>
      <c r="Y22" s="518"/>
    </row>
    <row r="23" spans="2:25" ht="16.5" thickBot="1" x14ac:dyDescent="0.25">
      <c r="B23" s="363" t="s">
        <v>31</v>
      </c>
      <c r="C23" s="364" t="s">
        <v>32</v>
      </c>
      <c r="D23" s="365"/>
      <c r="E23" s="365"/>
      <c r="F23" s="365"/>
      <c r="G23" s="365"/>
      <c r="H23" s="365"/>
      <c r="I23" s="499">
        <f>'Transmission Compression'!C15</f>
        <v>0</v>
      </c>
      <c r="J23" s="508"/>
      <c r="K23" s="500">
        <f>'Transmission Compression'!D15</f>
        <v>0</v>
      </c>
      <c r="L23" s="509"/>
      <c r="M23" s="510">
        <f>'Transmission Compression'!E15</f>
        <v>0</v>
      </c>
      <c r="N23" s="509"/>
      <c r="O23" s="511">
        <f t="shared" ref="O23:O28" si="0">SUM(I23,(K23*25),(M23*298))</f>
        <v>0</v>
      </c>
      <c r="P23" s="512"/>
      <c r="S23" s="516"/>
      <c r="T23" s="517"/>
      <c r="U23" s="517"/>
      <c r="V23" s="517"/>
      <c r="W23" s="517"/>
      <c r="X23" s="517"/>
      <c r="Y23" s="518"/>
    </row>
    <row r="24" spans="2:25" ht="16.5" thickBot="1" x14ac:dyDescent="0.25">
      <c r="B24" s="363" t="s">
        <v>31</v>
      </c>
      <c r="C24" s="364" t="s">
        <v>33</v>
      </c>
      <c r="D24" s="365"/>
      <c r="E24" s="365"/>
      <c r="F24" s="365"/>
      <c r="G24" s="365"/>
      <c r="H24" s="365"/>
      <c r="I24" s="499">
        <f>'Underground Storage'!C12</f>
        <v>0</v>
      </c>
      <c r="J24" s="508"/>
      <c r="K24" s="500">
        <f>'Underground Storage'!D12</f>
        <v>0</v>
      </c>
      <c r="L24" s="509"/>
      <c r="M24" s="510">
        <f>'Underground Storage'!E12</f>
        <v>0</v>
      </c>
      <c r="N24" s="509"/>
      <c r="O24" s="511">
        <f t="shared" si="0"/>
        <v>0</v>
      </c>
      <c r="P24" s="512"/>
      <c r="S24" s="516"/>
      <c r="T24" s="517"/>
      <c r="U24" s="517"/>
      <c r="V24" s="517"/>
      <c r="W24" s="517"/>
      <c r="X24" s="517"/>
      <c r="Y24" s="518"/>
    </row>
    <row r="25" spans="2:25" ht="16.5" thickBot="1" x14ac:dyDescent="0.25">
      <c r="B25" s="363" t="s">
        <v>31</v>
      </c>
      <c r="C25" s="364" t="s">
        <v>34</v>
      </c>
      <c r="D25" s="365"/>
      <c r="E25" s="365"/>
      <c r="F25" s="365"/>
      <c r="G25" s="365"/>
      <c r="H25" s="365"/>
      <c r="I25" s="499">
        <f>'LNG Storage'!C11</f>
        <v>0</v>
      </c>
      <c r="J25" s="508"/>
      <c r="K25" s="500">
        <f>'LNG Storage'!D11</f>
        <v>0</v>
      </c>
      <c r="L25" s="509"/>
      <c r="M25" s="510">
        <f>'LNG Storage'!E11</f>
        <v>0</v>
      </c>
      <c r="N25" s="509"/>
      <c r="O25" s="511">
        <f t="shared" si="0"/>
        <v>0</v>
      </c>
      <c r="P25" s="512"/>
      <c r="S25" s="516"/>
      <c r="T25" s="517"/>
      <c r="U25" s="517"/>
      <c r="V25" s="517"/>
      <c r="W25" s="517"/>
      <c r="X25" s="517"/>
      <c r="Y25" s="518"/>
    </row>
    <row r="26" spans="2:25" ht="16.5" thickBot="1" x14ac:dyDescent="0.25">
      <c r="B26" s="363" t="s">
        <v>31</v>
      </c>
      <c r="C26" s="364" t="s">
        <v>35</v>
      </c>
      <c r="D26" s="365"/>
      <c r="E26" s="365"/>
      <c r="F26" s="365"/>
      <c r="G26" s="365"/>
      <c r="H26" s="365"/>
      <c r="I26" s="499">
        <f>Distribution!C8</f>
        <v>0</v>
      </c>
      <c r="J26" s="508"/>
      <c r="K26" s="500">
        <f>Distribution!D8</f>
        <v>0</v>
      </c>
      <c r="L26" s="509"/>
      <c r="M26" s="510">
        <f>Distribution!E8</f>
        <v>0</v>
      </c>
      <c r="N26" s="509"/>
      <c r="O26" s="511">
        <f t="shared" si="0"/>
        <v>0</v>
      </c>
      <c r="P26" s="512"/>
      <c r="S26" s="516"/>
      <c r="T26" s="517"/>
      <c r="U26" s="517"/>
      <c r="V26" s="517"/>
      <c r="W26" s="517"/>
      <c r="X26" s="517"/>
      <c r="Y26" s="518"/>
    </row>
    <row r="27" spans="2:25" ht="16.5" thickBot="1" x14ac:dyDescent="0.25">
      <c r="B27" s="363" t="s">
        <v>31</v>
      </c>
      <c r="C27" s="364" t="s">
        <v>36</v>
      </c>
      <c r="D27" s="365"/>
      <c r="E27" s="365"/>
      <c r="F27" s="365"/>
      <c r="G27" s="365"/>
      <c r="H27" s="365"/>
      <c r="I27" s="499">
        <f>'Gather-Boost'!C19</f>
        <v>0</v>
      </c>
      <c r="J27" s="508"/>
      <c r="K27" s="500">
        <f>'Gather-Boost'!E19</f>
        <v>0</v>
      </c>
      <c r="L27" s="509"/>
      <c r="M27" s="510">
        <f>'Gather-Boost'!G19</f>
        <v>0</v>
      </c>
      <c r="N27" s="509"/>
      <c r="O27" s="511">
        <f t="shared" si="0"/>
        <v>0</v>
      </c>
      <c r="P27" s="512"/>
      <c r="S27" s="516"/>
      <c r="T27" s="517"/>
      <c r="U27" s="517"/>
      <c r="V27" s="517"/>
      <c r="W27" s="517"/>
      <c r="X27" s="517"/>
      <c r="Y27" s="518"/>
    </row>
    <row r="28" spans="2:25" ht="16.5" thickBot="1" x14ac:dyDescent="0.25">
      <c r="B28" s="366" t="s">
        <v>31</v>
      </c>
      <c r="C28" s="367" t="s">
        <v>37</v>
      </c>
      <c r="D28" s="368"/>
      <c r="E28" s="368"/>
      <c r="F28" s="368"/>
      <c r="G28" s="368"/>
      <c r="H28" s="368"/>
      <c r="I28" s="492">
        <f>'Transmission Pipeline'!C10</f>
        <v>0</v>
      </c>
      <c r="J28" s="522"/>
      <c r="K28" s="493">
        <f>'Transmission Pipeline'!D10</f>
        <v>0</v>
      </c>
      <c r="L28" s="537"/>
      <c r="M28" s="538"/>
      <c r="N28" s="539"/>
      <c r="O28" s="511">
        <f t="shared" si="0"/>
        <v>0</v>
      </c>
      <c r="P28" s="512"/>
      <c r="S28" s="516"/>
      <c r="T28" s="517"/>
      <c r="U28" s="517"/>
      <c r="V28" s="517"/>
      <c r="W28" s="517"/>
      <c r="X28" s="517"/>
      <c r="Y28" s="518"/>
    </row>
    <row r="29" spans="2:25" ht="15.75" thickBot="1" x14ac:dyDescent="0.3">
      <c r="O29" s="526">
        <f>SUM(O23:P28)</f>
        <v>0</v>
      </c>
      <c r="P29" s="527"/>
      <c r="S29" s="516"/>
      <c r="T29" s="517"/>
      <c r="U29" s="517"/>
      <c r="V29" s="517"/>
      <c r="W29" s="517"/>
      <c r="X29" s="517"/>
      <c r="Y29" s="518"/>
    </row>
    <row r="30" spans="2:25" x14ac:dyDescent="0.2">
      <c r="S30" s="516"/>
      <c r="T30" s="517"/>
      <c r="U30" s="517"/>
      <c r="V30" s="517"/>
      <c r="W30" s="517"/>
      <c r="X30" s="517"/>
      <c r="Y30" s="518"/>
    </row>
    <row r="31" spans="2:25" x14ac:dyDescent="0.2">
      <c r="S31" s="516"/>
      <c r="T31" s="517"/>
      <c r="U31" s="517"/>
      <c r="V31" s="517"/>
      <c r="W31" s="517"/>
      <c r="X31" s="517"/>
      <c r="Y31" s="518"/>
    </row>
    <row r="32" spans="2:25" ht="15" thickBot="1" x14ac:dyDescent="0.25">
      <c r="S32" s="519"/>
      <c r="T32" s="520"/>
      <c r="U32" s="520"/>
      <c r="V32" s="520"/>
      <c r="W32" s="520"/>
      <c r="X32" s="520"/>
      <c r="Y32" s="521"/>
    </row>
    <row r="33" spans="2:18" ht="20.25" x14ac:dyDescent="0.3">
      <c r="B33" s="354" t="s">
        <v>38</v>
      </c>
      <c r="R33" s="369"/>
    </row>
    <row r="34" spans="2:18" ht="15" thickBot="1" x14ac:dyDescent="0.25">
      <c r="I34" s="540" t="s">
        <v>39</v>
      </c>
      <c r="J34" s="540"/>
      <c r="K34" s="540"/>
      <c r="L34" s="540"/>
      <c r="M34" s="540"/>
      <c r="N34" s="540"/>
      <c r="O34" s="540"/>
      <c r="P34" s="540"/>
    </row>
    <row r="35" spans="2:18" ht="18.75" thickBot="1" x14ac:dyDescent="0.3">
      <c r="B35" s="334" t="s">
        <v>40</v>
      </c>
      <c r="C35" s="334" t="s">
        <v>41</v>
      </c>
      <c r="D35" s="334"/>
      <c r="E35" s="334"/>
      <c r="F35" s="334"/>
      <c r="G35" s="334"/>
      <c r="H35" s="334"/>
      <c r="I35" s="358" t="s">
        <v>27</v>
      </c>
      <c r="J35" s="359"/>
      <c r="K35" s="359" t="s">
        <v>28</v>
      </c>
      <c r="L35" s="359"/>
      <c r="M35" s="359" t="s">
        <v>29</v>
      </c>
      <c r="N35" s="370"/>
      <c r="O35" s="371" t="s">
        <v>30</v>
      </c>
      <c r="P35" s="362"/>
    </row>
    <row r="36" spans="2:18" ht="15" thickBot="1" x14ac:dyDescent="0.25">
      <c r="B36" s="372"/>
      <c r="C36" s="502"/>
      <c r="D36" s="502"/>
      <c r="E36" s="502"/>
      <c r="F36" s="502"/>
      <c r="G36" s="502"/>
      <c r="H36" s="503"/>
      <c r="I36" s="504" t="str">
        <f>IF(SUM(_xlfn.IFNA(INDEX('Transmission Compression'!$H$25:$H$31,MATCH(Summary!$B36,'Transmission Compression'!$B$25:$B$31,0),1),0),_xlfn.IFNA(INDEX('Underground Storage'!$C$19:$C$24,MATCH(Summary!$B36,'Underground Storage'!$B$19:$B$24,0),1),0),_xlfn.IFNA(INDEX('LNG Storage'!$F$17:$F$21,MATCH(Summary!$B36,'LNG Storage'!$B$17:$B$21,0),1),0))=0,"",SUM(_xlfn.IFNA(INDEX('Transmission Compression'!$H$25:$H$31,MATCH(Summary!$B36,'Transmission Compression'!$B$25:$B$31,0),1),0),_xlfn.IFNA(INDEX('Underground Storage'!$C$19:$C$24,MATCH(Summary!$B36,'Underground Storage'!$B$19:$B$24,0),1),0),_xlfn.IFNA(INDEX('LNG Storage'!$F$17:$F$21,MATCH(Summary!$B36,'LNG Storage'!$B$17:$B$21,0),1),0)))</f>
        <v/>
      </c>
      <c r="J36" s="505"/>
      <c r="K36" s="505" t="str">
        <f>IF(SUM(_xlfn.IFNA(INDEX('Transmission Compression'!$I$25:$I$31,MATCH(Summary!$B36,'Transmission Compression'!$B$25:$B$31,0),1),0),_xlfn.IFNA(INDEX('Underground Storage'!$D$19:$D$24,MATCH(Summary!$B36,'Underground Storage'!$B$19:$B$24,0),1),0),_xlfn.IFNA(INDEX('LNG Storage'!$G$17:$G$21,MATCH(Summary!$B36,'LNG Storage'!$B$17:$B$21,0),1),0))=0,"",SUM(_xlfn.IFNA(INDEX('Transmission Compression'!$I$25:$I$31,MATCH(Summary!$B36,'Transmission Compression'!$B$25:$B$31,0),1),0),_xlfn.IFNA(INDEX('Underground Storage'!$D$19:$D$24,MATCH(Summary!$B36,'Underground Storage'!$B$19:$B$24,0),1),0),_xlfn.IFNA(INDEX('LNG Storage'!$G$17:$G$21,MATCH(Summary!$B36,'LNG Storage'!$B$17:$B$21,0),1),0)))</f>
        <v/>
      </c>
      <c r="L36" s="505"/>
      <c r="M36" s="505" t="str">
        <f>IF(SUM(_xlfn.IFNA(INDEX('Transmission Compression'!$J$25:$J$31,MATCH(Summary!$B36,'Transmission Compression'!$B$25:$B$31,0),1),0),_xlfn.IFNA(INDEX('Underground Storage'!$E$19:$E$24,MATCH(Summary!$B36,'Underground Storage'!$B$19:$B$24,0),1),0),_xlfn.IFNA(INDEX('LNG Storage'!$H$17:$H$21,MATCH(Summary!$B36,'LNG Storage'!$B$17:$B$21,0),1),0))=0,"",SUM(_xlfn.IFNA(INDEX('Transmission Compression'!$J$25:$J$31,MATCH(Summary!$B36,'Transmission Compression'!$B$25:$B$31,0),1),0),_xlfn.IFNA(INDEX('Underground Storage'!$E$19:$E$24,MATCH(Summary!$B36,'Underground Storage'!$B$19:$B$24,0),1),0),_xlfn.IFNA(INDEX('LNG Storage'!$H$17:$H$21,MATCH(Summary!$B36,'LNG Storage'!$B$17:$B$21,0),1),0)))</f>
        <v/>
      </c>
      <c r="N36" s="506"/>
      <c r="O36" s="495" t="str">
        <f>IFERROR(SUM(IFERROR(I36,0),IFERROR((K36*25),0),IFERROR((M36*298),0)),"")</f>
        <v/>
      </c>
      <c r="P36" s="496"/>
    </row>
    <row r="37" spans="2:18" ht="15" thickBot="1" x14ac:dyDescent="0.25">
      <c r="B37" s="373"/>
      <c r="C37" s="497"/>
      <c r="D37" s="497"/>
      <c r="E37" s="497"/>
      <c r="F37" s="497"/>
      <c r="G37" s="497"/>
      <c r="H37" s="498"/>
      <c r="I37" s="499" t="str">
        <f>IF(SUM(_xlfn.IFNA(INDEX('Transmission Compression'!$H$25:$H$31,MATCH(Summary!$B37,'Transmission Compression'!$B$25:$B$31,0),1),0),_xlfn.IFNA(INDEX('Underground Storage'!$C$19:$C$24,MATCH(Summary!$B37,'Underground Storage'!$B$19:$B$24,0),1),0),_xlfn.IFNA(INDEX('LNG Storage'!$F$17:$F$21,MATCH(Summary!$B37,'LNG Storage'!$B$17:$B$21,0),1),0))=0,"",SUM(_xlfn.IFNA(INDEX('Transmission Compression'!$H$25:$H$31,MATCH(Summary!$B37,'Transmission Compression'!$B$25:$B$31,0),1),0),_xlfn.IFNA(INDEX('Underground Storage'!$C$19:$C$24,MATCH(Summary!$B37,'Underground Storage'!$B$19:$B$24,0),1),0),_xlfn.IFNA(INDEX('LNG Storage'!$F$17:$F$21,MATCH(Summary!$B37,'LNG Storage'!$B$17:$B$21,0),1),0)))</f>
        <v/>
      </c>
      <c r="J37" s="500"/>
      <c r="K37" s="500" t="str">
        <f>IF(SUM(_xlfn.IFNA(INDEX('Transmission Compression'!$I$25:$I$31,MATCH(Summary!$B37,'Transmission Compression'!$B$25:$B$31,0),1),0),_xlfn.IFNA(INDEX('Underground Storage'!$D$19:$D$24,MATCH(Summary!$B37,'Underground Storage'!$B$19:$B$24,0),1),0),_xlfn.IFNA(INDEX('LNG Storage'!$G$17:$G$21,MATCH(Summary!$B37,'LNG Storage'!$B$17:$B$21,0),1),0))=0,"",SUM(_xlfn.IFNA(INDEX('Transmission Compression'!$I$25:$I$31,MATCH(Summary!$B37,'Transmission Compression'!$B$25:$B$31,0),1),0),_xlfn.IFNA(INDEX('Underground Storage'!$D$19:$D$24,MATCH(Summary!$B37,'Underground Storage'!$B$19:$B$24,0),1),0),_xlfn.IFNA(INDEX('LNG Storage'!$G$17:$G$21,MATCH(Summary!$B37,'LNG Storage'!$B$17:$B$21,0),1),0)))</f>
        <v/>
      </c>
      <c r="L37" s="500"/>
      <c r="M37" s="500" t="str">
        <f>IF(SUM(_xlfn.IFNA(INDEX('Transmission Compression'!$J$25:$J$31,MATCH(Summary!$B37,'Transmission Compression'!$B$25:$B$31,0),1),0),_xlfn.IFNA(INDEX('Underground Storage'!$E$19:$E$24,MATCH(Summary!$B37,'Underground Storage'!$B$19:$B$24,0),1),0),_xlfn.IFNA(INDEX('LNG Storage'!$H$17:$H$21,MATCH(Summary!$B37,'LNG Storage'!$B$17:$B$21,0),1),0))=0,"",SUM(_xlfn.IFNA(INDEX('Transmission Compression'!$J$25:$J$31,MATCH(Summary!$B37,'Transmission Compression'!$B$25:$B$31,0),1),0),_xlfn.IFNA(INDEX('Underground Storage'!$E$19:$E$24,MATCH(Summary!$B37,'Underground Storage'!$B$19:$B$24,0),1),0),_xlfn.IFNA(INDEX('LNG Storage'!$H$17:$H$21,MATCH(Summary!$B37,'LNG Storage'!$B$17:$B$21,0),1),0)))</f>
        <v/>
      </c>
      <c r="N37" s="501"/>
      <c r="O37" s="495" t="str">
        <f t="shared" ref="O37:O45" si="1">IFERROR(SUM(IFERROR(I37,0),IFERROR((K37*25),0),IFERROR((M37*298),0)),"")</f>
        <v/>
      </c>
      <c r="P37" s="496"/>
      <c r="R37" s="369"/>
    </row>
    <row r="38" spans="2:18" ht="15" customHeight="1" thickBot="1" x14ac:dyDescent="0.25">
      <c r="B38" s="373"/>
      <c r="C38" s="497"/>
      <c r="D38" s="497"/>
      <c r="E38" s="497"/>
      <c r="F38" s="497"/>
      <c r="G38" s="497"/>
      <c r="H38" s="498"/>
      <c r="I38" s="499" t="str">
        <f>IF(SUM(_xlfn.IFNA(INDEX('Transmission Compression'!$H$25:$H$31,MATCH(Summary!$B38,'Transmission Compression'!$B$25:$B$31,0),1),0),_xlfn.IFNA(INDEX('Underground Storage'!$C$19:$C$24,MATCH(Summary!$B38,'Underground Storage'!$B$19:$B$24,0),1),0),_xlfn.IFNA(INDEX('LNG Storage'!$F$17:$F$21,MATCH(Summary!$B38,'LNG Storage'!$B$17:$B$21,0),1),0))=0,"",SUM(_xlfn.IFNA(INDEX('Transmission Compression'!$H$25:$H$31,MATCH(Summary!$B38,'Transmission Compression'!$B$25:$B$31,0),1),0),_xlfn.IFNA(INDEX('Underground Storage'!$C$19:$C$24,MATCH(Summary!$B38,'Underground Storage'!$B$19:$B$24,0),1),0),_xlfn.IFNA(INDEX('LNG Storage'!$F$17:$F$21,MATCH(Summary!$B38,'LNG Storage'!$B$17:$B$21,0),1),0)))</f>
        <v/>
      </c>
      <c r="J38" s="500"/>
      <c r="K38" s="500" t="str">
        <f>IF(SUM(_xlfn.IFNA(INDEX('Transmission Compression'!$I$25:$I$31,MATCH(Summary!$B38,'Transmission Compression'!$B$25:$B$31,0),1),0),_xlfn.IFNA(INDEX('Underground Storage'!$D$19:$D$24,MATCH(Summary!$B38,'Underground Storage'!$B$19:$B$24,0),1),0),_xlfn.IFNA(INDEX('LNG Storage'!$G$17:$G$21,MATCH(Summary!$B38,'LNG Storage'!$B$17:$B$21,0),1),0))=0,"",SUM(_xlfn.IFNA(INDEX('Transmission Compression'!$I$25:$I$31,MATCH(Summary!$B38,'Transmission Compression'!$B$25:$B$31,0),1),0),_xlfn.IFNA(INDEX('Underground Storage'!$D$19:$D$24,MATCH(Summary!$B38,'Underground Storage'!$B$19:$B$24,0),1),0),_xlfn.IFNA(INDEX('LNG Storage'!$G$17:$G$21,MATCH(Summary!$B38,'LNG Storage'!$B$17:$B$21,0),1),0)))</f>
        <v/>
      </c>
      <c r="L38" s="500"/>
      <c r="M38" s="500" t="str">
        <f>IF(SUM(_xlfn.IFNA(INDEX('Transmission Compression'!$J$25:$J$31,MATCH(Summary!$B38,'Transmission Compression'!$B$25:$B$31,0),1),0),_xlfn.IFNA(INDEX('Underground Storage'!$E$19:$E$24,MATCH(Summary!$B38,'Underground Storage'!$B$19:$B$24,0),1),0),_xlfn.IFNA(INDEX('LNG Storage'!$H$17:$H$21,MATCH(Summary!$B38,'LNG Storage'!$B$17:$B$21,0),1),0))=0,"",SUM(_xlfn.IFNA(INDEX('Transmission Compression'!$J$25:$J$31,MATCH(Summary!$B38,'Transmission Compression'!$B$25:$B$31,0),1),0),_xlfn.IFNA(INDEX('Underground Storage'!$E$19:$E$24,MATCH(Summary!$B38,'Underground Storage'!$B$19:$B$24,0),1),0),_xlfn.IFNA(INDEX('LNG Storage'!$H$17:$H$21,MATCH(Summary!$B38,'LNG Storage'!$B$17:$B$21,0),1),0)))</f>
        <v/>
      </c>
      <c r="N38" s="501"/>
      <c r="O38" s="495" t="str">
        <f t="shared" si="1"/>
        <v/>
      </c>
      <c r="P38" s="496"/>
    </row>
    <row r="39" spans="2:18" ht="15" thickBot="1" x14ac:dyDescent="0.25">
      <c r="B39" s="373"/>
      <c r="C39" s="497"/>
      <c r="D39" s="497"/>
      <c r="E39" s="497"/>
      <c r="F39" s="497"/>
      <c r="G39" s="497"/>
      <c r="H39" s="498"/>
      <c r="I39" s="499" t="str">
        <f>IF(SUM(_xlfn.IFNA(INDEX('Transmission Compression'!$H$25:$H$31,MATCH(Summary!$B39,'Transmission Compression'!$B$25:$B$31,0),1),0),_xlfn.IFNA(INDEX('Underground Storage'!$C$19:$C$24,MATCH(Summary!$B39,'Underground Storage'!$B$19:$B$24,0),1),0),_xlfn.IFNA(INDEX('LNG Storage'!$F$17:$F$21,MATCH(Summary!$B39,'LNG Storage'!$B$17:$B$21,0),1),0))=0,"",SUM(_xlfn.IFNA(INDEX('Transmission Compression'!$H$25:$H$31,MATCH(Summary!$B39,'Transmission Compression'!$B$25:$B$31,0),1),0),_xlfn.IFNA(INDEX('Underground Storage'!$C$19:$C$24,MATCH(Summary!$B39,'Underground Storage'!$B$19:$B$24,0),1),0),_xlfn.IFNA(INDEX('LNG Storage'!$F$17:$F$21,MATCH(Summary!$B39,'LNG Storage'!$B$17:$B$21,0),1),0)))</f>
        <v/>
      </c>
      <c r="J39" s="500"/>
      <c r="K39" s="500" t="str">
        <f>IF(SUM(_xlfn.IFNA(INDEX('Transmission Compression'!$I$25:$I$31,MATCH(Summary!$B39,'Transmission Compression'!$B$25:$B$31,0),1),0),_xlfn.IFNA(INDEX('Underground Storage'!$D$19:$D$24,MATCH(Summary!$B39,'Underground Storage'!$B$19:$B$24,0),1),0),_xlfn.IFNA(INDEX('LNG Storage'!$G$17:$G$21,MATCH(Summary!$B39,'LNG Storage'!$B$17:$B$21,0),1),0))=0,"",SUM(_xlfn.IFNA(INDEX('Transmission Compression'!$I$25:$I$31,MATCH(Summary!$B39,'Transmission Compression'!$B$25:$B$31,0),1),0),_xlfn.IFNA(INDEX('Underground Storage'!$D$19:$D$24,MATCH(Summary!$B39,'Underground Storage'!$B$19:$B$24,0),1),0),_xlfn.IFNA(INDEX('LNG Storage'!$G$17:$G$21,MATCH(Summary!$B39,'LNG Storage'!$B$17:$B$21,0),1),0)))</f>
        <v/>
      </c>
      <c r="L39" s="500"/>
      <c r="M39" s="500" t="str">
        <f>IF(SUM(_xlfn.IFNA(INDEX('Transmission Compression'!$J$25:$J$31,MATCH(Summary!$B39,'Transmission Compression'!$B$25:$B$31,0),1),0),_xlfn.IFNA(INDEX('Underground Storage'!$E$19:$E$24,MATCH(Summary!$B39,'Underground Storage'!$B$19:$B$24,0),1),0),_xlfn.IFNA(INDEX('LNG Storage'!$H$17:$H$21,MATCH(Summary!$B39,'LNG Storage'!$B$17:$B$21,0),1),0))=0,"",SUM(_xlfn.IFNA(INDEX('Transmission Compression'!$J$25:$J$31,MATCH(Summary!$B39,'Transmission Compression'!$B$25:$B$31,0),1),0),_xlfn.IFNA(INDEX('Underground Storage'!$E$19:$E$24,MATCH(Summary!$B39,'Underground Storage'!$B$19:$B$24,0),1),0),_xlfn.IFNA(INDEX('LNG Storage'!$H$17:$H$21,MATCH(Summary!$B39,'LNG Storage'!$B$17:$B$21,0),1),0)))</f>
        <v/>
      </c>
      <c r="N39" s="501"/>
      <c r="O39" s="495" t="str">
        <f t="shared" si="1"/>
        <v/>
      </c>
      <c r="P39" s="496"/>
    </row>
    <row r="40" spans="2:18" ht="15" thickBot="1" x14ac:dyDescent="0.25">
      <c r="B40" s="373"/>
      <c r="C40" s="497"/>
      <c r="D40" s="497"/>
      <c r="E40" s="497"/>
      <c r="F40" s="497"/>
      <c r="G40" s="497"/>
      <c r="H40" s="498"/>
      <c r="I40" s="499" t="str">
        <f>IF(SUM(_xlfn.IFNA(INDEX('Transmission Compression'!$H$25:$H$31,MATCH(Summary!$B40,'Transmission Compression'!$B$25:$B$31,0),1),0),_xlfn.IFNA(INDEX('Underground Storage'!$C$19:$C$24,MATCH(Summary!$B40,'Underground Storage'!$B$19:$B$24,0),1),0),_xlfn.IFNA(INDEX('LNG Storage'!$F$17:$F$21,MATCH(Summary!$B40,'LNG Storage'!$B$17:$B$21,0),1),0))=0,"",SUM(_xlfn.IFNA(INDEX('Transmission Compression'!$H$25:$H$31,MATCH(Summary!$B40,'Transmission Compression'!$B$25:$B$31,0),1),0),_xlfn.IFNA(INDEX('Underground Storage'!$C$19:$C$24,MATCH(Summary!$B40,'Underground Storage'!$B$19:$B$24,0),1),0),_xlfn.IFNA(INDEX('LNG Storage'!$F$17:$F$21,MATCH(Summary!$B40,'LNG Storage'!$B$17:$B$21,0),1),0)))</f>
        <v/>
      </c>
      <c r="J40" s="500"/>
      <c r="K40" s="500" t="str">
        <f>IF(SUM(_xlfn.IFNA(INDEX('Transmission Compression'!$I$25:$I$31,MATCH(Summary!$B40,'Transmission Compression'!$B$25:$B$31,0),1),0),_xlfn.IFNA(INDEX('Underground Storage'!$D$19:$D$24,MATCH(Summary!$B40,'Underground Storage'!$B$19:$B$24,0),1),0),_xlfn.IFNA(INDEX('LNG Storage'!$G$17:$G$21,MATCH(Summary!$B40,'LNG Storage'!$B$17:$B$21,0),1),0))=0,"",SUM(_xlfn.IFNA(INDEX('Transmission Compression'!$I$25:$I$31,MATCH(Summary!$B40,'Transmission Compression'!$B$25:$B$31,0),1),0),_xlfn.IFNA(INDEX('Underground Storage'!$D$19:$D$24,MATCH(Summary!$B40,'Underground Storage'!$B$19:$B$24,0),1),0),_xlfn.IFNA(INDEX('LNG Storage'!$G$17:$G$21,MATCH(Summary!$B40,'LNG Storage'!$B$17:$B$21,0),1),0)))</f>
        <v/>
      </c>
      <c r="L40" s="500"/>
      <c r="M40" s="500" t="str">
        <f>IF(SUM(_xlfn.IFNA(INDEX('Transmission Compression'!$J$25:$J$31,MATCH(Summary!$B40,'Transmission Compression'!$B$25:$B$31,0),1),0),_xlfn.IFNA(INDEX('Underground Storage'!$E$19:$E$24,MATCH(Summary!$B40,'Underground Storage'!$B$19:$B$24,0),1),0),_xlfn.IFNA(INDEX('LNG Storage'!$H$17:$H$21,MATCH(Summary!$B40,'LNG Storage'!$B$17:$B$21,0),1),0))=0,"",SUM(_xlfn.IFNA(INDEX('Transmission Compression'!$J$25:$J$31,MATCH(Summary!$B40,'Transmission Compression'!$B$25:$B$31,0),1),0),_xlfn.IFNA(INDEX('Underground Storage'!$E$19:$E$24,MATCH(Summary!$B40,'Underground Storage'!$B$19:$B$24,0),1),0),_xlfn.IFNA(INDEX('LNG Storage'!$H$17:$H$21,MATCH(Summary!$B40,'LNG Storage'!$B$17:$B$21,0),1),0)))</f>
        <v/>
      </c>
      <c r="N40" s="501"/>
      <c r="O40" s="495" t="str">
        <f t="shared" si="1"/>
        <v/>
      </c>
      <c r="P40" s="496"/>
    </row>
    <row r="41" spans="2:18" ht="15" thickBot="1" x14ac:dyDescent="0.25">
      <c r="B41" s="373"/>
      <c r="C41" s="497"/>
      <c r="D41" s="497"/>
      <c r="E41" s="497"/>
      <c r="F41" s="497"/>
      <c r="G41" s="497"/>
      <c r="H41" s="498"/>
      <c r="I41" s="499" t="str">
        <f>IF(SUM(_xlfn.IFNA(INDEX('Transmission Compression'!$H$25:$H$31,MATCH(Summary!$B41,'Transmission Compression'!$B$25:$B$31,0),1),0),_xlfn.IFNA(INDEX('Underground Storage'!$C$19:$C$24,MATCH(Summary!$B41,'Underground Storage'!$B$19:$B$24,0),1),0),_xlfn.IFNA(INDEX('LNG Storage'!$F$17:$F$21,MATCH(Summary!$B41,'LNG Storage'!$B$17:$B$21,0),1),0))=0,"",SUM(_xlfn.IFNA(INDEX('Transmission Compression'!$H$25:$H$31,MATCH(Summary!$B41,'Transmission Compression'!$B$25:$B$31,0),1),0),_xlfn.IFNA(INDEX('Underground Storage'!$C$19:$C$24,MATCH(Summary!$B41,'Underground Storage'!$B$19:$B$24,0),1),0),_xlfn.IFNA(INDEX('LNG Storage'!$F$17:$F$21,MATCH(Summary!$B41,'LNG Storage'!$B$17:$B$21,0),1),0)))</f>
        <v/>
      </c>
      <c r="J41" s="500"/>
      <c r="K41" s="500" t="str">
        <f>IF(SUM(_xlfn.IFNA(INDEX('Transmission Compression'!$I$25:$I$31,MATCH(Summary!$B41,'Transmission Compression'!$B$25:$B$31,0),1),0),_xlfn.IFNA(INDEX('Underground Storage'!$D$19:$D$24,MATCH(Summary!$B41,'Underground Storage'!$B$19:$B$24,0),1),0),_xlfn.IFNA(INDEX('LNG Storage'!$G$17:$G$21,MATCH(Summary!$B41,'LNG Storage'!$B$17:$B$21,0),1),0))=0,"",SUM(_xlfn.IFNA(INDEX('Transmission Compression'!$I$25:$I$31,MATCH(Summary!$B41,'Transmission Compression'!$B$25:$B$31,0),1),0),_xlfn.IFNA(INDEX('Underground Storage'!$D$19:$D$24,MATCH(Summary!$B41,'Underground Storage'!$B$19:$B$24,0),1),0),_xlfn.IFNA(INDEX('LNG Storage'!$G$17:$G$21,MATCH(Summary!$B41,'LNG Storage'!$B$17:$B$21,0),1),0)))</f>
        <v/>
      </c>
      <c r="L41" s="500"/>
      <c r="M41" s="500" t="str">
        <f>IF(SUM(_xlfn.IFNA(INDEX('Transmission Compression'!$J$25:$J$31,MATCH(Summary!$B41,'Transmission Compression'!$B$25:$B$31,0),1),0),_xlfn.IFNA(INDEX('Underground Storage'!$E$19:$E$24,MATCH(Summary!$B41,'Underground Storage'!$B$19:$B$24,0),1),0),_xlfn.IFNA(INDEX('LNG Storage'!$H$17:$H$21,MATCH(Summary!$B41,'LNG Storage'!$B$17:$B$21,0),1),0))=0,"",SUM(_xlfn.IFNA(INDEX('Transmission Compression'!$J$25:$J$31,MATCH(Summary!$B41,'Transmission Compression'!$B$25:$B$31,0),1),0),_xlfn.IFNA(INDEX('Underground Storage'!$E$19:$E$24,MATCH(Summary!$B41,'Underground Storage'!$B$19:$B$24,0),1),0),_xlfn.IFNA(INDEX('LNG Storage'!$H$17:$H$21,MATCH(Summary!$B41,'LNG Storage'!$B$17:$B$21,0),1),0)))</f>
        <v/>
      </c>
      <c r="N41" s="501"/>
      <c r="O41" s="495" t="str">
        <f t="shared" si="1"/>
        <v/>
      </c>
      <c r="P41" s="496"/>
    </row>
    <row r="42" spans="2:18" ht="15" thickBot="1" x14ac:dyDescent="0.25">
      <c r="B42" s="373"/>
      <c r="C42" s="497"/>
      <c r="D42" s="497"/>
      <c r="E42" s="497"/>
      <c r="F42" s="497"/>
      <c r="G42" s="497"/>
      <c r="H42" s="498"/>
      <c r="I42" s="499" t="str">
        <f>IF(SUM(_xlfn.IFNA(INDEX('Transmission Compression'!$H$25:$H$31,MATCH(Summary!$B42,'Transmission Compression'!$B$25:$B$31,0),1),0),_xlfn.IFNA(INDEX('Underground Storage'!$C$19:$C$24,MATCH(Summary!$B42,'Underground Storage'!$B$19:$B$24,0),1),0),_xlfn.IFNA(INDEX('LNG Storage'!$F$17:$F$21,MATCH(Summary!$B42,'LNG Storage'!$B$17:$B$21,0),1),0))=0,"",SUM(_xlfn.IFNA(INDEX('Transmission Compression'!$H$25:$H$31,MATCH(Summary!$B42,'Transmission Compression'!$B$25:$B$31,0),1),0),_xlfn.IFNA(INDEX('Underground Storage'!$C$19:$C$24,MATCH(Summary!$B42,'Underground Storage'!$B$19:$B$24,0),1),0),_xlfn.IFNA(INDEX('LNG Storage'!$F$17:$F$21,MATCH(Summary!$B42,'LNG Storage'!$B$17:$B$21,0),1),0)))</f>
        <v/>
      </c>
      <c r="J42" s="500"/>
      <c r="K42" s="500" t="str">
        <f>IF(SUM(_xlfn.IFNA(INDEX('Transmission Compression'!$I$25:$I$31,MATCH(Summary!$B42,'Transmission Compression'!$B$25:$B$31,0),1),0),_xlfn.IFNA(INDEX('Underground Storage'!$D$19:$D$24,MATCH(Summary!$B42,'Underground Storage'!$B$19:$B$24,0),1),0),_xlfn.IFNA(INDEX('LNG Storage'!$G$17:$G$21,MATCH(Summary!$B42,'LNG Storage'!$B$17:$B$21,0),1),0))=0,"",SUM(_xlfn.IFNA(INDEX('Transmission Compression'!$I$25:$I$31,MATCH(Summary!$B42,'Transmission Compression'!$B$25:$B$31,0),1),0),_xlfn.IFNA(INDEX('Underground Storage'!$D$19:$D$24,MATCH(Summary!$B42,'Underground Storage'!$B$19:$B$24,0),1),0),_xlfn.IFNA(INDEX('LNG Storage'!$G$17:$G$21,MATCH(Summary!$B42,'LNG Storage'!$B$17:$B$21,0),1),0)))</f>
        <v/>
      </c>
      <c r="L42" s="500"/>
      <c r="M42" s="500" t="str">
        <f>IF(SUM(_xlfn.IFNA(INDEX('Transmission Compression'!$J$25:$J$31,MATCH(Summary!$B42,'Transmission Compression'!$B$25:$B$31,0),1),0),_xlfn.IFNA(INDEX('Underground Storage'!$E$19:$E$24,MATCH(Summary!$B42,'Underground Storage'!$B$19:$B$24,0),1),0),_xlfn.IFNA(INDEX('LNG Storage'!$H$17:$H$21,MATCH(Summary!$B42,'LNG Storage'!$B$17:$B$21,0),1),0))=0,"",SUM(_xlfn.IFNA(INDEX('Transmission Compression'!$J$25:$J$31,MATCH(Summary!$B42,'Transmission Compression'!$B$25:$B$31,0),1),0),_xlfn.IFNA(INDEX('Underground Storage'!$E$19:$E$24,MATCH(Summary!$B42,'Underground Storage'!$B$19:$B$24,0),1),0),_xlfn.IFNA(INDEX('LNG Storage'!$H$17:$H$21,MATCH(Summary!$B42,'LNG Storage'!$B$17:$B$21,0),1),0)))</f>
        <v/>
      </c>
      <c r="N42" s="501"/>
      <c r="O42" s="495" t="str">
        <f t="shared" si="1"/>
        <v/>
      </c>
      <c r="P42" s="496"/>
    </row>
    <row r="43" spans="2:18" ht="15" thickBot="1" x14ac:dyDescent="0.25">
      <c r="B43" s="373"/>
      <c r="C43" s="497"/>
      <c r="D43" s="497"/>
      <c r="E43" s="497"/>
      <c r="F43" s="497"/>
      <c r="G43" s="497"/>
      <c r="H43" s="498"/>
      <c r="I43" s="499" t="str">
        <f>IF(SUM(_xlfn.IFNA(INDEX('Transmission Compression'!$H$25:$H$31,MATCH(Summary!$B43,'Transmission Compression'!$B$25:$B$31,0),1),0),_xlfn.IFNA(INDEX('Underground Storage'!$C$19:$C$24,MATCH(Summary!$B43,'Underground Storage'!$B$19:$B$24,0),1),0),_xlfn.IFNA(INDEX('LNG Storage'!$F$17:$F$21,MATCH(Summary!$B43,'LNG Storage'!$B$17:$B$21,0),1),0))=0,"",SUM(_xlfn.IFNA(INDEX('Transmission Compression'!$H$25:$H$31,MATCH(Summary!$B43,'Transmission Compression'!$B$25:$B$31,0),1),0),_xlfn.IFNA(INDEX('Underground Storage'!$C$19:$C$24,MATCH(Summary!$B43,'Underground Storage'!$B$19:$B$24,0),1),0),_xlfn.IFNA(INDEX('LNG Storage'!$F$17:$F$21,MATCH(Summary!$B43,'LNG Storage'!$B$17:$B$21,0),1),0)))</f>
        <v/>
      </c>
      <c r="J43" s="500"/>
      <c r="K43" s="500" t="str">
        <f>IF(SUM(_xlfn.IFNA(INDEX('Transmission Compression'!$I$25:$I$31,MATCH(Summary!$B43,'Transmission Compression'!$B$25:$B$31,0),1),0),_xlfn.IFNA(INDEX('Underground Storage'!$D$19:$D$24,MATCH(Summary!$B43,'Underground Storage'!$B$19:$B$24,0),1),0),_xlfn.IFNA(INDEX('LNG Storage'!$G$17:$G$21,MATCH(Summary!$B43,'LNG Storage'!$B$17:$B$21,0),1),0))=0,"",SUM(_xlfn.IFNA(INDEX('Transmission Compression'!$I$25:$I$31,MATCH(Summary!$B43,'Transmission Compression'!$B$25:$B$31,0),1),0),_xlfn.IFNA(INDEX('Underground Storage'!$D$19:$D$24,MATCH(Summary!$B43,'Underground Storage'!$B$19:$B$24,0),1),0),_xlfn.IFNA(INDEX('LNG Storage'!$G$17:$G$21,MATCH(Summary!$B43,'LNG Storage'!$B$17:$B$21,0),1),0)))</f>
        <v/>
      </c>
      <c r="L43" s="500"/>
      <c r="M43" s="500" t="str">
        <f>IF(SUM(_xlfn.IFNA(INDEX('Transmission Compression'!$J$25:$J$31,MATCH(Summary!$B43,'Transmission Compression'!$B$25:$B$31,0),1),0),_xlfn.IFNA(INDEX('Underground Storage'!$E$19:$E$24,MATCH(Summary!$B43,'Underground Storage'!$B$19:$B$24,0),1),0),_xlfn.IFNA(INDEX('LNG Storage'!$H$17:$H$21,MATCH(Summary!$B43,'LNG Storage'!$B$17:$B$21,0),1),0))=0,"",SUM(_xlfn.IFNA(INDEX('Transmission Compression'!$J$25:$J$31,MATCH(Summary!$B43,'Transmission Compression'!$B$25:$B$31,0),1),0),_xlfn.IFNA(INDEX('Underground Storage'!$E$19:$E$24,MATCH(Summary!$B43,'Underground Storage'!$B$19:$B$24,0),1),0),_xlfn.IFNA(INDEX('LNG Storage'!$H$17:$H$21,MATCH(Summary!$B43,'LNG Storage'!$B$17:$B$21,0),1),0)))</f>
        <v/>
      </c>
      <c r="N43" s="501"/>
      <c r="O43" s="495" t="str">
        <f t="shared" si="1"/>
        <v/>
      </c>
      <c r="P43" s="496"/>
    </row>
    <row r="44" spans="2:18" ht="15" thickBot="1" x14ac:dyDescent="0.25">
      <c r="B44" s="373"/>
      <c r="C44" s="497"/>
      <c r="D44" s="497"/>
      <c r="E44" s="497"/>
      <c r="F44" s="497"/>
      <c r="G44" s="497"/>
      <c r="H44" s="498"/>
      <c r="I44" s="499" t="str">
        <f>IF(SUM(_xlfn.IFNA(INDEX('Transmission Compression'!$H$25:$H$31,MATCH(Summary!$B44,'Transmission Compression'!$B$25:$B$31,0),1),0),_xlfn.IFNA(INDEX('Underground Storage'!$C$19:$C$24,MATCH(Summary!$B44,'Underground Storage'!$B$19:$B$24,0),1),0),_xlfn.IFNA(INDEX('LNG Storage'!$F$17:$F$21,MATCH(Summary!$B44,'LNG Storage'!$B$17:$B$21,0),1),0))=0,"",SUM(_xlfn.IFNA(INDEX('Transmission Compression'!$H$25:$H$31,MATCH(Summary!$B44,'Transmission Compression'!$B$25:$B$31,0),1),0),_xlfn.IFNA(INDEX('Underground Storage'!$C$19:$C$24,MATCH(Summary!$B44,'Underground Storage'!$B$19:$B$24,0),1),0),_xlfn.IFNA(INDEX('LNG Storage'!$F$17:$F$21,MATCH(Summary!$B44,'LNG Storage'!$B$17:$B$21,0),1),0)))</f>
        <v/>
      </c>
      <c r="J44" s="500"/>
      <c r="K44" s="500" t="str">
        <f>IF(SUM(_xlfn.IFNA(INDEX('Transmission Compression'!$I$25:$I$31,MATCH(Summary!$B44,'Transmission Compression'!$B$25:$B$31,0),1),0),_xlfn.IFNA(INDEX('Underground Storage'!$D$19:$D$24,MATCH(Summary!$B44,'Underground Storage'!$B$19:$B$24,0),1),0),_xlfn.IFNA(INDEX('LNG Storage'!$G$17:$G$21,MATCH(Summary!$B44,'LNG Storage'!$B$17:$B$21,0),1),0))=0,"",SUM(_xlfn.IFNA(INDEX('Transmission Compression'!$I$25:$I$31,MATCH(Summary!$B44,'Transmission Compression'!$B$25:$B$31,0),1),0),_xlfn.IFNA(INDEX('Underground Storage'!$D$19:$D$24,MATCH(Summary!$B44,'Underground Storage'!$B$19:$B$24,0),1),0),_xlfn.IFNA(INDEX('LNG Storage'!$G$17:$G$21,MATCH(Summary!$B44,'LNG Storage'!$B$17:$B$21,0),1),0)))</f>
        <v/>
      </c>
      <c r="L44" s="500"/>
      <c r="M44" s="500" t="str">
        <f>IF(SUM(_xlfn.IFNA(INDEX('Transmission Compression'!$J$25:$J$31,MATCH(Summary!$B44,'Transmission Compression'!$B$25:$B$31,0),1),0),_xlfn.IFNA(INDEX('Underground Storage'!$E$19:$E$24,MATCH(Summary!$B44,'Underground Storage'!$B$19:$B$24,0),1),0),_xlfn.IFNA(INDEX('LNG Storage'!$H$17:$H$21,MATCH(Summary!$B44,'LNG Storage'!$B$17:$B$21,0),1),0))=0,"",SUM(_xlfn.IFNA(INDEX('Transmission Compression'!$J$25:$J$31,MATCH(Summary!$B44,'Transmission Compression'!$B$25:$B$31,0),1),0),_xlfn.IFNA(INDEX('Underground Storage'!$E$19:$E$24,MATCH(Summary!$B44,'Underground Storage'!$B$19:$B$24,0),1),0),_xlfn.IFNA(INDEX('LNG Storage'!$H$17:$H$21,MATCH(Summary!$B44,'LNG Storage'!$B$17:$B$21,0),1),0)))</f>
        <v/>
      </c>
      <c r="N44" s="501"/>
      <c r="O44" s="495" t="str">
        <f t="shared" si="1"/>
        <v/>
      </c>
      <c r="P44" s="496"/>
    </row>
    <row r="45" spans="2:18" ht="15" thickBot="1" x14ac:dyDescent="0.25">
      <c r="B45" s="374"/>
      <c r="C45" s="490"/>
      <c r="D45" s="490"/>
      <c r="E45" s="490"/>
      <c r="F45" s="490"/>
      <c r="G45" s="490"/>
      <c r="H45" s="491"/>
      <c r="I45" s="492" t="str">
        <f>IF(SUM(_xlfn.IFNA(INDEX('Transmission Compression'!$H$25:$H$31,MATCH(Summary!$B45,'Transmission Compression'!$B$25:$B$31,0),1),0),_xlfn.IFNA(INDEX('Underground Storage'!$C$19:$C$24,MATCH(Summary!$B45,'Underground Storage'!$B$19:$B$24,0),1),0),_xlfn.IFNA(INDEX('LNG Storage'!$F$17:$F$21,MATCH(Summary!$B45,'LNG Storage'!$B$17:$B$21,0),1),0))=0,"",SUM(_xlfn.IFNA(INDEX('Transmission Compression'!$H$25:$H$31,MATCH(Summary!$B45,'Transmission Compression'!$B$25:$B$31,0),1),0),_xlfn.IFNA(INDEX('Underground Storage'!$C$19:$C$24,MATCH(Summary!$B45,'Underground Storage'!$B$19:$B$24,0),1),0),_xlfn.IFNA(INDEX('LNG Storage'!$F$17:$F$21,MATCH(Summary!$B45,'LNG Storage'!$B$17:$B$21,0),1),0)))</f>
        <v/>
      </c>
      <c r="J45" s="493"/>
      <c r="K45" s="493" t="str">
        <f>IF(SUM(_xlfn.IFNA(INDEX('Transmission Compression'!$I$25:$I$31,MATCH(Summary!$B45,'Transmission Compression'!$B$25:$B$31,0),1),0),_xlfn.IFNA(INDEX('Underground Storage'!$D$19:$D$24,MATCH(Summary!$B45,'Underground Storage'!$B$19:$B$24,0),1),0),_xlfn.IFNA(INDEX('LNG Storage'!$G$17:$G$21,MATCH(Summary!$B45,'LNG Storage'!$B$17:$B$21,0),1),0))=0,"",SUM(_xlfn.IFNA(INDEX('Transmission Compression'!$I$25:$I$31,MATCH(Summary!$B45,'Transmission Compression'!$B$25:$B$31,0),1),0),_xlfn.IFNA(INDEX('Underground Storage'!$D$19:$D$24,MATCH(Summary!$B45,'Underground Storage'!$B$19:$B$24,0),1),0),_xlfn.IFNA(INDEX('LNG Storage'!$G$17:$G$21,MATCH(Summary!$B45,'LNG Storage'!$B$17:$B$21,0),1),0)))</f>
        <v/>
      </c>
      <c r="L45" s="493"/>
      <c r="M45" s="493" t="str">
        <f>IF(SUM(_xlfn.IFNA(INDEX('Transmission Compression'!$J$25:$J$31,MATCH(Summary!$B45,'Transmission Compression'!$B$25:$B$31,0),1),0),_xlfn.IFNA(INDEX('Underground Storage'!$E$19:$E$24,MATCH(Summary!$B45,'Underground Storage'!$B$19:$B$24,0),1),0),_xlfn.IFNA(INDEX('LNG Storage'!$H$17:$H$21,MATCH(Summary!$B45,'LNG Storage'!$B$17:$B$21,0),1),0))=0,"",SUM(_xlfn.IFNA(INDEX('Transmission Compression'!$J$25:$J$31,MATCH(Summary!$B45,'Transmission Compression'!$B$25:$B$31,0),1),0),_xlfn.IFNA(INDEX('Underground Storage'!$E$19:$E$24,MATCH(Summary!$B45,'Underground Storage'!$B$19:$B$24,0),1),0),_xlfn.IFNA(INDEX('LNG Storage'!$H$17:$H$21,MATCH(Summary!$B45,'LNG Storage'!$B$17:$B$21,0),1),0)))</f>
        <v/>
      </c>
      <c r="N45" s="494"/>
      <c r="O45" s="495" t="str">
        <f t="shared" si="1"/>
        <v/>
      </c>
      <c r="P45" s="496"/>
    </row>
  </sheetData>
  <sheetProtection algorithmName="SHA-512" hashValue="TfRwfBLo6iyXSKRP9w4G83oiI2OUfSAZnGvXpLmUMoZdCcGPJ+0No0CNe363X04VRcdCHLwY4ruTGI9/da8Lzg==" saltValue="M0Tm2smS44fVeHJc0sZ/4Q==" spinCount="100000" sheet="1"/>
  <mergeCells count="90">
    <mergeCell ref="I34:P34"/>
    <mergeCell ref="I21:P21"/>
    <mergeCell ref="Q13:R13"/>
    <mergeCell ref="Q15:R15"/>
    <mergeCell ref="Q17:R17"/>
    <mergeCell ref="K23:L23"/>
    <mergeCell ref="M23:N23"/>
    <mergeCell ref="O23:P23"/>
    <mergeCell ref="I23:J23"/>
    <mergeCell ref="C11:H11"/>
    <mergeCell ref="O29:P29"/>
    <mergeCell ref="Q9:R9"/>
    <mergeCell ref="Q8:R8"/>
    <mergeCell ref="Q7:R7"/>
    <mergeCell ref="I26:J26"/>
    <mergeCell ref="C14:D14"/>
    <mergeCell ref="C15:D15"/>
    <mergeCell ref="K14:M14"/>
    <mergeCell ref="C16:D16"/>
    <mergeCell ref="K28:L28"/>
    <mergeCell ref="M28:N28"/>
    <mergeCell ref="O28:P28"/>
    <mergeCell ref="K26:L26"/>
    <mergeCell ref="M26:N26"/>
    <mergeCell ref="O26:P26"/>
    <mergeCell ref="S9:Z9"/>
    <mergeCell ref="I27:J27"/>
    <mergeCell ref="K27:L27"/>
    <mergeCell ref="M27:N27"/>
    <mergeCell ref="O27:P27"/>
    <mergeCell ref="I24:J24"/>
    <mergeCell ref="K24:L24"/>
    <mergeCell ref="M24:N24"/>
    <mergeCell ref="O24:P24"/>
    <mergeCell ref="I25:J25"/>
    <mergeCell ref="K25:L25"/>
    <mergeCell ref="M25:N25"/>
    <mergeCell ref="O25:P25"/>
    <mergeCell ref="S20:Y32"/>
    <mergeCell ref="I28:J28"/>
    <mergeCell ref="C36:H36"/>
    <mergeCell ref="I36:J36"/>
    <mergeCell ref="K36:L36"/>
    <mergeCell ref="M36:N36"/>
    <mergeCell ref="O36:P36"/>
    <mergeCell ref="C37:H37"/>
    <mergeCell ref="I37:J37"/>
    <mergeCell ref="K37:L37"/>
    <mergeCell ref="M37:N37"/>
    <mergeCell ref="O37:P37"/>
    <mergeCell ref="C38:H38"/>
    <mergeCell ref="I38:J38"/>
    <mergeCell ref="K38:L38"/>
    <mergeCell ref="M38:N38"/>
    <mergeCell ref="O38:P38"/>
    <mergeCell ref="C39:H39"/>
    <mergeCell ref="I39:J39"/>
    <mergeCell ref="K39:L39"/>
    <mergeCell ref="M39:N39"/>
    <mergeCell ref="O39:P39"/>
    <mergeCell ref="C40:H40"/>
    <mergeCell ref="I40:J40"/>
    <mergeCell ref="K40:L40"/>
    <mergeCell ref="M40:N40"/>
    <mergeCell ref="O40:P40"/>
    <mergeCell ref="C41:H41"/>
    <mergeCell ref="I41:J41"/>
    <mergeCell ref="K41:L41"/>
    <mergeCell ref="M41:N41"/>
    <mergeCell ref="O41:P41"/>
    <mergeCell ref="C42:H42"/>
    <mergeCell ref="I42:J42"/>
    <mergeCell ref="K42:L42"/>
    <mergeCell ref="M42:N42"/>
    <mergeCell ref="O42:P42"/>
    <mergeCell ref="C43:H43"/>
    <mergeCell ref="I43:J43"/>
    <mergeCell ref="K43:L43"/>
    <mergeCell ref="M43:N43"/>
    <mergeCell ref="O43:P43"/>
    <mergeCell ref="C44:H44"/>
    <mergeCell ref="I44:J44"/>
    <mergeCell ref="K44:L44"/>
    <mergeCell ref="M44:N44"/>
    <mergeCell ref="O44:P44"/>
    <mergeCell ref="C45:H45"/>
    <mergeCell ref="I45:J45"/>
    <mergeCell ref="K45:L45"/>
    <mergeCell ref="M45:N45"/>
    <mergeCell ref="O45:P45"/>
  </mergeCells>
  <dataValidations count="1">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Q7 S8:S9" xr:uid="{00000000-0002-0000-0000-000000000000}"/>
  </dataValidations>
  <hyperlinks>
    <hyperlink ref="B28" location="'Transmission Pipeline'!A1" display="Go to Reporting Form" xr:uid="{00000000-0004-0000-0000-000000000000}"/>
    <hyperlink ref="B27" location="'Gather-Boost'!A1" display="Go to Reporting Form" xr:uid="{00000000-0004-0000-0000-000001000000}"/>
    <hyperlink ref="B26" location="Distribution!A1" display="Go to Reporting Form" xr:uid="{00000000-0004-0000-0000-000002000000}"/>
    <hyperlink ref="B25" location="'LNG Storage'!A1" display="Go to Reporting Form" xr:uid="{00000000-0004-0000-0000-000003000000}"/>
    <hyperlink ref="B24" location="'Underground Storage'!A1" display="Go to Reporting Form" xr:uid="{00000000-0004-0000-0000-000004000000}"/>
    <hyperlink ref="B23" location="'Transmission Compression'!A1" display="Go to Reporting Form" xr:uid="{00000000-0004-0000-0000-000005000000}"/>
    <hyperlink ref="Q9:R9" r:id="rId1" display="Optional Calculation Spreadsheet" xr:uid="{00000000-0004-0000-0000-000006000000}"/>
    <hyperlink ref="Q8:R8" r:id="rId2" display="Subpart W Resources Page" xr:uid="{00000000-0004-0000-0000-000007000000}"/>
    <hyperlink ref="U13" r:id="rId3" xr:uid="{00000000-0004-0000-0000-000008000000}"/>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Functions!$B$5:$B$19</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1198"/>
  <sheetViews>
    <sheetView showGridLines="0" workbookViewId="0">
      <selection activeCell="B25" sqref="B25"/>
    </sheetView>
  </sheetViews>
  <sheetFormatPr defaultColWidth="9.140625" defaultRowHeight="14.25" x14ac:dyDescent="0.2"/>
  <cols>
    <col min="1" max="1" width="9.140625" style="44"/>
    <col min="2" max="2" width="36.42578125" style="44" customWidth="1"/>
    <col min="3" max="3" width="39" style="44" customWidth="1"/>
    <col min="4" max="4" width="38" style="44" bestFit="1" customWidth="1"/>
    <col min="5" max="5" width="22.5703125" style="44" customWidth="1"/>
    <col min="6" max="6" width="23.5703125" style="44" customWidth="1"/>
    <col min="7" max="7" width="24" style="44" customWidth="1"/>
    <col min="8" max="9" width="24.85546875" style="44" customWidth="1"/>
    <col min="10" max="10" width="27.28515625" style="44" customWidth="1"/>
    <col min="11" max="11" width="33.28515625" style="44" customWidth="1"/>
    <col min="12" max="12" width="22.140625" style="44" customWidth="1"/>
    <col min="13" max="13" width="21" style="124" customWidth="1"/>
    <col min="14" max="14" width="19.85546875" style="124" customWidth="1"/>
    <col min="15" max="15" width="19.5703125" style="124" customWidth="1"/>
    <col min="16" max="16" width="23.28515625" style="124" customWidth="1"/>
    <col min="17" max="17" width="20.5703125" style="119" customWidth="1"/>
    <col min="18" max="18" width="21.28515625" style="119" customWidth="1"/>
    <col min="19" max="19" width="27.5703125" style="119" customWidth="1"/>
    <col min="20" max="22" width="8.7109375" style="119"/>
    <col min="23" max="26" width="9.140625" style="44"/>
    <col min="27" max="27" width="0" style="44" hidden="1" customWidth="1"/>
    <col min="28" max="16384" width="9.140625" style="44"/>
  </cols>
  <sheetData>
    <row r="1" spans="1:6" x14ac:dyDescent="0.2">
      <c r="A1" s="245"/>
    </row>
    <row r="3" spans="1:6" ht="20.25" x14ac:dyDescent="0.3">
      <c r="B3" s="354" t="s">
        <v>42</v>
      </c>
    </row>
    <row r="5" spans="1:6" ht="15.75" customHeight="1" x14ac:dyDescent="0.2"/>
    <row r="6" spans="1:6" ht="15.75" customHeight="1" x14ac:dyDescent="0.25">
      <c r="B6" s="334" t="s">
        <v>43</v>
      </c>
    </row>
    <row r="7" spans="1:6" ht="15.75" customHeight="1" x14ac:dyDescent="0.25">
      <c r="B7" s="375" t="s">
        <v>44</v>
      </c>
      <c r="C7" s="376" t="s">
        <v>45</v>
      </c>
      <c r="D7" s="377" t="s">
        <v>46</v>
      </c>
      <c r="E7" s="377" t="s">
        <v>47</v>
      </c>
      <c r="F7" s="378" t="s">
        <v>48</v>
      </c>
    </row>
    <row r="8" spans="1:6" ht="15.75" customHeight="1" x14ac:dyDescent="0.2">
      <c r="B8" s="379" t="s">
        <v>49</v>
      </c>
      <c r="C8" s="369">
        <f>B48</f>
        <v>0</v>
      </c>
      <c r="D8" s="369">
        <f>C48</f>
        <v>0</v>
      </c>
      <c r="E8" s="429" t="str">
        <f>D48</f>
        <v>N/A</v>
      </c>
      <c r="F8" s="380">
        <f>SUM(Table1[[#This Row],[mt CO2]],(Table1[[#This Row],[mt CH4]]*25))</f>
        <v>0</v>
      </c>
    </row>
    <row r="9" spans="1:6" ht="15.75" customHeight="1" x14ac:dyDescent="0.2">
      <c r="B9" s="379" t="s">
        <v>50</v>
      </c>
      <c r="C9" s="369">
        <f>C101</f>
        <v>0</v>
      </c>
      <c r="D9" s="369">
        <f>D101</f>
        <v>0</v>
      </c>
      <c r="E9" s="429" t="str">
        <f>E101</f>
        <v>N/A</v>
      </c>
      <c r="F9" s="380">
        <f>SUM(Table1[[#This Row],[mt CO2]],(Table1[[#This Row],[mt CH4]]*25))</f>
        <v>0</v>
      </c>
    </row>
    <row r="10" spans="1:6" ht="15.75" customHeight="1" x14ac:dyDescent="0.2">
      <c r="B10" s="379" t="s">
        <v>51</v>
      </c>
      <c r="C10" s="369">
        <f>B153</f>
        <v>0</v>
      </c>
      <c r="D10" s="369">
        <f>C153</f>
        <v>0</v>
      </c>
      <c r="E10" s="369">
        <f>D153</f>
        <v>0</v>
      </c>
      <c r="F10" s="380">
        <f>SUM(Table1[[#This Row],[mt CO2]],(Table1[[#This Row],[mt CH4]]*25),(Table1[[#This Row],[mt N2O]]*298))</f>
        <v>0</v>
      </c>
    </row>
    <row r="11" spans="1:6" ht="15.75" customHeight="1" x14ac:dyDescent="0.2">
      <c r="B11" s="379" t="s">
        <v>52</v>
      </c>
      <c r="C11" s="369">
        <f>B205</f>
        <v>0</v>
      </c>
      <c r="D11" s="369">
        <f>C205</f>
        <v>0</v>
      </c>
      <c r="E11" s="369">
        <f>D205</f>
        <v>0</v>
      </c>
      <c r="F11" s="380">
        <f>SUM(Table1[[#This Row],[mt CO2]],(Table1[[#This Row],[mt CH4]]*25),(Table1[[#This Row],[mt N2O]]*298))</f>
        <v>0</v>
      </c>
    </row>
    <row r="12" spans="1:6" ht="15.75" customHeight="1" x14ac:dyDescent="0.2">
      <c r="B12" s="379" t="s">
        <v>53</v>
      </c>
      <c r="C12" s="369">
        <f>B277</f>
        <v>0</v>
      </c>
      <c r="D12" s="369">
        <f>C277</f>
        <v>0</v>
      </c>
      <c r="E12" s="429" t="str">
        <f>D277</f>
        <v>N/A</v>
      </c>
      <c r="F12" s="380">
        <f>SUM(Table1[[#This Row],[mt CO2]],(Table1[[#This Row],[mt CH4]]*25))</f>
        <v>0</v>
      </c>
    </row>
    <row r="13" spans="1:6" ht="15.75" customHeight="1" x14ac:dyDescent="0.2">
      <c r="B13" s="379" t="s">
        <v>54</v>
      </c>
      <c r="C13" s="369">
        <f>B670</f>
        <v>0</v>
      </c>
      <c r="D13" s="369">
        <f>C670</f>
        <v>0</v>
      </c>
      <c r="E13" s="429" t="str">
        <f>D670</f>
        <v>N/A</v>
      </c>
      <c r="F13" s="380">
        <f>SUM(Table1[[#This Row],[mt CO2]],(Table1[[#This Row],[mt CH4]]*25))</f>
        <v>0</v>
      </c>
    </row>
    <row r="14" spans="1:6" ht="15.75" customHeight="1" x14ac:dyDescent="0.2">
      <c r="B14" s="381" t="s">
        <v>55</v>
      </c>
      <c r="C14" s="369">
        <f>B1064</f>
        <v>0</v>
      </c>
      <c r="D14" s="369">
        <f>C1064</f>
        <v>0</v>
      </c>
      <c r="E14" s="429" t="str">
        <f>D1064</f>
        <v>N/A</v>
      </c>
      <c r="F14" s="380">
        <f>SUM(Table1[[#This Row],[mt CO2]],(Table1[[#This Row],[mt CH4]]*25))</f>
        <v>0</v>
      </c>
    </row>
    <row r="15" spans="1:6" ht="15.75" customHeight="1" x14ac:dyDescent="0.25">
      <c r="B15" s="382" t="s">
        <v>56</v>
      </c>
      <c r="C15" s="383">
        <f>SUM(C8:C14)</f>
        <v>0</v>
      </c>
      <c r="D15" s="383">
        <f>SUM(D8:D14)</f>
        <v>0</v>
      </c>
      <c r="E15" s="383">
        <f>SUM(E8:E14)</f>
        <v>0</v>
      </c>
      <c r="F15" s="384">
        <f>SUM(Table1[[#This Row],[mt CO2]],(Table1[[#This Row],[mt CH4]]*25),(Table1[[#This Row],[mt N2O]]*298))</f>
        <v>0</v>
      </c>
    </row>
    <row r="16" spans="1:6" ht="15.75" customHeight="1" x14ac:dyDescent="0.2"/>
    <row r="17" spans="2:22" ht="15.75" customHeight="1" thickBot="1" x14ac:dyDescent="0.25">
      <c r="H17" s="369"/>
      <c r="I17" s="369"/>
      <c r="J17" s="369"/>
    </row>
    <row r="18" spans="2:22" ht="15.75" customHeight="1" thickBot="1" x14ac:dyDescent="0.25">
      <c r="B18" s="385" t="s">
        <v>57</v>
      </c>
    </row>
    <row r="19" spans="2:22" ht="15.75" customHeight="1" x14ac:dyDescent="0.2"/>
    <row r="20" spans="2:22" s="389" customFormat="1" ht="21" thickBot="1" x14ac:dyDescent="0.35">
      <c r="B20" s="386" t="s">
        <v>58</v>
      </c>
      <c r="C20" s="387"/>
      <c r="D20" s="387"/>
      <c r="E20" s="387"/>
      <c r="F20" s="387"/>
      <c r="G20" s="387"/>
      <c r="H20" s="387"/>
      <c r="I20" s="388"/>
      <c r="K20" s="390"/>
      <c r="M20" s="391"/>
      <c r="N20" s="391"/>
      <c r="O20" s="391"/>
      <c r="P20" s="391"/>
      <c r="Q20" s="392"/>
      <c r="R20" s="392"/>
      <c r="S20" s="392"/>
      <c r="T20" s="392"/>
      <c r="U20" s="392"/>
      <c r="V20" s="392"/>
    </row>
    <row r="22" spans="2:22" ht="30" customHeight="1" x14ac:dyDescent="0.2">
      <c r="B22" s="559" t="s">
        <v>59</v>
      </c>
      <c r="C22" s="559"/>
      <c r="D22" s="559"/>
      <c r="E22" s="559"/>
      <c r="F22" s="559"/>
      <c r="G22" s="559"/>
      <c r="H22" s="559"/>
      <c r="I22" s="559"/>
    </row>
    <row r="24" spans="2:22" ht="150" x14ac:dyDescent="0.25">
      <c r="B24" s="487" t="s">
        <v>60</v>
      </c>
      <c r="C24" s="487" t="s">
        <v>61</v>
      </c>
      <c r="D24" s="487" t="s">
        <v>62</v>
      </c>
      <c r="E24" s="487" t="s">
        <v>63</v>
      </c>
      <c r="F24" s="487" t="s">
        <v>64</v>
      </c>
      <c r="G24" s="487" t="s">
        <v>65</v>
      </c>
      <c r="H24" s="487" t="s">
        <v>66</v>
      </c>
      <c r="I24" s="487" t="s">
        <v>67</v>
      </c>
      <c r="J24" s="487" t="s">
        <v>68</v>
      </c>
      <c r="K24" s="487" t="s">
        <v>69</v>
      </c>
    </row>
    <row r="25" spans="2:22" x14ac:dyDescent="0.2">
      <c r="B25" s="325"/>
      <c r="C25" s="16"/>
      <c r="D25" s="16"/>
      <c r="E25" s="16"/>
      <c r="F25" s="16"/>
      <c r="G25" s="16"/>
      <c r="H25" s="349" t="str">
        <f>IF(B25&lt;&gt;"",SUM((SUMIF($AA$54:$AA$74,B25,$G$54:$G$74)),(SUMIF($C$116:$C$123,B25,$H$116:$H$123)),(SUMIF($C$116:$C$123,B25,$F$116:$F$123)),(SUMIF($B$165:$B$176,B25,$K$165:$K$176)),(SUMIF($B$165:$B$176,B25,$Q$165:Q$176)),(SUMIF($B$213:$B$236,B25,$L$213:$L$236)),(SUMIF($C$390:$C$464,B25,$H$390:$H$464)),(SUMIF($C$783:$C$857,B25,$H$783:$H$857)),(SUMIF($AA$1083:$AA$1166,B25,$I$1083:$I$1166))),"")</f>
        <v/>
      </c>
      <c r="I25" s="349" t="str">
        <f>IF($B25&lt;&gt;"",SUM((SUMIF($AA$54:$AA$74,$B25,$H$54:$H$74)),(SUMIF($C$116:$C$123,$B25,$I$116:$I$123)),(SUMIF($C$116:$C$123,$B25,$G$116:$G$123)),(SUMIF($B$165:$B$176,$B25,$L$165:$L$176)),(SUMIF($B$165:$B$176,$B25,$R$165:$R$176)),(SUMIF($B$213:$B$236,$B25,$M$213:$M$236)),(SUMIF($C$390:$C$464,$B25,$I$390:$I$464)),(SUMIF($C$783:$C$857,$B25,$I$783:$I$857)),(SUMIF($AA$1083:$AA$1166,$B25,$J$1083:$J$1166))),"")</f>
        <v/>
      </c>
      <c r="J25" s="349" t="str">
        <f t="shared" ref="J25:J29" si="0">IF($B25&lt;&gt;"",SUM((SUMIF($B$165:$B$176,$B25,$S$165:$S$176)),(SUMIF($B$213:$B$236,$B25,$N$213:$N$236))),"")</f>
        <v/>
      </c>
      <c r="K25" s="349" t="str">
        <f>IF(B25&lt;&gt;"",SUM($H25,($I25*25),($J25*298)),"")</f>
        <v/>
      </c>
      <c r="N25" s="393"/>
    </row>
    <row r="26" spans="2:22" x14ac:dyDescent="0.2">
      <c r="B26" s="325"/>
      <c r="C26" s="16"/>
      <c r="D26" s="16"/>
      <c r="E26" s="16"/>
      <c r="F26" s="16"/>
      <c r="G26" s="16"/>
      <c r="H26" s="349" t="str">
        <f>IF(B26&lt;&gt;"",SUM((SUMIF($AA$54:$AA$74,B26,$G$54:$G$74)),(SUMIF($C$116:$C$123,B26,$H$116:$H$123)),(SUMIF($C$116:$C$123,B26,$F$116:$F$123)),(SUMIF($B$165:$B$176,B26,$K$165:$K$176)),(SUMIF($B$165:$B$176,B26,$Q$165:Q$176)),(SUMIF($B$213:$B$236,B26,$L$213:$L$236)),(SUMIF($C$390:$C$464,B26,$H$390:$H$464)),(SUMIF($C$783:$C$857,B26,$H$783:$H$857)),(SUMIF($AA$1083:$AA$1166,B26,$I$1083:$I$1166))),"")</f>
        <v/>
      </c>
      <c r="I26" s="349" t="str">
        <f t="shared" ref="I26:I31" si="1">IF($B26&lt;&gt;"",SUM((SUMIF($AA$54:$AA$74,$B26,$H$54:$H$74)),(SUMIF($C$116:$C$123,$B26,$I$116:$I$123)),(SUMIF($C$116:$C$123,$B26,$G$116:$G$123)),(SUMIF($B$165:$B$176,$B26,$L$165:$L$176)),(SUMIF($B$165:$B$176,$B26,$R$165:$R$176)),(SUMIF($B$213:$B$236,$B26,$M$213:$M$236)),(SUMIF($C$390:$C$464,$B26,$I$390:$I$464)),(SUMIF($C$783:$C$857,$B26,$I$783:$I$857)),(SUMIF($AA$1083:$AA$1166,$B26,$J$1083:$J$1166))),"")</f>
        <v/>
      </c>
      <c r="J26" s="349" t="str">
        <f t="shared" si="0"/>
        <v/>
      </c>
      <c r="K26" s="349" t="str">
        <f t="shared" ref="K26:K29" si="2">IF(B26&lt;&gt;"",SUM($H26,($I26*25),($J26*298)),"")</f>
        <v/>
      </c>
      <c r="M26" s="393"/>
    </row>
    <row r="27" spans="2:22" ht="15" x14ac:dyDescent="0.25">
      <c r="B27" s="325"/>
      <c r="C27" s="16"/>
      <c r="D27" s="16"/>
      <c r="E27" s="16"/>
      <c r="F27" s="16"/>
      <c r="G27" s="16"/>
      <c r="H27" s="349" t="str">
        <f>IF(B27&lt;&gt;"",SUM((SUMIF($AA$54:$AA$74,B27,$G$54:$G$74)),(SUMIF($C$116:$C$123,B27,$H$116:$H$123)),(SUMIF($C$116:$C$123,B27,$F$116:$F$123)),(SUMIF($B$165:$B$176,B27,$K$165:$K$176)),(SUMIF($B$165:$B$176,B27,$Q$165:Q$176)),(SUMIF($B$213:$B$236,B27,$L$213:$L$236)),(SUMIF($C$390:$C$464,B27,$H$390:$H$464)),(SUMIF($C$783:$C$857,B27,$H$783:$H$857)),(SUMIF($AA$1083:$AA$1166,B27,$I$1083:$I$1166))),"")</f>
        <v/>
      </c>
      <c r="I27" s="349" t="str">
        <f t="shared" si="1"/>
        <v/>
      </c>
      <c r="J27" s="349" t="str">
        <f t="shared" si="0"/>
        <v/>
      </c>
      <c r="K27" s="349" t="str">
        <f t="shared" si="2"/>
        <v/>
      </c>
      <c r="L27" s="46"/>
      <c r="M27" s="394"/>
    </row>
    <row r="28" spans="2:22" x14ac:dyDescent="0.2">
      <c r="B28" s="325"/>
      <c r="C28" s="16"/>
      <c r="D28" s="16"/>
      <c r="E28" s="16"/>
      <c r="F28" s="16"/>
      <c r="G28" s="16"/>
      <c r="H28" s="349" t="str">
        <f>IF(B28&lt;&gt;"",SUM((SUMIF($AA$54:$AA$74,B28,$G$54:$G$74)),(SUMIF($C$116:$C$123,B28,$H$116:$H$123)),(SUMIF($C$116:$C$123,B28,$F$116:$F$123)),(SUMIF($B$165:$B$176,B28,$K$165:$K$176)),(SUMIF($B$165:$B$176,B28,$Q$165:Q$176)),(SUMIF($B$213:$B$236,B28,$L$213:$L$236)),(SUMIF($C$390:$C$464,B28,$H$390:$H$464)),(SUMIF($C$783:$C$857,B28,$H$783:$H$857)),(SUMIF($AA$1083:$AA$1166,B28,$I$1083:$I$1166))),"")</f>
        <v/>
      </c>
      <c r="I28" s="349" t="str">
        <f t="shared" si="1"/>
        <v/>
      </c>
      <c r="J28" s="349" t="str">
        <f t="shared" si="0"/>
        <v/>
      </c>
      <c r="K28" s="349" t="str">
        <f t="shared" si="2"/>
        <v/>
      </c>
    </row>
    <row r="29" spans="2:22" x14ac:dyDescent="0.2">
      <c r="B29" s="325"/>
      <c r="C29" s="16"/>
      <c r="D29" s="16"/>
      <c r="E29" s="16"/>
      <c r="F29" s="16"/>
      <c r="G29" s="16"/>
      <c r="H29" s="349" t="str">
        <f>IF(B29&lt;&gt;"",SUM((SUMIF($AA$54:$AA$74,B29,$G$54:$G$74)),(SUMIF($C$116:$C$123,B29,$H$116:$H$123)),(SUMIF($C$116:$C$123,B29,$F$116:$F$123)),(SUMIF($B$165:$B$176,B29,$K$165:$K$176)),(SUMIF($B$165:$B$176,B29,$Q$165:Q$176)),(SUMIF($B$213:$B$236,B29,$L$213:$L$236)),(SUMIF($C$390:$C$464,B29,$H$390:$H$464)),(SUMIF($C$783:$C$857,B29,$H$783:$H$857)),(SUMIF($AA$1083:$AA$1166,B29,$I$1083:$I$1166))),"")</f>
        <v/>
      </c>
      <c r="I29" s="349" t="str">
        <f t="shared" si="1"/>
        <v/>
      </c>
      <c r="J29" s="349" t="str">
        <f t="shared" si="0"/>
        <v/>
      </c>
      <c r="K29" s="349" t="str">
        <f t="shared" si="2"/>
        <v/>
      </c>
    </row>
    <row r="30" spans="2:22" x14ac:dyDescent="0.2">
      <c r="B30" s="325"/>
      <c r="C30" s="16"/>
      <c r="D30" s="16"/>
      <c r="E30" s="16"/>
      <c r="F30" s="16"/>
      <c r="G30" s="16"/>
      <c r="H30" s="349" t="str">
        <f>IF(B30&lt;&gt;"",SUM((SUMIF($AA$54:$AA$74,B30,$G$54:$G$74)),(SUMIF($C$116:$C$123,B30,$H$116:$H$123)),(SUMIF($C$116:$C$123,B30,$F$116:$F$123)),(SUMIF($B$165:$B$176,B30,$K$165:$K$176)),(SUMIF($B$165:$B$176,B30,$Q$165:Q$176)),(SUMIF($B$213:$B$236,B30,$L$213:$L$236)),(SUMIF($C$390:$C$464,B30,$H$390:$H$464)),(SUMIF($C$783:$C$857,B30,$H$783:$H$857)),(SUMIF($AA$1083:$AA$1166,B30,$I$1083:$I$1166))),"")</f>
        <v/>
      </c>
      <c r="I30" s="349" t="str">
        <f t="shared" si="1"/>
        <v/>
      </c>
      <c r="J30" s="349" t="str">
        <f t="shared" ref="J30:J31" si="3">IF($B30&lt;&gt;"",SUM((SUMIF($B$165:$B$176,$B30,$S$165:$S$176)),(SUMIF($B$213:$B$236,$B30,$N$213:$N$236))),"")</f>
        <v/>
      </c>
      <c r="K30" s="349" t="str">
        <f t="shared" ref="K30:K31" si="4">IF(B30&lt;&gt;"",SUM($H30,($I30*25),($J30*298)),"")</f>
        <v/>
      </c>
    </row>
    <row r="31" spans="2:22" x14ac:dyDescent="0.2">
      <c r="B31" s="325"/>
      <c r="C31" s="16"/>
      <c r="D31" s="16"/>
      <c r="E31" s="16"/>
      <c r="F31" s="16"/>
      <c r="G31" s="16"/>
      <c r="H31" s="349" t="str">
        <f>IF(B31&lt;&gt;"",SUM((SUMIF($AA$54:$AA$74,B31,$G$54:$G$74)),(SUMIF($C$116:$C$123,B31,$H$116:$H$123)),(SUMIF($C$116:$C$123,B31,$F$116:$F$123)),(SUMIF($B$165:$B$176,B31,$K$165:$K$176)),(SUMIF($B$165:$B$176,B31,$Q$165:Q$176)),(SUMIF($B$213:$B$236,B31,$L$213:$L$236)),(SUMIF($C$390:$C$464,B31,$H$390:$H$464)),(SUMIF($C$783:$C$857,B31,$H$783:$H$857)),(SUMIF($AA$1083:$AA$1166,B31,$I$1083:$I$1166))),"")</f>
        <v/>
      </c>
      <c r="I31" s="349" t="str">
        <f t="shared" si="1"/>
        <v/>
      </c>
      <c r="J31" s="349" t="str">
        <f t="shared" si="3"/>
        <v/>
      </c>
      <c r="K31" s="349" t="str">
        <f t="shared" si="4"/>
        <v/>
      </c>
    </row>
    <row r="34" spans="2:22" ht="15" x14ac:dyDescent="0.2">
      <c r="D34" s="107" t="s">
        <v>70</v>
      </c>
      <c r="E34" s="342" t="s">
        <v>71</v>
      </c>
    </row>
    <row r="35" spans="2:22" ht="15" x14ac:dyDescent="0.2">
      <c r="D35" s="107" t="s">
        <v>72</v>
      </c>
      <c r="E35" s="342" t="s">
        <v>71</v>
      </c>
    </row>
    <row r="36" spans="2:22" ht="15" x14ac:dyDescent="0.2">
      <c r="D36" s="107" t="s">
        <v>73</v>
      </c>
      <c r="E36" s="342" t="s">
        <v>71</v>
      </c>
    </row>
    <row r="37" spans="2:22" ht="15" x14ac:dyDescent="0.2">
      <c r="D37" s="107" t="s">
        <v>74</v>
      </c>
      <c r="E37" s="342" t="s">
        <v>71</v>
      </c>
    </row>
    <row r="38" spans="2:22" ht="15" x14ac:dyDescent="0.2">
      <c r="D38" s="107" t="s">
        <v>75</v>
      </c>
      <c r="E38" s="342" t="s">
        <v>71</v>
      </c>
    </row>
    <row r="39" spans="2:22" ht="15" x14ac:dyDescent="0.2">
      <c r="D39" s="107" t="s">
        <v>76</v>
      </c>
      <c r="E39" s="342" t="s">
        <v>71</v>
      </c>
    </row>
    <row r="40" spans="2:22" ht="15" x14ac:dyDescent="0.2">
      <c r="D40" s="107" t="s">
        <v>77</v>
      </c>
      <c r="E40" s="342" t="s">
        <v>71</v>
      </c>
    </row>
    <row r="44" spans="2:22" s="389" customFormat="1" ht="21" thickBot="1" x14ac:dyDescent="0.35">
      <c r="B44" s="386" t="s">
        <v>78</v>
      </c>
      <c r="C44" s="387"/>
      <c r="D44" s="387"/>
      <c r="E44" s="387"/>
      <c r="F44" s="387"/>
      <c r="G44" s="387"/>
      <c r="H44" s="387"/>
      <c r="I44" s="388"/>
      <c r="K44" s="390"/>
      <c r="M44" s="391"/>
      <c r="N44" s="391"/>
      <c r="O44" s="391"/>
      <c r="P44" s="391"/>
      <c r="Q44" s="392"/>
      <c r="R44" s="392"/>
      <c r="S44" s="392"/>
      <c r="T44" s="392"/>
      <c r="U44" s="392"/>
      <c r="V44" s="392"/>
    </row>
    <row r="45" spans="2:22" ht="18.75" thickBot="1" x14ac:dyDescent="0.3">
      <c r="B45" s="395"/>
      <c r="M45" s="396"/>
    </row>
    <row r="46" spans="2:22" ht="15" x14ac:dyDescent="0.2">
      <c r="B46" s="574" t="s">
        <v>79</v>
      </c>
      <c r="C46" s="575"/>
      <c r="D46" s="576"/>
    </row>
    <row r="47" spans="2:22" ht="16.5" x14ac:dyDescent="0.2">
      <c r="B47" s="20" t="s">
        <v>80</v>
      </c>
      <c r="C47" s="21" t="s">
        <v>81</v>
      </c>
      <c r="D47" s="22" t="s">
        <v>82</v>
      </c>
    </row>
    <row r="48" spans="2:22" ht="15" thickBot="1" x14ac:dyDescent="0.25">
      <c r="B48" s="169">
        <f>SUM(G54:G74)</f>
        <v>0</v>
      </c>
      <c r="C48" s="23">
        <f>SUM(H54:H74)</f>
        <v>0</v>
      </c>
      <c r="D48" s="43" t="s">
        <v>83</v>
      </c>
    </row>
    <row r="49" spans="2:27" ht="18" x14ac:dyDescent="0.25">
      <c r="B49" s="395"/>
      <c r="M49" s="396"/>
    </row>
    <row r="50" spans="2:27" ht="15.75" x14ac:dyDescent="0.25">
      <c r="B50" s="333"/>
      <c r="M50" s="396"/>
    </row>
    <row r="51" spans="2:27" ht="18" x14ac:dyDescent="0.25">
      <c r="B51" s="334" t="s">
        <v>84</v>
      </c>
      <c r="M51" s="396"/>
    </row>
    <row r="52" spans="2:27" ht="15.75" thickBot="1" x14ac:dyDescent="0.3">
      <c r="K52" s="112"/>
    </row>
    <row r="53" spans="2:27" ht="136.5" x14ac:dyDescent="0.25">
      <c r="B53" s="269" t="s">
        <v>60</v>
      </c>
      <c r="C53" s="159" t="s">
        <v>85</v>
      </c>
      <c r="D53" s="270" t="s">
        <v>86</v>
      </c>
      <c r="E53" s="87" t="s">
        <v>87</v>
      </c>
      <c r="F53" s="87" t="s">
        <v>88</v>
      </c>
      <c r="G53" s="87" t="s">
        <v>89</v>
      </c>
      <c r="H53" s="88" t="s">
        <v>90</v>
      </c>
    </row>
    <row r="54" spans="2:27" x14ac:dyDescent="0.2">
      <c r="B54" s="612"/>
      <c r="C54" s="38" t="s">
        <v>91</v>
      </c>
      <c r="D54" s="16"/>
      <c r="E54" s="39"/>
      <c r="F54" s="39"/>
      <c r="G54" s="41"/>
      <c r="H54" s="271"/>
      <c r="AA54" s="44">
        <f>$B$54</f>
        <v>0</v>
      </c>
    </row>
    <row r="55" spans="2:27" x14ac:dyDescent="0.2">
      <c r="B55" s="551"/>
      <c r="C55" s="38" t="s">
        <v>92</v>
      </c>
      <c r="D55" s="16"/>
      <c r="E55" s="39"/>
      <c r="F55" s="39"/>
      <c r="G55" s="41"/>
      <c r="H55" s="271"/>
      <c r="AA55" s="44">
        <f>$B$54</f>
        <v>0</v>
      </c>
    </row>
    <row r="56" spans="2:27" ht="15" thickBot="1" x14ac:dyDescent="0.25">
      <c r="B56" s="551"/>
      <c r="C56" s="256" t="s">
        <v>93</v>
      </c>
      <c r="D56" s="397"/>
      <c r="E56" s="257"/>
      <c r="F56" s="257"/>
      <c r="G56" s="258"/>
      <c r="H56" s="272"/>
      <c r="AA56" s="44">
        <f>$B$54</f>
        <v>0</v>
      </c>
    </row>
    <row r="57" spans="2:27" x14ac:dyDescent="0.2">
      <c r="B57" s="550"/>
      <c r="C57" s="262" t="s">
        <v>91</v>
      </c>
      <c r="D57" s="398"/>
      <c r="E57" s="263"/>
      <c r="F57" s="263"/>
      <c r="G57" s="264"/>
      <c r="H57" s="273"/>
      <c r="AA57" s="44">
        <f>$B$57</f>
        <v>0</v>
      </c>
    </row>
    <row r="58" spans="2:27" x14ac:dyDescent="0.2">
      <c r="B58" s="551"/>
      <c r="C58" s="38" t="s">
        <v>92</v>
      </c>
      <c r="D58" s="16"/>
      <c r="E58" s="39"/>
      <c r="F58" s="39"/>
      <c r="G58" s="41"/>
      <c r="H58" s="271"/>
      <c r="AA58" s="44">
        <f>$B$57</f>
        <v>0</v>
      </c>
    </row>
    <row r="59" spans="2:27" ht="15" thickBot="1" x14ac:dyDescent="0.25">
      <c r="B59" s="552"/>
      <c r="C59" s="265" t="s">
        <v>93</v>
      </c>
      <c r="D59" s="150"/>
      <c r="E59" s="266"/>
      <c r="F59" s="266"/>
      <c r="G59" s="268"/>
      <c r="H59" s="274"/>
      <c r="AA59" s="44">
        <f>$B$57</f>
        <v>0</v>
      </c>
    </row>
    <row r="60" spans="2:27" x14ac:dyDescent="0.2">
      <c r="B60" s="551"/>
      <c r="C60" s="259" t="s">
        <v>91</v>
      </c>
      <c r="D60" s="399"/>
      <c r="E60" s="260"/>
      <c r="F60" s="260"/>
      <c r="G60" s="261"/>
      <c r="H60" s="275"/>
      <c r="AA60" s="44">
        <f>$B$60</f>
        <v>0</v>
      </c>
    </row>
    <row r="61" spans="2:27" x14ac:dyDescent="0.2">
      <c r="B61" s="551"/>
      <c r="C61" s="38" t="s">
        <v>92</v>
      </c>
      <c r="D61" s="16"/>
      <c r="E61" s="39"/>
      <c r="F61" s="39"/>
      <c r="G61" s="41"/>
      <c r="H61" s="271"/>
      <c r="AA61" s="44">
        <f>$B$60</f>
        <v>0</v>
      </c>
    </row>
    <row r="62" spans="2:27" ht="15" thickBot="1" x14ac:dyDescent="0.25">
      <c r="B62" s="551"/>
      <c r="C62" s="256" t="s">
        <v>93</v>
      </c>
      <c r="D62" s="397"/>
      <c r="E62" s="39"/>
      <c r="F62" s="39"/>
      <c r="G62" s="41"/>
      <c r="H62" s="271"/>
      <c r="AA62" s="44">
        <f>$B$60</f>
        <v>0</v>
      </c>
    </row>
    <row r="63" spans="2:27" x14ac:dyDescent="0.2">
      <c r="B63" s="550"/>
      <c r="C63" s="262" t="s">
        <v>91</v>
      </c>
      <c r="D63" s="398"/>
      <c r="E63" s="39"/>
      <c r="F63" s="39"/>
      <c r="G63" s="41"/>
      <c r="H63" s="271"/>
      <c r="AA63" s="44">
        <f>$B$63</f>
        <v>0</v>
      </c>
    </row>
    <row r="64" spans="2:27" x14ac:dyDescent="0.2">
      <c r="B64" s="551"/>
      <c r="C64" s="38" t="s">
        <v>92</v>
      </c>
      <c r="D64" s="16"/>
      <c r="E64" s="39"/>
      <c r="F64" s="39"/>
      <c r="G64" s="41"/>
      <c r="H64" s="271"/>
      <c r="AA64" s="44">
        <f>$B$63</f>
        <v>0</v>
      </c>
    </row>
    <row r="65" spans="2:27" ht="15" thickBot="1" x14ac:dyDescent="0.25">
      <c r="B65" s="552"/>
      <c r="C65" s="265" t="s">
        <v>93</v>
      </c>
      <c r="D65" s="150"/>
      <c r="E65" s="39"/>
      <c r="F65" s="39"/>
      <c r="G65" s="41"/>
      <c r="H65" s="271"/>
      <c r="AA65" s="44">
        <f>$B$63</f>
        <v>0</v>
      </c>
    </row>
    <row r="66" spans="2:27" x14ac:dyDescent="0.2">
      <c r="B66" s="551"/>
      <c r="C66" s="259" t="s">
        <v>91</v>
      </c>
      <c r="D66" s="399"/>
      <c r="E66" s="39"/>
      <c r="F66" s="39"/>
      <c r="G66" s="41"/>
      <c r="H66" s="271"/>
      <c r="AA66" s="44">
        <f>$B$66</f>
        <v>0</v>
      </c>
    </row>
    <row r="67" spans="2:27" x14ac:dyDescent="0.2">
      <c r="B67" s="551"/>
      <c r="C67" s="38" t="s">
        <v>92</v>
      </c>
      <c r="D67" s="16"/>
      <c r="E67" s="39"/>
      <c r="F67" s="39"/>
      <c r="G67" s="41"/>
      <c r="H67" s="271"/>
      <c r="AA67" s="44">
        <f>$B$66</f>
        <v>0</v>
      </c>
    </row>
    <row r="68" spans="2:27" ht="15" thickBot="1" x14ac:dyDescent="0.25">
      <c r="B68" s="551"/>
      <c r="C68" s="256" t="s">
        <v>93</v>
      </c>
      <c r="D68" s="397"/>
      <c r="E68" s="257"/>
      <c r="F68" s="257"/>
      <c r="G68" s="258"/>
      <c r="H68" s="272"/>
      <c r="AA68" s="44">
        <f>$B$66</f>
        <v>0</v>
      </c>
    </row>
    <row r="69" spans="2:27" x14ac:dyDescent="0.2">
      <c r="B69" s="550"/>
      <c r="C69" s="262" t="s">
        <v>91</v>
      </c>
      <c r="D69" s="398"/>
      <c r="E69" s="263"/>
      <c r="F69" s="263"/>
      <c r="G69" s="264"/>
      <c r="H69" s="273"/>
      <c r="AA69" s="44">
        <f>$B$69</f>
        <v>0</v>
      </c>
    </row>
    <row r="70" spans="2:27" x14ac:dyDescent="0.2">
      <c r="B70" s="551"/>
      <c r="C70" s="38" t="s">
        <v>92</v>
      </c>
      <c r="D70" s="16"/>
      <c r="E70" s="39"/>
      <c r="F70" s="39"/>
      <c r="G70" s="41"/>
      <c r="H70" s="271"/>
      <c r="AA70" s="44">
        <f>$B$69</f>
        <v>0</v>
      </c>
    </row>
    <row r="71" spans="2:27" ht="15" thickBot="1" x14ac:dyDescent="0.25">
      <c r="B71" s="552"/>
      <c r="C71" s="265" t="s">
        <v>93</v>
      </c>
      <c r="D71" s="150"/>
      <c r="E71" s="266"/>
      <c r="F71" s="266"/>
      <c r="G71" s="268"/>
      <c r="H71" s="274"/>
      <c r="AA71" s="44">
        <f>$B$69</f>
        <v>0</v>
      </c>
    </row>
    <row r="72" spans="2:27" x14ac:dyDescent="0.2">
      <c r="B72" s="551"/>
      <c r="C72" s="259" t="s">
        <v>91</v>
      </c>
      <c r="D72" s="399"/>
      <c r="E72" s="260"/>
      <c r="F72" s="260"/>
      <c r="G72" s="400"/>
      <c r="H72" s="275"/>
      <c r="AA72" s="44">
        <f>$B$72</f>
        <v>0</v>
      </c>
    </row>
    <row r="73" spans="2:27" x14ac:dyDescent="0.2">
      <c r="B73" s="551"/>
      <c r="C73" s="38" t="s">
        <v>92</v>
      </c>
      <c r="D73" s="16"/>
      <c r="E73" s="39"/>
      <c r="F73" s="39"/>
      <c r="G73" s="41"/>
      <c r="H73" s="271"/>
      <c r="AA73" s="44">
        <f>$B$72</f>
        <v>0</v>
      </c>
    </row>
    <row r="74" spans="2:27" ht="15" thickBot="1" x14ac:dyDescent="0.25">
      <c r="B74" s="552"/>
      <c r="C74" s="265" t="s">
        <v>93</v>
      </c>
      <c r="D74" s="150"/>
      <c r="E74" s="266"/>
      <c r="F74" s="266"/>
      <c r="G74" s="268"/>
      <c r="H74" s="274"/>
      <c r="AA74" s="44">
        <f>$B$72</f>
        <v>0</v>
      </c>
    </row>
    <row r="77" spans="2:27" ht="15" x14ac:dyDescent="0.25">
      <c r="B77" s="168" t="s">
        <v>94</v>
      </c>
    </row>
    <row r="78" spans="2:27" ht="90" x14ac:dyDescent="0.25">
      <c r="B78" s="481" t="s">
        <v>95</v>
      </c>
    </row>
    <row r="79" spans="2:27" x14ac:dyDescent="0.2">
      <c r="B79" s="485"/>
    </row>
    <row r="81" spans="2:23" ht="15" x14ac:dyDescent="0.25">
      <c r="B81" s="46" t="s">
        <v>96</v>
      </c>
    </row>
    <row r="82" spans="2:23" ht="15" thickBot="1" x14ac:dyDescent="0.25"/>
    <row r="83" spans="2:23" ht="135" x14ac:dyDescent="0.25">
      <c r="B83" s="94" t="s">
        <v>60</v>
      </c>
      <c r="C83" s="30" t="s">
        <v>85</v>
      </c>
      <c r="D83" s="30" t="s">
        <v>97</v>
      </c>
      <c r="E83" s="29" t="s">
        <v>98</v>
      </c>
      <c r="F83" s="487" t="s">
        <v>99</v>
      </c>
      <c r="G83" s="487" t="s">
        <v>100</v>
      </c>
      <c r="H83" s="571" t="s">
        <v>101</v>
      </c>
      <c r="I83" s="572"/>
      <c r="J83" s="606"/>
      <c r="M83" s="44"/>
      <c r="Q83" s="124"/>
      <c r="W83" s="119"/>
    </row>
    <row r="84" spans="2:23" x14ac:dyDescent="0.2">
      <c r="B84" s="105"/>
      <c r="C84" s="286"/>
      <c r="D84" s="285"/>
      <c r="E84" s="280"/>
      <c r="F84" s="286"/>
      <c r="G84" s="286"/>
      <c r="H84" s="619"/>
      <c r="I84" s="620"/>
      <c r="J84" s="621"/>
      <c r="M84" s="44"/>
      <c r="Q84" s="124"/>
      <c r="W84" s="119"/>
    </row>
    <row r="85" spans="2:23" x14ac:dyDescent="0.2">
      <c r="B85" s="105"/>
      <c r="C85" s="286"/>
      <c r="D85" s="285"/>
      <c r="E85" s="280"/>
      <c r="F85" s="286"/>
      <c r="G85" s="286"/>
      <c r="H85" s="586"/>
      <c r="I85" s="587"/>
      <c r="J85" s="618"/>
      <c r="M85" s="44"/>
      <c r="Q85" s="124"/>
      <c r="W85" s="119"/>
    </row>
    <row r="86" spans="2:23" x14ac:dyDescent="0.2">
      <c r="B86" s="105"/>
      <c r="C86" s="286"/>
      <c r="D86" s="285"/>
      <c r="E86" s="280"/>
      <c r="F86" s="286"/>
      <c r="G86" s="286"/>
      <c r="H86" s="586"/>
      <c r="I86" s="587"/>
      <c r="J86" s="618"/>
      <c r="M86" s="44"/>
      <c r="Q86" s="124"/>
      <c r="W86" s="119"/>
    </row>
    <row r="87" spans="2:23" x14ac:dyDescent="0.2">
      <c r="B87" s="105"/>
      <c r="C87" s="286"/>
      <c r="D87" s="285"/>
      <c r="E87" s="280"/>
      <c r="F87" s="286"/>
      <c r="G87" s="286"/>
      <c r="H87" s="586"/>
      <c r="I87" s="587"/>
      <c r="J87" s="618"/>
      <c r="M87" s="44"/>
      <c r="Q87" s="124"/>
      <c r="W87" s="119"/>
    </row>
    <row r="88" spans="2:23" x14ac:dyDescent="0.2">
      <c r="B88" s="105"/>
      <c r="C88" s="299"/>
      <c r="D88" s="285"/>
      <c r="E88" s="280"/>
      <c r="F88" s="286"/>
      <c r="G88" s="286"/>
      <c r="H88" s="586"/>
      <c r="I88" s="587"/>
      <c r="J88" s="618"/>
      <c r="M88" s="44"/>
      <c r="Q88" s="124"/>
      <c r="W88" s="119"/>
    </row>
    <row r="89" spans="2:23" x14ac:dyDescent="0.2">
      <c r="B89" s="105"/>
      <c r="C89" s="299"/>
      <c r="D89" s="285"/>
      <c r="E89" s="280"/>
      <c r="F89" s="286"/>
      <c r="G89" s="286"/>
      <c r="H89" s="586"/>
      <c r="I89" s="587"/>
      <c r="J89" s="618"/>
      <c r="M89" s="44"/>
      <c r="Q89" s="124"/>
      <c r="W89" s="119"/>
    </row>
    <row r="90" spans="2:23" x14ac:dyDescent="0.2">
      <c r="B90" s="105"/>
      <c r="C90" s="299"/>
      <c r="D90" s="285"/>
      <c r="E90" s="280"/>
      <c r="F90" s="286"/>
      <c r="G90" s="286"/>
      <c r="H90" s="586"/>
      <c r="I90" s="587"/>
      <c r="J90" s="618"/>
      <c r="M90" s="44"/>
      <c r="Q90" s="124"/>
      <c r="W90" s="119"/>
    </row>
    <row r="91" spans="2:23" x14ac:dyDescent="0.2">
      <c r="B91" s="105"/>
      <c r="C91" s="299"/>
      <c r="D91" s="285"/>
      <c r="E91" s="280"/>
      <c r="F91" s="286"/>
      <c r="G91" s="286"/>
      <c r="H91" s="586"/>
      <c r="I91" s="587"/>
      <c r="J91" s="618"/>
      <c r="M91" s="44"/>
      <c r="Q91" s="124"/>
      <c r="W91" s="119"/>
    </row>
    <row r="92" spans="2:23" x14ac:dyDescent="0.2">
      <c r="B92" s="105"/>
      <c r="C92" s="299"/>
      <c r="D92" s="285"/>
      <c r="E92" s="280"/>
      <c r="F92" s="286"/>
      <c r="G92" s="286"/>
      <c r="H92" s="586"/>
      <c r="I92" s="587"/>
      <c r="J92" s="618"/>
      <c r="M92" s="44"/>
      <c r="Q92" s="124"/>
      <c r="W92" s="119"/>
    </row>
    <row r="93" spans="2:23" x14ac:dyDescent="0.2">
      <c r="B93" s="105"/>
      <c r="C93" s="299"/>
      <c r="D93" s="285"/>
      <c r="E93" s="280"/>
      <c r="F93" s="286"/>
      <c r="G93" s="286"/>
      <c r="H93" s="586"/>
      <c r="I93" s="587"/>
      <c r="J93" s="618"/>
      <c r="M93" s="44"/>
      <c r="Q93" s="124"/>
      <c r="W93" s="119"/>
    </row>
    <row r="95" spans="2:23" ht="15.75" x14ac:dyDescent="0.2">
      <c r="B95" s="341" t="s">
        <v>102</v>
      </c>
    </row>
    <row r="97" spans="2:23" s="389" customFormat="1" ht="21" thickBot="1" x14ac:dyDescent="0.35">
      <c r="B97" s="386" t="s">
        <v>103</v>
      </c>
      <c r="C97" s="387"/>
      <c r="D97" s="387"/>
      <c r="E97" s="387"/>
      <c r="F97" s="387"/>
      <c r="G97" s="387"/>
      <c r="H97" s="387"/>
      <c r="I97" s="388"/>
      <c r="J97" s="388"/>
      <c r="K97" s="390"/>
      <c r="M97" s="391"/>
      <c r="N97" s="391"/>
      <c r="O97" s="391"/>
      <c r="P97" s="391"/>
      <c r="Q97" s="392"/>
      <c r="R97" s="392"/>
      <c r="S97" s="392"/>
      <c r="T97" s="392"/>
      <c r="U97" s="392"/>
      <c r="V97" s="392"/>
    </row>
    <row r="98" spans="2:23" ht="15" thickBot="1" x14ac:dyDescent="0.25">
      <c r="B98" s="141"/>
      <c r="J98" s="401"/>
    </row>
    <row r="99" spans="2:23" ht="15" x14ac:dyDescent="0.2">
      <c r="B99" s="141"/>
      <c r="C99" s="574" t="s">
        <v>79</v>
      </c>
      <c r="D99" s="575"/>
      <c r="E99" s="576"/>
      <c r="J99" s="402"/>
    </row>
    <row r="100" spans="2:23" ht="16.5" x14ac:dyDescent="0.2">
      <c r="B100" s="141"/>
      <c r="C100" s="20" t="s">
        <v>80</v>
      </c>
      <c r="D100" s="21" t="s">
        <v>81</v>
      </c>
      <c r="E100" s="22" t="s">
        <v>82</v>
      </c>
      <c r="J100" s="402"/>
    </row>
    <row r="101" spans="2:23" ht="15" thickBot="1" x14ac:dyDescent="0.25">
      <c r="B101" s="141"/>
      <c r="C101" s="169">
        <f>SUM(F116:F123,H116:H123)</f>
        <v>0</v>
      </c>
      <c r="D101" s="169">
        <f>SUM(G116:G123,I116:I123)</f>
        <v>0</v>
      </c>
      <c r="E101" s="43" t="s">
        <v>83</v>
      </c>
      <c r="J101" s="402"/>
    </row>
    <row r="102" spans="2:23" x14ac:dyDescent="0.2">
      <c r="B102" s="141"/>
      <c r="J102" s="402"/>
    </row>
    <row r="103" spans="2:23" ht="15" x14ac:dyDescent="0.2">
      <c r="B103" s="141"/>
      <c r="C103" s="617" t="s">
        <v>104</v>
      </c>
      <c r="D103" s="617"/>
      <c r="E103" s="617"/>
      <c r="J103" s="402"/>
    </row>
    <row r="104" spans="2:23" ht="36.75" customHeight="1" x14ac:dyDescent="0.2">
      <c r="B104" s="141"/>
      <c r="C104" s="623" t="s">
        <v>105</v>
      </c>
      <c r="D104" s="623"/>
      <c r="E104" s="81"/>
      <c r="J104" s="402"/>
    </row>
    <row r="105" spans="2:23" x14ac:dyDescent="0.2">
      <c r="B105" s="141"/>
      <c r="J105" s="402"/>
    </row>
    <row r="106" spans="2:23" ht="15" thickBot="1" x14ac:dyDescent="0.25">
      <c r="B106" s="141"/>
      <c r="J106" s="402"/>
    </row>
    <row r="107" spans="2:23" ht="68.099999999999994" customHeight="1" x14ac:dyDescent="0.25">
      <c r="B107" s="403"/>
      <c r="C107" s="624" t="s">
        <v>106</v>
      </c>
      <c r="D107" s="625"/>
      <c r="J107" s="402"/>
    </row>
    <row r="108" spans="2:23" ht="15" thickBot="1" x14ac:dyDescent="0.25">
      <c r="B108" s="403"/>
      <c r="C108" s="626"/>
      <c r="D108" s="627"/>
      <c r="J108" s="402"/>
    </row>
    <row r="109" spans="2:23" x14ac:dyDescent="0.2">
      <c r="B109" s="141"/>
      <c r="J109" s="402"/>
    </row>
    <row r="110" spans="2:23" x14ac:dyDescent="0.2">
      <c r="B110" s="141"/>
      <c r="J110" s="402"/>
      <c r="M110" s="44"/>
      <c r="Q110" s="124"/>
      <c r="W110" s="119"/>
    </row>
    <row r="111" spans="2:23" ht="15.75" x14ac:dyDescent="0.25">
      <c r="B111" s="141"/>
      <c r="D111" s="46" t="s">
        <v>107</v>
      </c>
      <c r="G111" s="404"/>
      <c r="H111" s="46" t="s">
        <v>108</v>
      </c>
      <c r="J111" s="402"/>
    </row>
    <row r="112" spans="2:23" ht="15" x14ac:dyDescent="0.25">
      <c r="B112" s="141"/>
      <c r="D112" s="46"/>
      <c r="J112" s="402"/>
    </row>
    <row r="113" spans="2:22" x14ac:dyDescent="0.2">
      <c r="B113" s="141"/>
      <c r="D113" s="109" t="s">
        <v>109</v>
      </c>
      <c r="H113" s="109" t="s">
        <v>110</v>
      </c>
      <c r="J113" s="402"/>
    </row>
    <row r="114" spans="2:22" ht="15" thickBot="1" x14ac:dyDescent="0.25">
      <c r="B114" s="141"/>
      <c r="H114" s="44" t="s">
        <v>111</v>
      </c>
      <c r="J114" s="402"/>
    </row>
    <row r="115" spans="2:22" s="142" customFormat="1" ht="108" x14ac:dyDescent="0.25">
      <c r="B115" s="405"/>
      <c r="C115" s="269" t="s">
        <v>60</v>
      </c>
      <c r="D115" s="276" t="s">
        <v>112</v>
      </c>
      <c r="E115" s="87" t="s">
        <v>113</v>
      </c>
      <c r="F115" s="87" t="s">
        <v>114</v>
      </c>
      <c r="G115" s="88" t="s">
        <v>115</v>
      </c>
      <c r="H115" s="94" t="s">
        <v>116</v>
      </c>
      <c r="I115" s="88" t="s">
        <v>117</v>
      </c>
      <c r="J115" s="406"/>
      <c r="K115" s="407"/>
      <c r="M115" s="408"/>
      <c r="N115" s="408"/>
      <c r="O115" s="408"/>
      <c r="P115" s="408"/>
      <c r="Q115" s="409"/>
      <c r="R115" s="409"/>
      <c r="S115" s="409"/>
      <c r="T115" s="409"/>
      <c r="U115" s="409"/>
      <c r="V115" s="409"/>
    </row>
    <row r="116" spans="2:22" x14ac:dyDescent="0.2">
      <c r="B116" s="141"/>
      <c r="C116" s="105"/>
      <c r="D116" s="277"/>
      <c r="E116" s="322"/>
      <c r="F116" s="171"/>
      <c r="G116" s="90"/>
      <c r="H116" s="326"/>
      <c r="I116" s="327"/>
      <c r="J116" s="410"/>
      <c r="K116" s="142"/>
    </row>
    <row r="117" spans="2:22" x14ac:dyDescent="0.2">
      <c r="B117" s="141"/>
      <c r="C117" s="105"/>
      <c r="D117" s="277"/>
      <c r="E117" s="322"/>
      <c r="F117" s="171"/>
      <c r="G117" s="90"/>
      <c r="H117" s="326"/>
      <c r="I117" s="327"/>
      <c r="J117" s="410"/>
      <c r="K117" s="142"/>
    </row>
    <row r="118" spans="2:22" x14ac:dyDescent="0.2">
      <c r="B118" s="141"/>
      <c r="C118" s="105"/>
      <c r="D118" s="277"/>
      <c r="E118" s="322"/>
      <c r="F118" s="171"/>
      <c r="G118" s="90"/>
      <c r="H118" s="326"/>
      <c r="I118" s="327"/>
      <c r="J118" s="410"/>
      <c r="K118" s="142"/>
    </row>
    <row r="119" spans="2:22" x14ac:dyDescent="0.2">
      <c r="B119" s="141"/>
      <c r="C119" s="105"/>
      <c r="D119" s="277"/>
      <c r="E119" s="322"/>
      <c r="F119" s="171"/>
      <c r="G119" s="90"/>
      <c r="H119" s="326"/>
      <c r="I119" s="327"/>
      <c r="J119" s="410"/>
      <c r="K119" s="142"/>
    </row>
    <row r="120" spans="2:22" x14ac:dyDescent="0.2">
      <c r="B120" s="141"/>
      <c r="C120" s="105"/>
      <c r="D120" s="277"/>
      <c r="E120" s="322"/>
      <c r="F120" s="171"/>
      <c r="G120" s="90"/>
      <c r="H120" s="326"/>
      <c r="I120" s="327"/>
      <c r="J120" s="410"/>
      <c r="K120" s="142"/>
    </row>
    <row r="121" spans="2:22" x14ac:dyDescent="0.2">
      <c r="B121" s="141"/>
      <c r="C121" s="105"/>
      <c r="D121" s="277"/>
      <c r="E121" s="322"/>
      <c r="F121" s="171"/>
      <c r="G121" s="90"/>
      <c r="H121" s="326"/>
      <c r="I121" s="327"/>
      <c r="J121" s="410"/>
      <c r="K121" s="142"/>
    </row>
    <row r="122" spans="2:22" x14ac:dyDescent="0.2">
      <c r="B122" s="141"/>
      <c r="C122" s="105"/>
      <c r="D122" s="277"/>
      <c r="E122" s="322"/>
      <c r="F122" s="171"/>
      <c r="G122" s="90"/>
      <c r="H122" s="326"/>
      <c r="I122" s="327"/>
      <c r="J122" s="410"/>
      <c r="K122" s="142"/>
    </row>
    <row r="123" spans="2:22" ht="15" thickBot="1" x14ac:dyDescent="0.25">
      <c r="B123" s="141"/>
      <c r="C123" s="279"/>
      <c r="D123" s="278"/>
      <c r="E123" s="323"/>
      <c r="F123" s="172"/>
      <c r="G123" s="93"/>
      <c r="H123" s="321"/>
      <c r="I123" s="318"/>
      <c r="J123" s="410"/>
      <c r="K123" s="142"/>
    </row>
    <row r="124" spans="2:22" x14ac:dyDescent="0.2">
      <c r="B124" s="141"/>
      <c r="J124" s="402"/>
    </row>
    <row r="125" spans="2:22" x14ac:dyDescent="0.2">
      <c r="B125" s="141"/>
      <c r="J125" s="402"/>
    </row>
    <row r="126" spans="2:22" ht="18" x14ac:dyDescent="0.25">
      <c r="B126" s="418" t="s">
        <v>118</v>
      </c>
      <c r="J126" s="402"/>
      <c r="K126" s="411"/>
    </row>
    <row r="127" spans="2:22" ht="14.25" customHeight="1" x14ac:dyDescent="0.2">
      <c r="B127" s="141"/>
      <c r="J127" s="402"/>
    </row>
    <row r="128" spans="2:22" ht="15.75" thickBot="1" x14ac:dyDescent="0.3">
      <c r="B128" s="141"/>
      <c r="C128" s="111" t="s">
        <v>94</v>
      </c>
      <c r="D128" s="112"/>
      <c r="E128" s="112"/>
      <c r="J128" s="402"/>
    </row>
    <row r="129" spans="2:23" ht="75" x14ac:dyDescent="0.2">
      <c r="B129" s="141"/>
      <c r="C129" s="84" t="s">
        <v>119</v>
      </c>
      <c r="J129" s="402"/>
    </row>
    <row r="130" spans="2:23" ht="15" thickBot="1" x14ac:dyDescent="0.25">
      <c r="B130" s="141"/>
      <c r="C130" s="85"/>
      <c r="J130" s="402"/>
    </row>
    <row r="131" spans="2:23" ht="14.25" customHeight="1" x14ac:dyDescent="0.2">
      <c r="B131" s="141"/>
      <c r="J131" s="402"/>
    </row>
    <row r="132" spans="2:23" ht="15.75" thickBot="1" x14ac:dyDescent="0.25">
      <c r="B132" s="110" t="s">
        <v>118</v>
      </c>
      <c r="K132" s="412"/>
      <c r="M132" s="44"/>
      <c r="Q132" s="124"/>
      <c r="W132" s="119"/>
    </row>
    <row r="133" spans="2:23" ht="135" x14ac:dyDescent="0.25">
      <c r="B133" s="292" t="s">
        <v>60</v>
      </c>
      <c r="C133" s="289" t="s">
        <v>120</v>
      </c>
      <c r="D133" s="30" t="s">
        <v>121</v>
      </c>
      <c r="E133" s="96" t="s">
        <v>97</v>
      </c>
      <c r="F133" s="96" t="s">
        <v>98</v>
      </c>
      <c r="G133" s="97" t="s">
        <v>99</v>
      </c>
      <c r="H133" s="97" t="s">
        <v>100</v>
      </c>
      <c r="I133" s="628" t="s">
        <v>101</v>
      </c>
      <c r="J133" s="629"/>
      <c r="K133" s="630"/>
      <c r="L133" s="407"/>
      <c r="M133" s="44"/>
      <c r="Q133" s="124"/>
      <c r="W133" s="119"/>
    </row>
    <row r="134" spans="2:23" x14ac:dyDescent="0.2">
      <c r="B134" s="105"/>
      <c r="C134" s="235"/>
      <c r="D134" s="32"/>
      <c r="E134" s="488"/>
      <c r="F134" s="32"/>
      <c r="G134" s="31"/>
      <c r="H134" s="31"/>
      <c r="I134" s="560"/>
      <c r="J134" s="561"/>
      <c r="K134" s="562"/>
      <c r="L134" s="142"/>
      <c r="M134" s="44"/>
      <c r="Q134" s="124"/>
      <c r="W134" s="119"/>
    </row>
    <row r="135" spans="2:23" x14ac:dyDescent="0.2">
      <c r="B135" s="105"/>
      <c r="C135" s="235"/>
      <c r="D135" s="32"/>
      <c r="E135" s="488"/>
      <c r="F135" s="32"/>
      <c r="G135" s="31"/>
      <c r="H135" s="31"/>
      <c r="I135" s="560"/>
      <c r="J135" s="561"/>
      <c r="K135" s="562"/>
      <c r="L135" s="142"/>
      <c r="M135" s="44"/>
      <c r="Q135" s="124"/>
      <c r="W135" s="119"/>
    </row>
    <row r="136" spans="2:23" x14ac:dyDescent="0.2">
      <c r="B136" s="105"/>
      <c r="C136" s="235"/>
      <c r="D136" s="32"/>
      <c r="E136" s="488"/>
      <c r="F136" s="32"/>
      <c r="G136" s="31"/>
      <c r="H136" s="31"/>
      <c r="I136" s="560"/>
      <c r="J136" s="561"/>
      <c r="K136" s="562"/>
      <c r="L136" s="142"/>
      <c r="M136" s="44"/>
      <c r="Q136" s="124"/>
      <c r="W136" s="119"/>
    </row>
    <row r="137" spans="2:23" x14ac:dyDescent="0.2">
      <c r="B137" s="105"/>
      <c r="C137" s="235"/>
      <c r="D137" s="32"/>
      <c r="E137" s="488"/>
      <c r="F137" s="32"/>
      <c r="G137" s="31"/>
      <c r="H137" s="31"/>
      <c r="I137" s="560"/>
      <c r="J137" s="561"/>
      <c r="K137" s="562"/>
      <c r="L137" s="142"/>
      <c r="M137" s="44"/>
      <c r="Q137" s="124"/>
      <c r="W137" s="119"/>
    </row>
    <row r="138" spans="2:23" x14ac:dyDescent="0.2">
      <c r="B138" s="105"/>
      <c r="C138" s="235"/>
      <c r="D138" s="32"/>
      <c r="E138" s="488"/>
      <c r="F138" s="32"/>
      <c r="G138" s="31"/>
      <c r="H138" s="31"/>
      <c r="I138" s="560"/>
      <c r="J138" s="561"/>
      <c r="K138" s="562"/>
      <c r="L138" s="142"/>
      <c r="M138" s="44"/>
      <c r="Q138" s="124"/>
      <c r="W138" s="119"/>
    </row>
    <row r="139" spans="2:23" x14ac:dyDescent="0.2">
      <c r="B139" s="105"/>
      <c r="C139" s="290"/>
      <c r="D139" s="32"/>
      <c r="E139" s="488"/>
      <c r="F139" s="32"/>
      <c r="G139" s="31"/>
      <c r="H139" s="31"/>
      <c r="I139" s="560"/>
      <c r="J139" s="561"/>
      <c r="K139" s="562"/>
      <c r="L139" s="142"/>
      <c r="M139" s="44"/>
      <c r="Q139" s="124"/>
      <c r="W139" s="119"/>
    </row>
    <row r="140" spans="2:23" x14ac:dyDescent="0.2">
      <c r="B140" s="105"/>
      <c r="C140" s="235"/>
      <c r="D140" s="32"/>
      <c r="E140" s="488"/>
      <c r="F140" s="32"/>
      <c r="G140" s="31"/>
      <c r="H140" s="31"/>
      <c r="I140" s="560"/>
      <c r="J140" s="561"/>
      <c r="K140" s="562"/>
      <c r="L140" s="142"/>
      <c r="M140" s="44"/>
      <c r="Q140" s="124"/>
      <c r="W140" s="119"/>
    </row>
    <row r="141" spans="2:23" x14ac:dyDescent="0.2">
      <c r="B141" s="105"/>
      <c r="C141" s="235"/>
      <c r="D141" s="32"/>
      <c r="E141" s="488"/>
      <c r="F141" s="32"/>
      <c r="G141" s="31"/>
      <c r="H141" s="31"/>
      <c r="I141" s="560"/>
      <c r="J141" s="561"/>
      <c r="K141" s="562"/>
      <c r="L141" s="142"/>
      <c r="M141" s="44"/>
      <c r="Q141" s="124"/>
      <c r="W141" s="119"/>
    </row>
    <row r="142" spans="2:23" x14ac:dyDescent="0.2">
      <c r="B142" s="105"/>
      <c r="C142" s="235"/>
      <c r="D142" s="32"/>
      <c r="E142" s="488"/>
      <c r="F142" s="32"/>
      <c r="G142" s="31"/>
      <c r="H142" s="31"/>
      <c r="I142" s="560"/>
      <c r="J142" s="561"/>
      <c r="K142" s="562"/>
      <c r="M142" s="44"/>
      <c r="Q142" s="124"/>
      <c r="W142" s="119"/>
    </row>
    <row r="143" spans="2:23" ht="15" thickBot="1" x14ac:dyDescent="0.25">
      <c r="B143" s="105"/>
      <c r="C143" s="291"/>
      <c r="D143" s="32"/>
      <c r="E143" s="102"/>
      <c r="F143" s="101"/>
      <c r="G143" s="103"/>
      <c r="H143" s="103"/>
      <c r="I143" s="614"/>
      <c r="J143" s="615"/>
      <c r="K143" s="616"/>
      <c r="M143" s="44"/>
      <c r="Q143" s="124"/>
      <c r="W143" s="119"/>
    </row>
    <row r="144" spans="2:23" ht="15" thickBot="1" x14ac:dyDescent="0.25">
      <c r="B144" s="412"/>
      <c r="C144" s="302"/>
      <c r="D144" s="302"/>
      <c r="E144" s="302"/>
      <c r="F144" s="302"/>
      <c r="G144" s="302"/>
      <c r="H144" s="302"/>
      <c r="I144" s="302"/>
      <c r="J144" s="302"/>
      <c r="K144" s="413"/>
      <c r="M144" s="44"/>
      <c r="Q144" s="124"/>
      <c r="W144" s="119"/>
    </row>
    <row r="146" spans="2:22" ht="15.75" x14ac:dyDescent="0.2">
      <c r="B146" s="341" t="s">
        <v>102</v>
      </c>
    </row>
    <row r="149" spans="2:22" s="389" customFormat="1" ht="21" thickBot="1" x14ac:dyDescent="0.35">
      <c r="B149" s="386" t="s">
        <v>122</v>
      </c>
      <c r="C149" s="387"/>
      <c r="D149" s="387"/>
      <c r="E149" s="387"/>
      <c r="F149" s="387"/>
      <c r="G149" s="387"/>
      <c r="H149" s="387"/>
      <c r="I149" s="388"/>
      <c r="K149" s="390"/>
      <c r="M149" s="391"/>
      <c r="N149" s="391"/>
      <c r="O149" s="391"/>
      <c r="P149" s="391"/>
      <c r="Q149" s="392"/>
      <c r="R149" s="392"/>
      <c r="S149" s="392"/>
      <c r="T149" s="392"/>
      <c r="U149" s="392"/>
      <c r="V149" s="392"/>
    </row>
    <row r="150" spans="2:22" ht="15" thickBot="1" x14ac:dyDescent="0.25"/>
    <row r="151" spans="2:22" ht="15" x14ac:dyDescent="0.2">
      <c r="B151" s="574" t="s">
        <v>123</v>
      </c>
      <c r="C151" s="575"/>
      <c r="D151" s="576"/>
    </row>
    <row r="152" spans="2:22" ht="16.5" x14ac:dyDescent="0.2">
      <c r="B152" s="20" t="s">
        <v>80</v>
      </c>
      <c r="C152" s="21" t="s">
        <v>81</v>
      </c>
      <c r="D152" s="22" t="s">
        <v>82</v>
      </c>
    </row>
    <row r="153" spans="2:22" ht="15" thickBot="1" x14ac:dyDescent="0.25">
      <c r="B153" s="169">
        <f>SUM(K165:K176,Q165:Q176)</f>
        <v>0</v>
      </c>
      <c r="C153" s="169">
        <f>SUM(L165:L176,R165:R176)</f>
        <v>0</v>
      </c>
      <c r="D153" s="169">
        <f>SUM(S165:S176)</f>
        <v>0</v>
      </c>
    </row>
    <row r="156" spans="2:22" ht="15" x14ac:dyDescent="0.25">
      <c r="B156" s="577" t="s">
        <v>104</v>
      </c>
      <c r="C156" s="577"/>
      <c r="D156" s="577"/>
    </row>
    <row r="157" spans="2:22" ht="41.25" customHeight="1" x14ac:dyDescent="0.2">
      <c r="B157" s="578" t="s">
        <v>124</v>
      </c>
      <c r="C157" s="578"/>
      <c r="D157" s="115"/>
    </row>
    <row r="162" spans="2:19" ht="15" x14ac:dyDescent="0.25">
      <c r="C162" s="46" t="s">
        <v>125</v>
      </c>
    </row>
    <row r="163" spans="2:19" ht="15" x14ac:dyDescent="0.2">
      <c r="C163" s="47" t="str">
        <f>IF(ISERROR(Z169),"",IF(Z169&gt;0,$Y$61,""))</f>
        <v/>
      </c>
      <c r="G163" s="610" t="s">
        <v>126</v>
      </c>
      <c r="H163" s="611"/>
      <c r="I163" s="611"/>
      <c r="J163" s="611"/>
      <c r="K163" s="611"/>
      <c r="L163" s="611"/>
      <c r="M163" s="603" t="s">
        <v>127</v>
      </c>
      <c r="N163" s="604"/>
      <c r="O163" s="604"/>
      <c r="P163" s="604"/>
      <c r="Q163" s="604"/>
      <c r="R163" s="604"/>
      <c r="S163" s="605"/>
    </row>
    <row r="164" spans="2:19" ht="105" x14ac:dyDescent="0.25">
      <c r="B164" s="481" t="s">
        <v>60</v>
      </c>
      <c r="C164" s="487" t="s">
        <v>128</v>
      </c>
      <c r="D164" s="48" t="s">
        <v>129</v>
      </c>
      <c r="E164" s="48" t="s">
        <v>130</v>
      </c>
      <c r="F164" s="48" t="s">
        <v>131</v>
      </c>
      <c r="G164" s="48" t="s">
        <v>132</v>
      </c>
      <c r="H164" s="48" t="s">
        <v>133</v>
      </c>
      <c r="I164" s="48" t="s">
        <v>134</v>
      </c>
      <c r="J164" s="48" t="s">
        <v>135</v>
      </c>
      <c r="K164" s="487" t="s">
        <v>136</v>
      </c>
      <c r="L164" s="475" t="s">
        <v>137</v>
      </c>
      <c r="M164" s="117" t="s">
        <v>138</v>
      </c>
      <c r="N164" s="48" t="s">
        <v>139</v>
      </c>
      <c r="O164" s="48" t="s">
        <v>140</v>
      </c>
      <c r="P164" s="48" t="s">
        <v>141</v>
      </c>
      <c r="Q164" s="48" t="s">
        <v>142</v>
      </c>
      <c r="R164" s="48" t="s">
        <v>143</v>
      </c>
      <c r="S164" s="48" t="s">
        <v>144</v>
      </c>
    </row>
    <row r="165" spans="2:19" x14ac:dyDescent="0.2">
      <c r="B165" s="105"/>
      <c r="C165" s="12"/>
      <c r="D165" s="16"/>
      <c r="E165" s="16"/>
      <c r="F165" s="16"/>
      <c r="G165" s="16"/>
      <c r="H165" s="49"/>
      <c r="I165" s="18"/>
      <c r="J165" s="16"/>
      <c r="K165" s="209"/>
      <c r="L165" s="116"/>
      <c r="M165" s="125"/>
      <c r="N165" s="126"/>
      <c r="O165" s="15"/>
      <c r="P165" s="12"/>
      <c r="Q165" s="209"/>
      <c r="R165" s="209"/>
      <c r="S165" s="209"/>
    </row>
    <row r="166" spans="2:19" x14ac:dyDescent="0.2">
      <c r="B166" s="105"/>
      <c r="C166" s="12"/>
      <c r="D166" s="16"/>
      <c r="E166" s="16"/>
      <c r="F166" s="16"/>
      <c r="G166" s="16"/>
      <c r="H166" s="49"/>
      <c r="I166" s="18"/>
      <c r="J166" s="16"/>
      <c r="K166" s="209"/>
      <c r="L166" s="116"/>
      <c r="M166" s="125"/>
      <c r="N166" s="126"/>
      <c r="O166" s="15"/>
      <c r="P166" s="12"/>
      <c r="Q166" s="209"/>
      <c r="R166" s="209"/>
      <c r="S166" s="209"/>
    </row>
    <row r="167" spans="2:19" x14ac:dyDescent="0.2">
      <c r="B167" s="105"/>
      <c r="C167" s="12"/>
      <c r="D167" s="16"/>
      <c r="E167" s="16"/>
      <c r="F167" s="16"/>
      <c r="G167" s="16"/>
      <c r="H167" s="49"/>
      <c r="I167" s="18"/>
      <c r="J167" s="16"/>
      <c r="K167" s="209"/>
      <c r="L167" s="116"/>
      <c r="M167" s="125"/>
      <c r="N167" s="126"/>
      <c r="O167" s="15"/>
      <c r="P167" s="12"/>
      <c r="Q167" s="209"/>
      <c r="R167" s="209"/>
      <c r="S167" s="209"/>
    </row>
    <row r="168" spans="2:19" x14ac:dyDescent="0.2">
      <c r="B168" s="105"/>
      <c r="C168" s="12"/>
      <c r="D168" s="16"/>
      <c r="E168" s="16"/>
      <c r="F168" s="16"/>
      <c r="G168" s="16"/>
      <c r="H168" s="49"/>
      <c r="I168" s="18"/>
      <c r="J168" s="16"/>
      <c r="K168" s="209"/>
      <c r="L168" s="116"/>
      <c r="M168" s="125"/>
      <c r="N168" s="126"/>
      <c r="O168" s="15"/>
      <c r="P168" s="12"/>
      <c r="Q168" s="209"/>
      <c r="R168" s="209"/>
      <c r="S168" s="209"/>
    </row>
    <row r="169" spans="2:19" x14ac:dyDescent="0.2">
      <c r="B169" s="105"/>
      <c r="C169" s="12"/>
      <c r="D169" s="16"/>
      <c r="E169" s="16"/>
      <c r="F169" s="16"/>
      <c r="G169" s="16"/>
      <c r="H169" s="49"/>
      <c r="I169" s="18"/>
      <c r="J169" s="16"/>
      <c r="K169" s="209"/>
      <c r="L169" s="116"/>
      <c r="M169" s="125"/>
      <c r="N169" s="126"/>
      <c r="O169" s="15"/>
      <c r="P169" s="12"/>
      <c r="Q169" s="209"/>
      <c r="R169" s="209"/>
      <c r="S169" s="209"/>
    </row>
    <row r="170" spans="2:19" x14ac:dyDescent="0.2">
      <c r="B170" s="105"/>
      <c r="C170" s="12"/>
      <c r="D170" s="16"/>
      <c r="E170" s="16"/>
      <c r="F170" s="16"/>
      <c r="G170" s="16"/>
      <c r="H170" s="49"/>
      <c r="I170" s="18"/>
      <c r="J170" s="16"/>
      <c r="K170" s="209"/>
      <c r="L170" s="116"/>
      <c r="M170" s="125"/>
      <c r="N170" s="126"/>
      <c r="O170" s="15"/>
      <c r="P170" s="12"/>
      <c r="Q170" s="209"/>
      <c r="R170" s="209"/>
      <c r="S170" s="209"/>
    </row>
    <row r="171" spans="2:19" x14ac:dyDescent="0.2">
      <c r="B171" s="105"/>
      <c r="C171" s="12"/>
      <c r="D171" s="16"/>
      <c r="E171" s="16"/>
      <c r="F171" s="16"/>
      <c r="G171" s="16"/>
      <c r="H171" s="49"/>
      <c r="I171" s="18"/>
      <c r="J171" s="16"/>
      <c r="K171" s="209"/>
      <c r="L171" s="116"/>
      <c r="M171" s="125"/>
      <c r="N171" s="126"/>
      <c r="O171" s="15"/>
      <c r="P171" s="12"/>
      <c r="Q171" s="209"/>
      <c r="R171" s="209"/>
      <c r="S171" s="209"/>
    </row>
    <row r="172" spans="2:19" x14ac:dyDescent="0.2">
      <c r="B172" s="105"/>
      <c r="C172" s="12"/>
      <c r="D172" s="16"/>
      <c r="E172" s="16"/>
      <c r="F172" s="16"/>
      <c r="G172" s="16"/>
      <c r="H172" s="49"/>
      <c r="I172" s="18"/>
      <c r="J172" s="16"/>
      <c r="K172" s="209"/>
      <c r="L172" s="116"/>
      <c r="M172" s="125"/>
      <c r="N172" s="126"/>
      <c r="O172" s="15"/>
      <c r="P172" s="12"/>
      <c r="Q172" s="209"/>
      <c r="R172" s="209"/>
      <c r="S172" s="209"/>
    </row>
    <row r="173" spans="2:19" x14ac:dyDescent="0.2">
      <c r="B173" s="105"/>
      <c r="C173" s="12"/>
      <c r="D173" s="16"/>
      <c r="E173" s="16"/>
      <c r="F173" s="16"/>
      <c r="G173" s="16"/>
      <c r="H173" s="49"/>
      <c r="I173" s="18"/>
      <c r="J173" s="16"/>
      <c r="K173" s="209"/>
      <c r="L173" s="116"/>
      <c r="M173" s="125"/>
      <c r="N173" s="126"/>
      <c r="O173" s="15"/>
      <c r="P173" s="12"/>
      <c r="Q173" s="209"/>
      <c r="R173" s="209"/>
      <c r="S173" s="209"/>
    </row>
    <row r="174" spans="2:19" x14ac:dyDescent="0.2">
      <c r="B174" s="105"/>
      <c r="C174" s="12"/>
      <c r="D174" s="16"/>
      <c r="E174" s="16"/>
      <c r="F174" s="16"/>
      <c r="G174" s="16"/>
      <c r="H174" s="49"/>
      <c r="I174" s="18"/>
      <c r="J174" s="16"/>
      <c r="K174" s="209"/>
      <c r="L174" s="116"/>
      <c r="M174" s="125"/>
      <c r="N174" s="126"/>
      <c r="O174" s="15"/>
      <c r="P174" s="12"/>
      <c r="Q174" s="209"/>
      <c r="R174" s="209"/>
      <c r="S174" s="209"/>
    </row>
    <row r="175" spans="2:19" x14ac:dyDescent="0.2">
      <c r="B175" s="105"/>
      <c r="C175" s="12"/>
      <c r="D175" s="16"/>
      <c r="E175" s="16"/>
      <c r="F175" s="16"/>
      <c r="G175" s="16"/>
      <c r="H175" s="49"/>
      <c r="I175" s="18"/>
      <c r="J175" s="16"/>
      <c r="K175" s="209"/>
      <c r="L175" s="116"/>
      <c r="M175" s="125"/>
      <c r="N175" s="126"/>
      <c r="O175" s="15"/>
      <c r="P175" s="12"/>
      <c r="Q175" s="209"/>
      <c r="R175" s="209"/>
      <c r="S175" s="209"/>
    </row>
    <row r="176" spans="2:19" x14ac:dyDescent="0.2">
      <c r="B176" s="105"/>
      <c r="C176" s="12"/>
      <c r="D176" s="16"/>
      <c r="E176" s="16"/>
      <c r="F176" s="16"/>
      <c r="G176" s="16"/>
      <c r="H176" s="49"/>
      <c r="I176" s="18"/>
      <c r="J176" s="16"/>
      <c r="K176" s="209"/>
      <c r="L176" s="116"/>
      <c r="M176" s="125"/>
      <c r="N176" s="126"/>
      <c r="O176" s="15"/>
      <c r="P176" s="12"/>
      <c r="Q176" s="209"/>
      <c r="R176" s="209"/>
      <c r="S176" s="209"/>
    </row>
    <row r="179" spans="2:22" ht="15" x14ac:dyDescent="0.25">
      <c r="B179" s="168" t="s">
        <v>145</v>
      </c>
      <c r="C179" s="112"/>
      <c r="D179" s="112"/>
    </row>
    <row r="180" spans="2:22" ht="90" x14ac:dyDescent="0.25">
      <c r="B180" s="481" t="s">
        <v>95</v>
      </c>
      <c r="K180" s="124"/>
      <c r="L180" s="124"/>
      <c r="O180" s="119"/>
      <c r="P180" s="119"/>
      <c r="U180" s="44"/>
      <c r="V180" s="44"/>
    </row>
    <row r="181" spans="2:22" ht="14.45" customHeight="1" x14ac:dyDescent="0.2">
      <c r="B181" s="50"/>
      <c r="K181" s="124"/>
      <c r="L181" s="124"/>
      <c r="O181" s="119"/>
      <c r="P181" s="119"/>
      <c r="U181" s="44"/>
      <c r="V181" s="44"/>
    </row>
    <row r="184" spans="2:22" ht="15" x14ac:dyDescent="0.2">
      <c r="B184" s="45" t="s">
        <v>146</v>
      </c>
      <c r="C184" s="45"/>
    </row>
    <row r="185" spans="2:22" ht="135" x14ac:dyDescent="0.25">
      <c r="B185" s="481" t="s">
        <v>60</v>
      </c>
      <c r="C185" s="487" t="s">
        <v>147</v>
      </c>
      <c r="D185" s="29" t="s">
        <v>97</v>
      </c>
      <c r="E185" s="29" t="s">
        <v>98</v>
      </c>
      <c r="F185" s="487" t="s">
        <v>99</v>
      </c>
      <c r="G185" s="487" t="s">
        <v>148</v>
      </c>
      <c r="H185" s="571" t="s">
        <v>101</v>
      </c>
      <c r="I185" s="572"/>
      <c r="J185" s="606"/>
    </row>
    <row r="186" spans="2:22" x14ac:dyDescent="0.2">
      <c r="B186" s="105"/>
      <c r="C186" s="31"/>
      <c r="D186" s="488"/>
      <c r="E186" s="32"/>
      <c r="F186" s="31"/>
      <c r="G186" s="31"/>
      <c r="H186" s="607"/>
      <c r="I186" s="608"/>
      <c r="J186" s="609"/>
    </row>
    <row r="187" spans="2:22" x14ac:dyDescent="0.2">
      <c r="B187" s="105"/>
      <c r="C187" s="31"/>
      <c r="D187" s="488"/>
      <c r="E187" s="32"/>
      <c r="F187" s="31"/>
      <c r="G187" s="31"/>
      <c r="H187" s="607"/>
      <c r="I187" s="608"/>
      <c r="J187" s="609"/>
    </row>
    <row r="188" spans="2:22" x14ac:dyDescent="0.2">
      <c r="B188" s="105"/>
      <c r="C188" s="31"/>
      <c r="D188" s="488"/>
      <c r="E188" s="32"/>
      <c r="F188" s="31"/>
      <c r="G188" s="31"/>
      <c r="H188" s="607"/>
      <c r="I188" s="608"/>
      <c r="J188" s="609"/>
    </row>
    <row r="189" spans="2:22" x14ac:dyDescent="0.2">
      <c r="B189" s="105"/>
      <c r="C189" s="31"/>
      <c r="D189" s="488"/>
      <c r="E189" s="32"/>
      <c r="F189" s="31"/>
      <c r="G189" s="31"/>
      <c r="H189" s="607"/>
      <c r="I189" s="608"/>
      <c r="J189" s="609"/>
    </row>
    <row r="190" spans="2:22" x14ac:dyDescent="0.2">
      <c r="B190" s="105"/>
      <c r="C190" s="31"/>
      <c r="D190" s="488"/>
      <c r="E190" s="32"/>
      <c r="F190" s="31"/>
      <c r="G190" s="31"/>
      <c r="H190" s="607"/>
      <c r="I190" s="608"/>
      <c r="J190" s="609"/>
    </row>
    <row r="191" spans="2:22" x14ac:dyDescent="0.2">
      <c r="B191" s="105"/>
      <c r="C191" s="31"/>
      <c r="D191" s="488"/>
      <c r="E191" s="32"/>
      <c r="F191" s="31"/>
      <c r="G191" s="31"/>
      <c r="H191" s="607"/>
      <c r="I191" s="608"/>
      <c r="J191" s="609"/>
    </row>
    <row r="192" spans="2:22" x14ac:dyDescent="0.2">
      <c r="B192" s="105"/>
      <c r="C192" s="31"/>
      <c r="D192" s="488"/>
      <c r="E192" s="32"/>
      <c r="F192" s="31"/>
      <c r="G192" s="31"/>
      <c r="H192" s="607"/>
      <c r="I192" s="608"/>
      <c r="J192" s="609"/>
    </row>
    <row r="193" spans="2:33" x14ac:dyDescent="0.2">
      <c r="B193" s="105"/>
      <c r="C193" s="31"/>
      <c r="D193" s="488"/>
      <c r="E193" s="32"/>
      <c r="F193" s="31"/>
      <c r="G193" s="31"/>
      <c r="H193" s="607"/>
      <c r="I193" s="608"/>
      <c r="J193" s="609"/>
    </row>
    <row r="194" spans="2:33" x14ac:dyDescent="0.2">
      <c r="B194" s="105"/>
      <c r="C194" s="31"/>
      <c r="D194" s="488"/>
      <c r="E194" s="32"/>
      <c r="F194" s="31"/>
      <c r="G194" s="31"/>
      <c r="H194" s="607"/>
      <c r="I194" s="608"/>
      <c r="J194" s="609"/>
    </row>
    <row r="195" spans="2:33" x14ac:dyDescent="0.2">
      <c r="B195" s="105"/>
      <c r="C195" s="31"/>
      <c r="D195" s="488"/>
      <c r="E195" s="32"/>
      <c r="F195" s="31"/>
      <c r="G195" s="31"/>
      <c r="H195" s="607"/>
      <c r="I195" s="608"/>
      <c r="J195" s="609"/>
    </row>
    <row r="198" spans="2:33" ht="15.75" x14ac:dyDescent="0.2">
      <c r="B198" s="341" t="s">
        <v>102</v>
      </c>
    </row>
    <row r="200" spans="2:33" s="389" customFormat="1" ht="21" thickBot="1" x14ac:dyDescent="0.35">
      <c r="B200" s="386" t="s">
        <v>149</v>
      </c>
      <c r="C200" s="387"/>
      <c r="D200" s="387"/>
      <c r="E200" s="387"/>
      <c r="F200" s="387"/>
      <c r="G200" s="387"/>
      <c r="H200" s="387"/>
      <c r="I200" s="388"/>
      <c r="K200" s="390"/>
      <c r="M200" s="391"/>
      <c r="N200" s="391"/>
      <c r="O200" s="391"/>
      <c r="P200" s="391"/>
      <c r="Q200" s="392"/>
      <c r="R200" s="392"/>
      <c r="S200" s="392"/>
      <c r="T200" s="392"/>
      <c r="U200" s="392"/>
      <c r="V200" s="392"/>
    </row>
    <row r="202" spans="2:33" ht="15" thickBot="1" x14ac:dyDescent="0.25">
      <c r="B202" s="26"/>
      <c r="C202" s="244"/>
      <c r="D202" s="244"/>
      <c r="E202" s="27"/>
      <c r="F202" s="27"/>
    </row>
    <row r="203" spans="2:33" ht="15" x14ac:dyDescent="0.25">
      <c r="B203" s="574" t="s">
        <v>150</v>
      </c>
      <c r="C203" s="575"/>
      <c r="D203" s="576"/>
      <c r="G203" s="632"/>
      <c r="H203" s="632"/>
      <c r="I203" s="632"/>
    </row>
    <row r="204" spans="2:33" ht="16.5" x14ac:dyDescent="0.2">
      <c r="B204" s="20" t="s">
        <v>80</v>
      </c>
      <c r="C204" s="21" t="s">
        <v>81</v>
      </c>
      <c r="D204" s="22" t="s">
        <v>82</v>
      </c>
      <c r="G204" s="633"/>
      <c r="H204" s="633"/>
      <c r="I204" s="24"/>
    </row>
    <row r="205" spans="2:33" ht="15" thickBot="1" x14ac:dyDescent="0.25">
      <c r="B205" s="169">
        <f>SUM($L$213:$L$236)</f>
        <v>0</v>
      </c>
      <c r="C205" s="169">
        <f>SUM($M$213:$M$236)</f>
        <v>0</v>
      </c>
      <c r="D205" s="213">
        <f>SUM(N213:N236)</f>
        <v>0</v>
      </c>
      <c r="AG205" s="44">
        <v>2</v>
      </c>
    </row>
    <row r="208" spans="2:33" ht="15" x14ac:dyDescent="0.25">
      <c r="B208" s="577" t="s">
        <v>104</v>
      </c>
      <c r="C208" s="577"/>
      <c r="D208" s="577"/>
    </row>
    <row r="209" spans="2:25" ht="40.5" customHeight="1" thickBot="1" x14ac:dyDescent="0.25">
      <c r="B209" s="622" t="s">
        <v>151</v>
      </c>
      <c r="C209" s="622"/>
      <c r="D209" s="164"/>
    </row>
    <row r="210" spans="2:25" x14ac:dyDescent="0.2">
      <c r="B210" s="414"/>
      <c r="C210" s="415"/>
      <c r="D210" s="415"/>
      <c r="E210" s="415"/>
      <c r="F210" s="415"/>
      <c r="G210" s="415"/>
      <c r="H210" s="415"/>
      <c r="I210" s="415"/>
      <c r="J210" s="415"/>
      <c r="K210" s="415"/>
      <c r="L210" s="415"/>
      <c r="M210" s="416"/>
      <c r="N210" s="416"/>
      <c r="O210" s="416"/>
      <c r="P210" s="417"/>
    </row>
    <row r="211" spans="2:25" ht="18" x14ac:dyDescent="0.25">
      <c r="B211" s="418" t="s">
        <v>152</v>
      </c>
      <c r="P211" s="419"/>
    </row>
    <row r="212" spans="2:25" ht="137.25" customHeight="1" x14ac:dyDescent="0.25">
      <c r="B212" s="132" t="s">
        <v>60</v>
      </c>
      <c r="C212" s="487" t="s">
        <v>153</v>
      </c>
      <c r="D212" s="481" t="s">
        <v>154</v>
      </c>
      <c r="E212" s="481" t="s">
        <v>155</v>
      </c>
      <c r="F212" s="481" t="s">
        <v>156</v>
      </c>
      <c r="G212" s="481" t="s">
        <v>157</v>
      </c>
      <c r="H212" s="481" t="s">
        <v>158</v>
      </c>
      <c r="I212" s="481" t="s">
        <v>159</v>
      </c>
      <c r="J212" s="481" t="s">
        <v>160</v>
      </c>
      <c r="K212" s="55" t="s">
        <v>161</v>
      </c>
      <c r="L212" s="55" t="s">
        <v>162</v>
      </c>
      <c r="M212" s="127" t="s">
        <v>163</v>
      </c>
      <c r="N212" s="127" t="s">
        <v>164</v>
      </c>
      <c r="O212" s="127" t="s">
        <v>165</v>
      </c>
      <c r="P212" s="166"/>
      <c r="Q212" s="120"/>
      <c r="R212" s="121"/>
      <c r="S212" s="121"/>
      <c r="T212" s="121"/>
      <c r="U212" s="121"/>
      <c r="V212" s="121"/>
      <c r="W212" s="52"/>
      <c r="X212" s="52"/>
      <c r="Y212" s="52"/>
    </row>
    <row r="213" spans="2:25" x14ac:dyDescent="0.2">
      <c r="B213" s="105"/>
      <c r="C213" s="12"/>
      <c r="D213" s="19"/>
      <c r="E213" s="13"/>
      <c r="F213" s="13"/>
      <c r="G213" s="13"/>
      <c r="H213" s="14"/>
      <c r="I213" s="15"/>
      <c r="J213" s="16"/>
      <c r="K213" s="16"/>
      <c r="L213" s="72"/>
      <c r="M213" s="209"/>
      <c r="N213" s="209"/>
      <c r="O213" s="347" t="str">
        <f>IF(OR(L213&lt;&gt;"",M213&lt;&gt;"",N213&lt;&gt;""),SUM(L213,(M213*25),(N213*298)),"")</f>
        <v/>
      </c>
      <c r="P213" s="167"/>
      <c r="Q213" s="122"/>
      <c r="R213" s="122"/>
      <c r="S213" s="122"/>
      <c r="T213" s="130"/>
      <c r="U213" s="130"/>
      <c r="V213" s="131"/>
      <c r="W213" s="53"/>
      <c r="X213" s="54"/>
      <c r="Y213" s="54"/>
    </row>
    <row r="214" spans="2:25" x14ac:dyDescent="0.2">
      <c r="B214" s="105"/>
      <c r="C214" s="12"/>
      <c r="D214" s="19"/>
      <c r="E214" s="13"/>
      <c r="F214" s="13"/>
      <c r="G214" s="13"/>
      <c r="H214" s="14"/>
      <c r="I214" s="15"/>
      <c r="J214" s="16"/>
      <c r="K214" s="16"/>
      <c r="L214" s="72"/>
      <c r="M214" s="209"/>
      <c r="N214" s="209"/>
      <c r="O214" s="347" t="str">
        <f t="shared" ref="O214:O236" si="5">IF(OR(L214&lt;&gt;"",M214&lt;&gt;"",N214&lt;&gt;""),SUM(L214,(M214*25),(N214*298)),"")</f>
        <v/>
      </c>
      <c r="P214" s="167"/>
      <c r="Q214" s="122"/>
      <c r="R214" s="122"/>
      <c r="S214" s="122"/>
      <c r="T214" s="130"/>
      <c r="U214" s="130"/>
      <c r="V214" s="131"/>
      <c r="W214" s="53"/>
      <c r="X214" s="54"/>
      <c r="Y214" s="54"/>
    </row>
    <row r="215" spans="2:25" x14ac:dyDescent="0.2">
      <c r="B215" s="105"/>
      <c r="C215" s="12"/>
      <c r="D215" s="19"/>
      <c r="E215" s="13"/>
      <c r="F215" s="13"/>
      <c r="G215" s="13"/>
      <c r="H215" s="14"/>
      <c r="I215" s="15"/>
      <c r="J215" s="16"/>
      <c r="K215" s="16"/>
      <c r="L215" s="72"/>
      <c r="M215" s="209"/>
      <c r="N215" s="209"/>
      <c r="O215" s="347" t="str">
        <f t="shared" si="5"/>
        <v/>
      </c>
      <c r="P215" s="167"/>
      <c r="Q215" s="122"/>
      <c r="R215" s="122"/>
      <c r="S215" s="122"/>
      <c r="T215" s="130"/>
      <c r="U215" s="130"/>
      <c r="V215" s="131"/>
      <c r="W215" s="53"/>
      <c r="X215" s="54"/>
      <c r="Y215" s="54"/>
    </row>
    <row r="216" spans="2:25" x14ac:dyDescent="0.2">
      <c r="B216" s="105"/>
      <c r="C216" s="12"/>
      <c r="D216" s="19"/>
      <c r="E216" s="13"/>
      <c r="F216" s="13"/>
      <c r="G216" s="13"/>
      <c r="H216" s="14"/>
      <c r="I216" s="15"/>
      <c r="J216" s="16"/>
      <c r="K216" s="16"/>
      <c r="L216" s="72"/>
      <c r="M216" s="209"/>
      <c r="N216" s="209"/>
      <c r="O216" s="347" t="str">
        <f t="shared" si="5"/>
        <v/>
      </c>
      <c r="P216" s="167"/>
      <c r="Q216" s="122"/>
      <c r="R216" s="122"/>
      <c r="S216" s="122"/>
      <c r="T216" s="130"/>
      <c r="U216" s="130"/>
      <c r="V216" s="131"/>
      <c r="W216" s="53"/>
      <c r="X216" s="54"/>
      <c r="Y216" s="54"/>
    </row>
    <row r="217" spans="2:25" x14ac:dyDescent="0.2">
      <c r="B217" s="105"/>
      <c r="C217" s="12"/>
      <c r="D217" s="19"/>
      <c r="E217" s="13"/>
      <c r="F217" s="13"/>
      <c r="G217" s="13"/>
      <c r="H217" s="14"/>
      <c r="I217" s="15"/>
      <c r="J217" s="16"/>
      <c r="K217" s="16"/>
      <c r="L217" s="72"/>
      <c r="M217" s="209"/>
      <c r="N217" s="209"/>
      <c r="O217" s="347" t="str">
        <f t="shared" si="5"/>
        <v/>
      </c>
      <c r="P217" s="167"/>
      <c r="Q217" s="122"/>
      <c r="R217" s="122"/>
      <c r="S217" s="122"/>
      <c r="T217" s="130"/>
      <c r="U217" s="130"/>
      <c r="V217" s="131"/>
      <c r="W217" s="53"/>
      <c r="X217" s="54"/>
      <c r="Y217" s="54"/>
    </row>
    <row r="218" spans="2:25" x14ac:dyDescent="0.2">
      <c r="B218" s="105"/>
      <c r="C218" s="12"/>
      <c r="D218" s="19"/>
      <c r="E218" s="13"/>
      <c r="F218" s="13"/>
      <c r="G218" s="13"/>
      <c r="H218" s="14"/>
      <c r="I218" s="15"/>
      <c r="J218" s="16"/>
      <c r="K218" s="16"/>
      <c r="L218" s="72"/>
      <c r="M218" s="209"/>
      <c r="N218" s="209"/>
      <c r="O218" s="347" t="str">
        <f t="shared" si="5"/>
        <v/>
      </c>
      <c r="P218" s="167"/>
      <c r="Q218" s="122"/>
      <c r="R218" s="122"/>
      <c r="S218" s="122"/>
      <c r="T218" s="130"/>
      <c r="U218" s="130"/>
      <c r="V218" s="131"/>
      <c r="W218" s="53"/>
      <c r="X218" s="54"/>
      <c r="Y218" s="54"/>
    </row>
    <row r="219" spans="2:25" x14ac:dyDescent="0.2">
      <c r="B219" s="105"/>
      <c r="C219" s="12"/>
      <c r="D219" s="19"/>
      <c r="E219" s="13"/>
      <c r="F219" s="13"/>
      <c r="G219" s="13"/>
      <c r="H219" s="14"/>
      <c r="I219" s="15"/>
      <c r="J219" s="16"/>
      <c r="K219" s="16"/>
      <c r="L219" s="72"/>
      <c r="M219" s="209"/>
      <c r="N219" s="209"/>
      <c r="O219" s="347" t="str">
        <f t="shared" si="5"/>
        <v/>
      </c>
      <c r="P219" s="167"/>
      <c r="Q219" s="122"/>
      <c r="R219" s="122"/>
      <c r="S219" s="122"/>
      <c r="T219" s="130"/>
      <c r="U219" s="130"/>
      <c r="V219" s="131"/>
      <c r="W219" s="53"/>
      <c r="X219" s="54"/>
      <c r="Y219" s="54"/>
    </row>
    <row r="220" spans="2:25" x14ac:dyDescent="0.2">
      <c r="B220" s="105"/>
      <c r="C220" s="12"/>
      <c r="D220" s="19"/>
      <c r="E220" s="13"/>
      <c r="F220" s="13"/>
      <c r="G220" s="13"/>
      <c r="H220" s="14"/>
      <c r="I220" s="15"/>
      <c r="J220" s="16"/>
      <c r="K220" s="16"/>
      <c r="L220" s="72"/>
      <c r="M220" s="209"/>
      <c r="N220" s="209"/>
      <c r="O220" s="347" t="str">
        <f t="shared" si="5"/>
        <v/>
      </c>
      <c r="P220" s="167"/>
      <c r="Q220" s="122"/>
      <c r="R220" s="122"/>
      <c r="S220" s="122"/>
      <c r="T220" s="130"/>
      <c r="U220" s="130"/>
      <c r="V220" s="131"/>
      <c r="W220" s="53"/>
      <c r="X220" s="54"/>
      <c r="Y220" s="54"/>
    </row>
    <row r="221" spans="2:25" x14ac:dyDescent="0.2">
      <c r="B221" s="105"/>
      <c r="C221" s="12"/>
      <c r="D221" s="19"/>
      <c r="E221" s="13"/>
      <c r="F221" s="13"/>
      <c r="G221" s="13"/>
      <c r="H221" s="14"/>
      <c r="I221" s="15"/>
      <c r="J221" s="16"/>
      <c r="K221" s="16"/>
      <c r="L221" s="72"/>
      <c r="M221" s="209"/>
      <c r="N221" s="209"/>
      <c r="O221" s="347" t="str">
        <f t="shared" si="5"/>
        <v/>
      </c>
      <c r="P221" s="167"/>
      <c r="Q221" s="122"/>
      <c r="R221" s="122"/>
      <c r="S221" s="122"/>
      <c r="T221" s="130"/>
      <c r="U221" s="130"/>
      <c r="V221" s="131"/>
      <c r="W221" s="53"/>
      <c r="X221" s="54"/>
      <c r="Y221" s="54"/>
    </row>
    <row r="222" spans="2:25" x14ac:dyDescent="0.2">
      <c r="B222" s="105"/>
      <c r="C222" s="12"/>
      <c r="D222" s="19"/>
      <c r="E222" s="13"/>
      <c r="F222" s="13"/>
      <c r="G222" s="13"/>
      <c r="H222" s="14"/>
      <c r="I222" s="15"/>
      <c r="J222" s="16"/>
      <c r="K222" s="16"/>
      <c r="L222" s="72"/>
      <c r="M222" s="209"/>
      <c r="N222" s="209"/>
      <c r="O222" s="347" t="str">
        <f t="shared" si="5"/>
        <v/>
      </c>
      <c r="P222" s="167"/>
      <c r="Q222" s="122"/>
      <c r="R222" s="122"/>
      <c r="S222" s="122"/>
      <c r="T222" s="130"/>
      <c r="U222" s="130"/>
      <c r="V222" s="131"/>
      <c r="W222" s="53"/>
      <c r="X222" s="54"/>
      <c r="Y222" s="54"/>
    </row>
    <row r="223" spans="2:25" x14ac:dyDescent="0.2">
      <c r="B223" s="105"/>
      <c r="C223" s="12"/>
      <c r="D223" s="19"/>
      <c r="E223" s="13"/>
      <c r="F223" s="13"/>
      <c r="G223" s="13"/>
      <c r="H223" s="14"/>
      <c r="I223" s="15"/>
      <c r="J223" s="16"/>
      <c r="K223" s="16"/>
      <c r="L223" s="72"/>
      <c r="M223" s="209"/>
      <c r="N223" s="209"/>
      <c r="O223" s="347" t="str">
        <f t="shared" si="5"/>
        <v/>
      </c>
      <c r="P223" s="167"/>
      <c r="Q223" s="122"/>
      <c r="R223" s="122"/>
      <c r="S223" s="122"/>
      <c r="T223" s="130"/>
      <c r="U223" s="130"/>
      <c r="V223" s="131"/>
      <c r="W223" s="53"/>
      <c r="X223" s="54"/>
      <c r="Y223" s="54"/>
    </row>
    <row r="224" spans="2:25" x14ac:dyDescent="0.2">
      <c r="B224" s="105"/>
      <c r="C224" s="12"/>
      <c r="D224" s="19"/>
      <c r="E224" s="13"/>
      <c r="F224" s="13"/>
      <c r="G224" s="13"/>
      <c r="H224" s="14"/>
      <c r="I224" s="15"/>
      <c r="J224" s="16"/>
      <c r="K224" s="16"/>
      <c r="L224" s="72"/>
      <c r="M224" s="209"/>
      <c r="N224" s="209"/>
      <c r="O224" s="347" t="str">
        <f t="shared" si="5"/>
        <v/>
      </c>
      <c r="P224" s="167"/>
      <c r="Q224" s="122"/>
      <c r="R224" s="122"/>
      <c r="S224" s="122"/>
      <c r="T224" s="130"/>
      <c r="U224" s="130"/>
      <c r="V224" s="131"/>
      <c r="W224" s="53"/>
      <c r="X224" s="54"/>
      <c r="Y224" s="54"/>
    </row>
    <row r="225" spans="2:25" x14ac:dyDescent="0.2">
      <c r="B225" s="105"/>
      <c r="C225" s="12"/>
      <c r="D225" s="19"/>
      <c r="E225" s="13"/>
      <c r="F225" s="13"/>
      <c r="G225" s="13"/>
      <c r="H225" s="14"/>
      <c r="I225" s="15"/>
      <c r="J225" s="16"/>
      <c r="K225" s="16"/>
      <c r="L225" s="72"/>
      <c r="M225" s="209"/>
      <c r="N225" s="209"/>
      <c r="O225" s="347" t="str">
        <f t="shared" si="5"/>
        <v/>
      </c>
      <c r="P225" s="167"/>
      <c r="Q225" s="122"/>
      <c r="R225" s="122"/>
      <c r="S225" s="122"/>
      <c r="T225" s="130"/>
      <c r="U225" s="130"/>
      <c r="V225" s="131"/>
      <c r="W225" s="53"/>
      <c r="X225" s="54"/>
      <c r="Y225" s="54"/>
    </row>
    <row r="226" spans="2:25" x14ac:dyDescent="0.2">
      <c r="B226" s="105"/>
      <c r="C226" s="12"/>
      <c r="D226" s="19"/>
      <c r="E226" s="13"/>
      <c r="F226" s="13"/>
      <c r="G226" s="13"/>
      <c r="H226" s="14"/>
      <c r="I226" s="15"/>
      <c r="J226" s="16"/>
      <c r="K226" s="16"/>
      <c r="L226" s="72"/>
      <c r="M226" s="209"/>
      <c r="N226" s="209"/>
      <c r="O226" s="347" t="str">
        <f t="shared" si="5"/>
        <v/>
      </c>
      <c r="P226" s="167"/>
      <c r="Q226" s="122"/>
      <c r="R226" s="122"/>
      <c r="S226" s="122"/>
      <c r="T226" s="130"/>
      <c r="U226" s="130"/>
      <c r="V226" s="131"/>
      <c r="W226" s="53"/>
      <c r="X226" s="54"/>
      <c r="Y226" s="54"/>
    </row>
    <row r="227" spans="2:25" x14ac:dyDescent="0.2">
      <c r="B227" s="105"/>
      <c r="C227" s="12"/>
      <c r="D227" s="19"/>
      <c r="E227" s="13"/>
      <c r="F227" s="13"/>
      <c r="G227" s="13"/>
      <c r="H227" s="14"/>
      <c r="I227" s="15"/>
      <c r="J227" s="16"/>
      <c r="K227" s="16"/>
      <c r="L227" s="72"/>
      <c r="M227" s="209"/>
      <c r="N227" s="209"/>
      <c r="O227" s="347" t="str">
        <f t="shared" si="5"/>
        <v/>
      </c>
      <c r="P227" s="167"/>
      <c r="Q227" s="122"/>
      <c r="R227" s="122"/>
      <c r="S227" s="122"/>
      <c r="T227" s="130"/>
      <c r="U227" s="130"/>
      <c r="V227" s="131"/>
      <c r="W227" s="53"/>
      <c r="X227" s="54"/>
      <c r="Y227" s="54"/>
    </row>
    <row r="228" spans="2:25" x14ac:dyDescent="0.2">
      <c r="B228" s="105"/>
      <c r="C228" s="12"/>
      <c r="D228" s="19"/>
      <c r="E228" s="13"/>
      <c r="F228" s="13"/>
      <c r="G228" s="13"/>
      <c r="H228" s="14"/>
      <c r="I228" s="15"/>
      <c r="J228" s="16"/>
      <c r="K228" s="16"/>
      <c r="L228" s="72"/>
      <c r="M228" s="209"/>
      <c r="N228" s="209"/>
      <c r="O228" s="347" t="str">
        <f t="shared" si="5"/>
        <v/>
      </c>
      <c r="P228" s="167"/>
      <c r="Q228" s="122"/>
      <c r="R228" s="122"/>
      <c r="S228" s="122"/>
      <c r="T228" s="130"/>
      <c r="U228" s="130"/>
      <c r="V228" s="131"/>
      <c r="W228" s="53"/>
      <c r="X228" s="54"/>
      <c r="Y228" s="54"/>
    </row>
    <row r="229" spans="2:25" x14ac:dyDescent="0.2">
      <c r="B229" s="105"/>
      <c r="C229" s="12"/>
      <c r="D229" s="19"/>
      <c r="E229" s="13"/>
      <c r="F229" s="13"/>
      <c r="G229" s="13"/>
      <c r="H229" s="14"/>
      <c r="I229" s="15"/>
      <c r="J229" s="16"/>
      <c r="K229" s="16"/>
      <c r="L229" s="72"/>
      <c r="M229" s="209"/>
      <c r="N229" s="209"/>
      <c r="O229" s="347" t="str">
        <f t="shared" si="5"/>
        <v/>
      </c>
      <c r="P229" s="167"/>
      <c r="Q229" s="122"/>
      <c r="R229" s="122"/>
      <c r="S229" s="122"/>
      <c r="T229" s="130"/>
      <c r="U229" s="130"/>
      <c r="V229" s="131"/>
      <c r="W229" s="53"/>
      <c r="X229" s="54"/>
      <c r="Y229" s="54"/>
    </row>
    <row r="230" spans="2:25" x14ac:dyDescent="0.2">
      <c r="B230" s="105"/>
      <c r="C230" s="12"/>
      <c r="D230" s="19"/>
      <c r="E230" s="13"/>
      <c r="F230" s="13"/>
      <c r="G230" s="13"/>
      <c r="H230" s="14"/>
      <c r="I230" s="15"/>
      <c r="J230" s="16"/>
      <c r="K230" s="16"/>
      <c r="L230" s="72"/>
      <c r="M230" s="209"/>
      <c r="N230" s="209"/>
      <c r="O230" s="347" t="str">
        <f t="shared" si="5"/>
        <v/>
      </c>
      <c r="P230" s="167"/>
      <c r="Q230" s="122"/>
      <c r="R230" s="122"/>
      <c r="S230" s="122"/>
      <c r="T230" s="130"/>
      <c r="U230" s="130"/>
      <c r="V230" s="131"/>
      <c r="W230" s="53"/>
      <c r="X230" s="54"/>
      <c r="Y230" s="54"/>
    </row>
    <row r="231" spans="2:25" x14ac:dyDescent="0.2">
      <c r="B231" s="105"/>
      <c r="C231" s="12"/>
      <c r="D231" s="19"/>
      <c r="E231" s="13"/>
      <c r="F231" s="13"/>
      <c r="G231" s="13"/>
      <c r="H231" s="14"/>
      <c r="I231" s="15"/>
      <c r="J231" s="16"/>
      <c r="K231" s="16"/>
      <c r="L231" s="72"/>
      <c r="M231" s="209"/>
      <c r="N231" s="209"/>
      <c r="O231" s="347" t="str">
        <f t="shared" si="5"/>
        <v/>
      </c>
      <c r="P231" s="167"/>
      <c r="Q231" s="122"/>
      <c r="R231" s="122"/>
      <c r="S231" s="122"/>
      <c r="T231" s="130"/>
      <c r="U231" s="130"/>
      <c r="V231" s="131"/>
      <c r="W231" s="53"/>
      <c r="X231" s="54"/>
      <c r="Y231" s="54"/>
    </row>
    <row r="232" spans="2:25" x14ac:dyDescent="0.2">
      <c r="B232" s="105"/>
      <c r="C232" s="12"/>
      <c r="D232" s="19"/>
      <c r="E232" s="13"/>
      <c r="F232" s="13"/>
      <c r="G232" s="13"/>
      <c r="H232" s="14"/>
      <c r="I232" s="15"/>
      <c r="J232" s="16"/>
      <c r="K232" s="16"/>
      <c r="L232" s="72"/>
      <c r="M232" s="209"/>
      <c r="N232" s="209"/>
      <c r="O232" s="347" t="str">
        <f t="shared" si="5"/>
        <v/>
      </c>
      <c r="P232" s="167"/>
      <c r="Q232" s="122"/>
      <c r="R232" s="122"/>
      <c r="S232" s="122"/>
      <c r="T232" s="130"/>
      <c r="U232" s="130"/>
      <c r="V232" s="131"/>
      <c r="W232" s="53"/>
      <c r="X232" s="54"/>
      <c r="Y232" s="54"/>
    </row>
    <row r="233" spans="2:25" x14ac:dyDescent="0.2">
      <c r="B233" s="105"/>
      <c r="C233" s="12"/>
      <c r="D233" s="19"/>
      <c r="E233" s="13"/>
      <c r="F233" s="13"/>
      <c r="G233" s="13"/>
      <c r="H233" s="14"/>
      <c r="I233" s="15"/>
      <c r="J233" s="16"/>
      <c r="K233" s="16"/>
      <c r="L233" s="72"/>
      <c r="M233" s="209"/>
      <c r="N233" s="209"/>
      <c r="O233" s="347" t="str">
        <f t="shared" si="5"/>
        <v/>
      </c>
      <c r="P233" s="167"/>
      <c r="Q233" s="122"/>
      <c r="R233" s="122"/>
      <c r="S233" s="122"/>
      <c r="T233" s="130"/>
      <c r="U233" s="130"/>
      <c r="V233" s="131"/>
      <c r="W233" s="53"/>
      <c r="X233" s="54"/>
      <c r="Y233" s="54"/>
    </row>
    <row r="234" spans="2:25" x14ac:dyDescent="0.2">
      <c r="B234" s="105"/>
      <c r="C234" s="12"/>
      <c r="D234" s="19"/>
      <c r="E234" s="13"/>
      <c r="F234" s="13"/>
      <c r="G234" s="13"/>
      <c r="H234" s="14"/>
      <c r="I234" s="15"/>
      <c r="J234" s="16"/>
      <c r="K234" s="16"/>
      <c r="L234" s="72"/>
      <c r="M234" s="209"/>
      <c r="N234" s="209"/>
      <c r="O234" s="347" t="str">
        <f t="shared" si="5"/>
        <v/>
      </c>
      <c r="P234" s="167"/>
      <c r="Q234" s="122"/>
      <c r="R234" s="122"/>
      <c r="S234" s="122"/>
      <c r="T234" s="130"/>
      <c r="U234" s="130"/>
      <c r="V234" s="131"/>
      <c r="W234" s="53"/>
      <c r="X234" s="54"/>
      <c r="Y234" s="54"/>
    </row>
    <row r="235" spans="2:25" x14ac:dyDescent="0.2">
      <c r="B235" s="105"/>
      <c r="C235" s="12"/>
      <c r="D235" s="19"/>
      <c r="E235" s="13"/>
      <c r="F235" s="13"/>
      <c r="G235" s="13"/>
      <c r="H235" s="14"/>
      <c r="I235" s="15"/>
      <c r="J235" s="16"/>
      <c r="K235" s="16"/>
      <c r="L235" s="72"/>
      <c r="M235" s="209"/>
      <c r="N235" s="209"/>
      <c r="O235" s="347" t="str">
        <f t="shared" si="5"/>
        <v/>
      </c>
      <c r="P235" s="167"/>
      <c r="Q235" s="122"/>
      <c r="R235" s="122"/>
      <c r="S235" s="122"/>
      <c r="T235" s="130"/>
      <c r="U235" s="130"/>
      <c r="V235" s="131"/>
      <c r="W235" s="53"/>
      <c r="X235" s="54"/>
      <c r="Y235" s="54"/>
    </row>
    <row r="236" spans="2:25" x14ac:dyDescent="0.2">
      <c r="B236" s="105"/>
      <c r="C236" s="12"/>
      <c r="D236" s="19"/>
      <c r="E236" s="13"/>
      <c r="F236" s="13"/>
      <c r="G236" s="13"/>
      <c r="H236" s="14"/>
      <c r="I236" s="15"/>
      <c r="J236" s="16"/>
      <c r="K236" s="16"/>
      <c r="L236" s="72"/>
      <c r="M236" s="209"/>
      <c r="N236" s="209"/>
      <c r="O236" s="347" t="str">
        <f t="shared" si="5"/>
        <v/>
      </c>
      <c r="P236" s="167"/>
      <c r="Q236" s="122"/>
      <c r="R236" s="122"/>
      <c r="S236" s="122"/>
      <c r="T236" s="130"/>
      <c r="U236" s="130"/>
      <c r="V236" s="131"/>
      <c r="W236" s="53"/>
      <c r="X236" s="54"/>
      <c r="Y236" s="54"/>
    </row>
    <row r="237" spans="2:25" x14ac:dyDescent="0.2">
      <c r="B237" s="141"/>
      <c r="P237" s="419"/>
    </row>
    <row r="238" spans="2:25" ht="15" thickBot="1" x14ac:dyDescent="0.25">
      <c r="B238" s="412"/>
      <c r="C238" s="302"/>
      <c r="D238" s="302"/>
      <c r="E238" s="302"/>
      <c r="F238" s="302"/>
      <c r="G238" s="302"/>
      <c r="H238" s="302"/>
      <c r="I238" s="302"/>
      <c r="J238" s="302"/>
      <c r="K238" s="302"/>
      <c r="L238" s="302"/>
      <c r="M238" s="420"/>
      <c r="N238" s="420"/>
      <c r="O238" s="420"/>
      <c r="P238" s="421"/>
    </row>
    <row r="239" spans="2:25" ht="40.5" customHeight="1" x14ac:dyDescent="0.25">
      <c r="B239" s="165" t="s">
        <v>145</v>
      </c>
      <c r="C239" s="118"/>
      <c r="D239" s="118"/>
      <c r="I239" s="402"/>
    </row>
    <row r="240" spans="2:25" ht="90" x14ac:dyDescent="0.25">
      <c r="B240" s="132" t="s">
        <v>95</v>
      </c>
      <c r="I240" s="402"/>
    </row>
    <row r="241" spans="2:13" x14ac:dyDescent="0.2">
      <c r="B241" s="156"/>
      <c r="I241" s="402"/>
    </row>
    <row r="242" spans="2:13" x14ac:dyDescent="0.2">
      <c r="B242" s="141"/>
      <c r="I242" s="402"/>
    </row>
    <row r="243" spans="2:13" x14ac:dyDescent="0.2">
      <c r="B243" s="141"/>
      <c r="I243" s="402"/>
    </row>
    <row r="244" spans="2:13" ht="15" thickBot="1" x14ac:dyDescent="0.25">
      <c r="B244" s="141"/>
      <c r="I244" s="402"/>
    </row>
    <row r="245" spans="2:13" ht="102.75" customHeight="1" x14ac:dyDescent="0.25">
      <c r="B245" s="94" t="s">
        <v>60</v>
      </c>
      <c r="C245" s="96" t="s">
        <v>166</v>
      </c>
      <c r="D245" s="159" t="s">
        <v>97</v>
      </c>
      <c r="E245" s="96" t="s">
        <v>98</v>
      </c>
      <c r="F245" s="477" t="s">
        <v>99</v>
      </c>
      <c r="G245" s="477" t="s">
        <v>167</v>
      </c>
      <c r="H245" s="160" t="s">
        <v>168</v>
      </c>
      <c r="I245" s="157"/>
      <c r="J245" s="57"/>
      <c r="K245" s="57"/>
      <c r="L245" s="57"/>
      <c r="M245" s="128"/>
    </row>
    <row r="246" spans="2:13" x14ac:dyDescent="0.2">
      <c r="B246" s="105"/>
      <c r="C246" s="31"/>
      <c r="D246" s="488"/>
      <c r="E246" s="32"/>
      <c r="F246" s="56"/>
      <c r="G246" s="31"/>
      <c r="H246" s="161"/>
      <c r="I246" s="158"/>
      <c r="J246" s="58"/>
      <c r="K246" s="58"/>
      <c r="L246" s="58"/>
      <c r="M246" s="129"/>
    </row>
    <row r="247" spans="2:13" x14ac:dyDescent="0.2">
      <c r="B247" s="105"/>
      <c r="C247" s="31"/>
      <c r="D247" s="488"/>
      <c r="E247" s="32"/>
      <c r="F247" s="56"/>
      <c r="G247" s="31"/>
      <c r="H247" s="161"/>
      <c r="I247" s="158"/>
      <c r="J247" s="58"/>
      <c r="K247" s="58"/>
      <c r="L247" s="58"/>
      <c r="M247" s="129"/>
    </row>
    <row r="248" spans="2:13" x14ac:dyDescent="0.2">
      <c r="B248" s="105"/>
      <c r="C248" s="31"/>
      <c r="D248" s="488"/>
      <c r="E248" s="32"/>
      <c r="F248" s="56"/>
      <c r="G248" s="31"/>
      <c r="H248" s="161"/>
      <c r="I248" s="158"/>
      <c r="J248" s="58"/>
      <c r="K248" s="58"/>
      <c r="L248" s="58"/>
      <c r="M248" s="129"/>
    </row>
    <row r="249" spans="2:13" x14ac:dyDescent="0.2">
      <c r="B249" s="105"/>
      <c r="C249" s="31"/>
      <c r="D249" s="488"/>
      <c r="E249" s="32"/>
      <c r="F249" s="56"/>
      <c r="G249" s="31"/>
      <c r="H249" s="161"/>
      <c r="I249" s="158"/>
      <c r="J249" s="58"/>
      <c r="K249" s="58"/>
      <c r="L249" s="58"/>
      <c r="M249" s="129"/>
    </row>
    <row r="250" spans="2:13" x14ac:dyDescent="0.2">
      <c r="B250" s="105"/>
      <c r="C250" s="31"/>
      <c r="D250" s="488"/>
      <c r="E250" s="32"/>
      <c r="F250" s="56"/>
      <c r="G250" s="31"/>
      <c r="H250" s="161"/>
      <c r="I250" s="158"/>
      <c r="J250" s="58"/>
      <c r="K250" s="58"/>
      <c r="L250" s="58"/>
      <c r="M250" s="129"/>
    </row>
    <row r="251" spans="2:13" x14ac:dyDescent="0.2">
      <c r="B251" s="105"/>
      <c r="C251" s="31"/>
      <c r="D251" s="488"/>
      <c r="E251" s="32"/>
      <c r="F251" s="56"/>
      <c r="G251" s="31"/>
      <c r="H251" s="161"/>
      <c r="I251" s="158"/>
      <c r="J251" s="58"/>
      <c r="K251" s="58"/>
      <c r="L251" s="58"/>
      <c r="M251" s="129"/>
    </row>
    <row r="252" spans="2:13" x14ac:dyDescent="0.2">
      <c r="B252" s="105"/>
      <c r="C252" s="31"/>
      <c r="D252" s="488"/>
      <c r="E252" s="32"/>
      <c r="F252" s="56"/>
      <c r="G252" s="31"/>
      <c r="H252" s="161"/>
      <c r="I252" s="158"/>
      <c r="J252" s="58"/>
      <c r="K252" s="58"/>
      <c r="L252" s="58"/>
      <c r="M252" s="129"/>
    </row>
    <row r="253" spans="2:13" x14ac:dyDescent="0.2">
      <c r="B253" s="105"/>
      <c r="C253" s="31"/>
      <c r="D253" s="488"/>
      <c r="E253" s="32"/>
      <c r="F253" s="56"/>
      <c r="G253" s="31"/>
      <c r="H253" s="161"/>
      <c r="I253" s="158"/>
      <c r="J253" s="58"/>
      <c r="K253" s="58"/>
      <c r="L253" s="58"/>
      <c r="M253" s="129"/>
    </row>
    <row r="254" spans="2:13" x14ac:dyDescent="0.2">
      <c r="B254" s="105"/>
      <c r="C254" s="31"/>
      <c r="D254" s="488"/>
      <c r="E254" s="32"/>
      <c r="F254" s="56"/>
      <c r="G254" s="31"/>
      <c r="H254" s="161"/>
      <c r="I254" s="158"/>
      <c r="J254" s="58"/>
      <c r="K254" s="58"/>
      <c r="L254" s="58"/>
      <c r="M254" s="129"/>
    </row>
    <row r="255" spans="2:13" x14ac:dyDescent="0.2">
      <c r="B255" s="105"/>
      <c r="C255" s="31"/>
      <c r="D255" s="488"/>
      <c r="E255" s="32"/>
      <c r="F255" s="56"/>
      <c r="G255" s="31"/>
      <c r="H255" s="161"/>
      <c r="I255" s="158"/>
      <c r="J255" s="58"/>
      <c r="K255" s="58"/>
      <c r="L255" s="58"/>
      <c r="M255" s="129"/>
    </row>
    <row r="256" spans="2:13" x14ac:dyDescent="0.2">
      <c r="B256" s="105"/>
      <c r="C256" s="31"/>
      <c r="D256" s="488"/>
      <c r="E256" s="32"/>
      <c r="F256" s="56"/>
      <c r="G256" s="31"/>
      <c r="H256" s="161"/>
      <c r="I256" s="158"/>
      <c r="J256" s="58"/>
      <c r="K256" s="58"/>
      <c r="L256" s="58"/>
      <c r="M256" s="129"/>
    </row>
    <row r="257" spans="2:22" x14ac:dyDescent="0.2">
      <c r="B257" s="105"/>
      <c r="C257" s="31"/>
      <c r="D257" s="488"/>
      <c r="E257" s="32"/>
      <c r="F257" s="56"/>
      <c r="G257" s="31"/>
      <c r="H257" s="161"/>
      <c r="I257" s="158"/>
      <c r="J257" s="58"/>
      <c r="K257" s="58"/>
      <c r="L257" s="58"/>
      <c r="M257" s="129"/>
    </row>
    <row r="258" spans="2:22" x14ac:dyDescent="0.2">
      <c r="B258" s="105"/>
      <c r="C258" s="31"/>
      <c r="D258" s="488"/>
      <c r="E258" s="32"/>
      <c r="F258" s="56"/>
      <c r="G258" s="31"/>
      <c r="H258" s="161"/>
      <c r="I258" s="158"/>
      <c r="J258" s="58"/>
      <c r="K258" s="58"/>
      <c r="L258" s="58"/>
      <c r="M258" s="129"/>
    </row>
    <row r="259" spans="2:22" x14ac:dyDescent="0.2">
      <c r="B259" s="105"/>
      <c r="C259" s="31"/>
      <c r="D259" s="488"/>
      <c r="E259" s="32"/>
      <c r="F259" s="56"/>
      <c r="G259" s="31"/>
      <c r="H259" s="161"/>
      <c r="I259" s="158"/>
      <c r="J259" s="58"/>
      <c r="K259" s="58"/>
      <c r="L259" s="58"/>
      <c r="M259" s="129"/>
    </row>
    <row r="260" spans="2:22" x14ac:dyDescent="0.2">
      <c r="B260" s="105"/>
      <c r="C260" s="31"/>
      <c r="D260" s="488"/>
      <c r="E260" s="32"/>
      <c r="F260" s="56"/>
      <c r="G260" s="31"/>
      <c r="H260" s="161"/>
      <c r="I260" s="158"/>
      <c r="J260" s="58"/>
      <c r="K260" s="58"/>
      <c r="L260" s="58"/>
      <c r="M260" s="129"/>
    </row>
    <row r="261" spans="2:22" x14ac:dyDescent="0.2">
      <c r="B261" s="105"/>
      <c r="C261" s="31"/>
      <c r="D261" s="488"/>
      <c r="E261" s="32"/>
      <c r="F261" s="56"/>
      <c r="G261" s="31"/>
      <c r="H261" s="161"/>
      <c r="I261" s="158"/>
      <c r="J261" s="58"/>
      <c r="K261" s="58"/>
      <c r="L261" s="58"/>
      <c r="M261" s="129"/>
    </row>
    <row r="262" spans="2:22" x14ac:dyDescent="0.2">
      <c r="B262" s="105"/>
      <c r="C262" s="31"/>
      <c r="D262" s="488"/>
      <c r="E262" s="32"/>
      <c r="F262" s="56"/>
      <c r="G262" s="31"/>
      <c r="H262" s="161"/>
      <c r="I262" s="158"/>
      <c r="J262" s="58"/>
      <c r="K262" s="58"/>
      <c r="L262" s="58"/>
      <c r="M262" s="129"/>
    </row>
    <row r="263" spans="2:22" x14ac:dyDescent="0.2">
      <c r="B263" s="105"/>
      <c r="C263" s="31"/>
      <c r="D263" s="488"/>
      <c r="E263" s="32"/>
      <c r="F263" s="56"/>
      <c r="G263" s="31"/>
      <c r="H263" s="161"/>
      <c r="I263" s="158"/>
      <c r="J263" s="58"/>
      <c r="K263" s="58"/>
      <c r="L263" s="58"/>
      <c r="M263" s="129"/>
    </row>
    <row r="264" spans="2:22" x14ac:dyDescent="0.2">
      <c r="B264" s="105"/>
      <c r="C264" s="31"/>
      <c r="D264" s="488"/>
      <c r="E264" s="32"/>
      <c r="F264" s="56"/>
      <c r="G264" s="31"/>
      <c r="H264" s="161"/>
      <c r="I264" s="158"/>
      <c r="J264" s="58"/>
      <c r="K264" s="58"/>
      <c r="L264" s="58"/>
      <c r="M264" s="129"/>
    </row>
    <row r="265" spans="2:22" x14ac:dyDescent="0.2">
      <c r="B265" s="105"/>
      <c r="C265" s="31"/>
      <c r="D265" s="488"/>
      <c r="E265" s="32"/>
      <c r="F265" s="56"/>
      <c r="G265" s="31"/>
      <c r="H265" s="161"/>
      <c r="I265" s="158"/>
      <c r="J265" s="58"/>
      <c r="K265" s="58"/>
      <c r="L265" s="58"/>
      <c r="M265" s="129"/>
    </row>
    <row r="266" spans="2:22" x14ac:dyDescent="0.2">
      <c r="B266" s="105"/>
      <c r="C266" s="31"/>
      <c r="D266" s="488"/>
      <c r="E266" s="32"/>
      <c r="F266" s="56"/>
      <c r="G266" s="31"/>
      <c r="H266" s="161"/>
      <c r="I266" s="158"/>
      <c r="J266" s="58"/>
      <c r="K266" s="58"/>
      <c r="L266" s="58"/>
      <c r="M266" s="129"/>
    </row>
    <row r="267" spans="2:22" ht="15" thickBot="1" x14ac:dyDescent="0.25">
      <c r="B267" s="105"/>
      <c r="C267" s="103"/>
      <c r="D267" s="102"/>
      <c r="E267" s="101"/>
      <c r="F267" s="162"/>
      <c r="G267" s="103"/>
      <c r="H267" s="163"/>
      <c r="I267" s="158"/>
      <c r="J267" s="58"/>
      <c r="K267" s="58"/>
      <c r="L267" s="58"/>
      <c r="M267" s="129"/>
    </row>
    <row r="268" spans="2:22" ht="15" thickBot="1" x14ac:dyDescent="0.25">
      <c r="B268" s="412"/>
      <c r="C268" s="302"/>
      <c r="D268" s="302"/>
      <c r="E268" s="302"/>
      <c r="F268" s="302"/>
      <c r="G268" s="302"/>
      <c r="H268" s="302"/>
      <c r="I268" s="413"/>
    </row>
    <row r="270" spans="2:22" ht="15.75" x14ac:dyDescent="0.2">
      <c r="B270" s="341" t="s">
        <v>102</v>
      </c>
    </row>
    <row r="272" spans="2:22" s="389" customFormat="1" ht="21" thickBot="1" x14ac:dyDescent="0.35">
      <c r="B272" s="386" t="s">
        <v>169</v>
      </c>
      <c r="C272" s="387"/>
      <c r="D272" s="387"/>
      <c r="E272" s="387"/>
      <c r="F272" s="387"/>
      <c r="G272" s="387"/>
      <c r="H272" s="387"/>
      <c r="I272" s="388"/>
      <c r="K272" s="390"/>
      <c r="M272" s="391"/>
      <c r="N272" s="391"/>
      <c r="O272" s="391"/>
      <c r="P272" s="391"/>
      <c r="Q272" s="392"/>
      <c r="R272" s="392"/>
      <c r="S272" s="392"/>
      <c r="T272" s="392"/>
      <c r="U272" s="392"/>
      <c r="V272" s="392"/>
    </row>
    <row r="274" spans="2:14" ht="15" thickBot="1" x14ac:dyDescent="0.25"/>
    <row r="275" spans="2:14" ht="15" x14ac:dyDescent="0.2">
      <c r="B275" s="574" t="s">
        <v>170</v>
      </c>
      <c r="C275" s="575"/>
      <c r="D275" s="576"/>
    </row>
    <row r="276" spans="2:14" ht="16.5" x14ac:dyDescent="0.2">
      <c r="B276" s="20" t="s">
        <v>80</v>
      </c>
      <c r="C276" s="21" t="s">
        <v>81</v>
      </c>
      <c r="D276" s="22" t="s">
        <v>82</v>
      </c>
    </row>
    <row r="277" spans="2:14" ht="15" thickBot="1" x14ac:dyDescent="0.25">
      <c r="B277" s="226">
        <f>SUM(H390:H464)</f>
        <v>0</v>
      </c>
      <c r="C277" s="226">
        <f>SUM(I390:I464)</f>
        <v>0</v>
      </c>
      <c r="D277" s="33" t="s">
        <v>83</v>
      </c>
    </row>
    <row r="279" spans="2:14" ht="15" x14ac:dyDescent="0.25">
      <c r="B279" s="577" t="s">
        <v>104</v>
      </c>
      <c r="C279" s="577"/>
      <c r="D279" s="577"/>
    </row>
    <row r="280" spans="2:14" ht="39" customHeight="1" x14ac:dyDescent="0.2">
      <c r="B280" s="578" t="s">
        <v>171</v>
      </c>
      <c r="C280" s="578"/>
      <c r="D280" s="114"/>
    </row>
    <row r="281" spans="2:14" ht="15" thickBot="1" x14ac:dyDescent="0.25"/>
    <row r="282" spans="2:14" x14ac:dyDescent="0.2">
      <c r="B282" s="414"/>
      <c r="C282" s="415"/>
      <c r="D282" s="415"/>
      <c r="E282" s="415"/>
      <c r="F282" s="415"/>
      <c r="G282" s="415"/>
      <c r="H282" s="415"/>
      <c r="I282" s="415"/>
      <c r="J282" s="415"/>
      <c r="K282" s="415"/>
      <c r="L282" s="415"/>
      <c r="M282" s="416"/>
      <c r="N282" s="417"/>
    </row>
    <row r="283" spans="2:14" ht="18" x14ac:dyDescent="0.25">
      <c r="B283" s="418" t="s">
        <v>172</v>
      </c>
      <c r="N283" s="419"/>
    </row>
    <row r="284" spans="2:14" x14ac:dyDescent="0.2">
      <c r="B284" s="141"/>
      <c r="N284" s="419"/>
    </row>
    <row r="285" spans="2:14" ht="105" x14ac:dyDescent="0.25">
      <c r="B285" s="132" t="s">
        <v>60</v>
      </c>
      <c r="C285" s="481" t="s">
        <v>173</v>
      </c>
      <c r="D285" s="481" t="s">
        <v>174</v>
      </c>
      <c r="E285" s="487" t="s">
        <v>175</v>
      </c>
      <c r="F285" s="487" t="s">
        <v>176</v>
      </c>
      <c r="G285" s="487" t="s">
        <v>177</v>
      </c>
      <c r="H285" s="489" t="s">
        <v>178</v>
      </c>
      <c r="I285" s="489" t="s">
        <v>179</v>
      </c>
      <c r="J285" s="487" t="s">
        <v>180</v>
      </c>
      <c r="K285" s="487" t="s">
        <v>181</v>
      </c>
      <c r="L285" s="487" t="s">
        <v>182</v>
      </c>
      <c r="M285" s="48" t="s">
        <v>183</v>
      </c>
      <c r="N285" s="419"/>
    </row>
    <row r="286" spans="2:14" x14ac:dyDescent="0.2">
      <c r="B286" s="105"/>
      <c r="C286" s="34"/>
      <c r="D286" s="13"/>
      <c r="E286" s="13"/>
      <c r="F286" s="16"/>
      <c r="G286" s="16"/>
      <c r="H286" s="16"/>
      <c r="I286" s="35"/>
      <c r="J286" s="12"/>
      <c r="K286" s="328"/>
      <c r="L286" s="16"/>
      <c r="M286" s="12"/>
      <c r="N286" s="419"/>
    </row>
    <row r="287" spans="2:14" x14ac:dyDescent="0.2">
      <c r="B287" s="105"/>
      <c r="C287" s="34"/>
      <c r="D287" s="13"/>
      <c r="E287" s="13"/>
      <c r="F287" s="16"/>
      <c r="G287" s="16"/>
      <c r="H287" s="16"/>
      <c r="I287" s="35"/>
      <c r="J287" s="12"/>
      <c r="K287" s="328"/>
      <c r="L287" s="16"/>
      <c r="M287" s="12"/>
      <c r="N287" s="419"/>
    </row>
    <row r="288" spans="2:14" x14ac:dyDescent="0.2">
      <c r="B288" s="105"/>
      <c r="C288" s="34"/>
      <c r="D288" s="13"/>
      <c r="E288" s="13"/>
      <c r="F288" s="16"/>
      <c r="G288" s="16"/>
      <c r="H288" s="16"/>
      <c r="I288" s="35"/>
      <c r="J288" s="12"/>
      <c r="K288" s="328"/>
      <c r="L288" s="16"/>
      <c r="M288" s="12"/>
      <c r="N288" s="419"/>
    </row>
    <row r="289" spans="2:14" x14ac:dyDescent="0.2">
      <c r="B289" s="105"/>
      <c r="C289" s="34"/>
      <c r="D289" s="13"/>
      <c r="E289" s="13"/>
      <c r="F289" s="16"/>
      <c r="G289" s="16"/>
      <c r="H289" s="16"/>
      <c r="I289" s="35"/>
      <c r="J289" s="12"/>
      <c r="K289" s="328"/>
      <c r="L289" s="16"/>
      <c r="M289" s="12"/>
      <c r="N289" s="419"/>
    </row>
    <row r="290" spans="2:14" x14ac:dyDescent="0.2">
      <c r="B290" s="105"/>
      <c r="C290" s="34"/>
      <c r="D290" s="13"/>
      <c r="E290" s="13"/>
      <c r="F290" s="16"/>
      <c r="G290" s="16"/>
      <c r="H290" s="16"/>
      <c r="I290" s="35"/>
      <c r="J290" s="12"/>
      <c r="K290" s="328"/>
      <c r="L290" s="16"/>
      <c r="M290" s="12"/>
      <c r="N290" s="419"/>
    </row>
    <row r="291" spans="2:14" x14ac:dyDescent="0.2">
      <c r="B291" s="105"/>
      <c r="C291" s="34"/>
      <c r="D291" s="13"/>
      <c r="E291" s="13"/>
      <c r="F291" s="16"/>
      <c r="G291" s="16"/>
      <c r="H291" s="16"/>
      <c r="I291" s="35"/>
      <c r="J291" s="12"/>
      <c r="K291" s="328"/>
      <c r="L291" s="16"/>
      <c r="M291" s="12"/>
      <c r="N291" s="419"/>
    </row>
    <row r="292" spans="2:14" x14ac:dyDescent="0.2">
      <c r="B292" s="105"/>
      <c r="C292" s="34"/>
      <c r="D292" s="13"/>
      <c r="E292" s="13"/>
      <c r="F292" s="16"/>
      <c r="G292" s="16"/>
      <c r="H292" s="16"/>
      <c r="I292" s="35"/>
      <c r="J292" s="12"/>
      <c r="K292" s="328"/>
      <c r="L292" s="16"/>
      <c r="M292" s="12"/>
      <c r="N292" s="419"/>
    </row>
    <row r="293" spans="2:14" x14ac:dyDescent="0.2">
      <c r="B293" s="105"/>
      <c r="C293" s="34"/>
      <c r="D293" s="13"/>
      <c r="E293" s="13"/>
      <c r="F293" s="16"/>
      <c r="G293" s="16"/>
      <c r="H293" s="16"/>
      <c r="I293" s="35"/>
      <c r="J293" s="12"/>
      <c r="K293" s="328"/>
      <c r="L293" s="16"/>
      <c r="M293" s="12"/>
      <c r="N293" s="419"/>
    </row>
    <row r="294" spans="2:14" x14ac:dyDescent="0.2">
      <c r="B294" s="105"/>
      <c r="C294" s="34"/>
      <c r="D294" s="13"/>
      <c r="E294" s="13"/>
      <c r="F294" s="16"/>
      <c r="G294" s="16"/>
      <c r="H294" s="16"/>
      <c r="I294" s="35"/>
      <c r="J294" s="12"/>
      <c r="K294" s="328"/>
      <c r="L294" s="16"/>
      <c r="M294" s="12"/>
      <c r="N294" s="419"/>
    </row>
    <row r="295" spans="2:14" x14ac:dyDescent="0.2">
      <c r="B295" s="105"/>
      <c r="C295" s="34"/>
      <c r="D295" s="13"/>
      <c r="E295" s="13"/>
      <c r="F295" s="16"/>
      <c r="G295" s="16"/>
      <c r="H295" s="16"/>
      <c r="I295" s="35"/>
      <c r="J295" s="12"/>
      <c r="K295" s="328"/>
      <c r="L295" s="16"/>
      <c r="M295" s="12"/>
      <c r="N295" s="419"/>
    </row>
    <row r="296" spans="2:14" x14ac:dyDescent="0.2">
      <c r="B296" s="105"/>
      <c r="C296" s="34"/>
      <c r="D296" s="13"/>
      <c r="E296" s="13"/>
      <c r="F296" s="16"/>
      <c r="G296" s="16"/>
      <c r="H296" s="16"/>
      <c r="I296" s="35"/>
      <c r="J296" s="12"/>
      <c r="K296" s="328"/>
      <c r="L296" s="16"/>
      <c r="M296" s="12"/>
      <c r="N296" s="419"/>
    </row>
    <row r="297" spans="2:14" x14ac:dyDescent="0.2">
      <c r="B297" s="105"/>
      <c r="C297" s="34"/>
      <c r="D297" s="13"/>
      <c r="E297" s="13"/>
      <c r="F297" s="16"/>
      <c r="G297" s="16"/>
      <c r="H297" s="16"/>
      <c r="I297" s="35"/>
      <c r="J297" s="12"/>
      <c r="K297" s="328"/>
      <c r="L297" s="16"/>
      <c r="M297" s="12"/>
      <c r="N297" s="419"/>
    </row>
    <row r="298" spans="2:14" x14ac:dyDescent="0.2">
      <c r="B298" s="105"/>
      <c r="C298" s="34"/>
      <c r="D298" s="13"/>
      <c r="E298" s="13"/>
      <c r="F298" s="16"/>
      <c r="G298" s="16"/>
      <c r="H298" s="16"/>
      <c r="I298" s="35"/>
      <c r="J298" s="12"/>
      <c r="K298" s="328"/>
      <c r="L298" s="16"/>
      <c r="M298" s="12"/>
      <c r="N298" s="419"/>
    </row>
    <row r="299" spans="2:14" x14ac:dyDescent="0.2">
      <c r="B299" s="105"/>
      <c r="C299" s="34"/>
      <c r="D299" s="13"/>
      <c r="E299" s="13"/>
      <c r="F299" s="16"/>
      <c r="G299" s="16"/>
      <c r="H299" s="16"/>
      <c r="I299" s="35"/>
      <c r="J299" s="12"/>
      <c r="K299" s="328"/>
      <c r="L299" s="16"/>
      <c r="M299" s="12"/>
      <c r="N299" s="419"/>
    </row>
    <row r="300" spans="2:14" x14ac:dyDescent="0.2">
      <c r="B300" s="105"/>
      <c r="C300" s="34"/>
      <c r="D300" s="13"/>
      <c r="E300" s="13"/>
      <c r="F300" s="16"/>
      <c r="G300" s="16"/>
      <c r="H300" s="16"/>
      <c r="I300" s="35"/>
      <c r="J300" s="12"/>
      <c r="K300" s="328"/>
      <c r="L300" s="16"/>
      <c r="M300" s="12"/>
      <c r="N300" s="419"/>
    </row>
    <row r="301" spans="2:14" x14ac:dyDescent="0.2">
      <c r="B301" s="105"/>
      <c r="C301" s="34"/>
      <c r="D301" s="13"/>
      <c r="E301" s="13"/>
      <c r="F301" s="16"/>
      <c r="G301" s="16"/>
      <c r="H301" s="16"/>
      <c r="I301" s="35"/>
      <c r="J301" s="12"/>
      <c r="K301" s="328"/>
      <c r="L301" s="16"/>
      <c r="M301" s="12"/>
      <c r="N301" s="419"/>
    </row>
    <row r="302" spans="2:14" x14ac:dyDescent="0.2">
      <c r="B302" s="105"/>
      <c r="C302" s="34"/>
      <c r="D302" s="13"/>
      <c r="E302" s="13"/>
      <c r="F302" s="16"/>
      <c r="G302" s="16"/>
      <c r="H302" s="16"/>
      <c r="I302" s="35"/>
      <c r="J302" s="12"/>
      <c r="K302" s="328"/>
      <c r="L302" s="16"/>
      <c r="M302" s="12"/>
      <c r="N302" s="419"/>
    </row>
    <row r="303" spans="2:14" x14ac:dyDescent="0.2">
      <c r="B303" s="105"/>
      <c r="C303" s="34"/>
      <c r="D303" s="13"/>
      <c r="E303" s="13"/>
      <c r="F303" s="16"/>
      <c r="G303" s="16"/>
      <c r="H303" s="16"/>
      <c r="I303" s="35"/>
      <c r="J303" s="12"/>
      <c r="K303" s="328"/>
      <c r="L303" s="16"/>
      <c r="M303" s="12"/>
      <c r="N303" s="419"/>
    </row>
    <row r="304" spans="2:14" x14ac:dyDescent="0.2">
      <c r="B304" s="105"/>
      <c r="C304" s="34"/>
      <c r="D304" s="13"/>
      <c r="E304" s="13"/>
      <c r="F304" s="16"/>
      <c r="G304" s="16"/>
      <c r="H304" s="16"/>
      <c r="I304" s="35"/>
      <c r="J304" s="12"/>
      <c r="K304" s="328"/>
      <c r="L304" s="16"/>
      <c r="M304" s="12"/>
      <c r="N304" s="419"/>
    </row>
    <row r="305" spans="2:14" x14ac:dyDescent="0.2">
      <c r="B305" s="105"/>
      <c r="C305" s="34"/>
      <c r="D305" s="13"/>
      <c r="E305" s="13"/>
      <c r="F305" s="16"/>
      <c r="G305" s="16"/>
      <c r="H305" s="16"/>
      <c r="I305" s="35"/>
      <c r="J305" s="12"/>
      <c r="K305" s="328"/>
      <c r="L305" s="16"/>
      <c r="M305" s="12"/>
      <c r="N305" s="419"/>
    </row>
    <row r="306" spans="2:14" x14ac:dyDescent="0.2">
      <c r="B306" s="105"/>
      <c r="C306" s="34"/>
      <c r="D306" s="13"/>
      <c r="E306" s="13"/>
      <c r="F306" s="16"/>
      <c r="G306" s="16"/>
      <c r="H306" s="16"/>
      <c r="I306" s="35"/>
      <c r="J306" s="12"/>
      <c r="K306" s="328"/>
      <c r="L306" s="16"/>
      <c r="M306" s="12"/>
      <c r="N306" s="419"/>
    </row>
    <row r="307" spans="2:14" x14ac:dyDescent="0.2">
      <c r="B307" s="105"/>
      <c r="C307" s="34"/>
      <c r="D307" s="13"/>
      <c r="E307" s="13"/>
      <c r="F307" s="16"/>
      <c r="G307" s="16"/>
      <c r="H307" s="16"/>
      <c r="I307" s="35"/>
      <c r="J307" s="12"/>
      <c r="K307" s="328"/>
      <c r="L307" s="16"/>
      <c r="M307" s="12"/>
      <c r="N307" s="419"/>
    </row>
    <row r="308" spans="2:14" x14ac:dyDescent="0.2">
      <c r="B308" s="141"/>
      <c r="N308" s="419"/>
    </row>
    <row r="309" spans="2:14" ht="15" thickBot="1" x14ac:dyDescent="0.25">
      <c r="B309" s="412"/>
      <c r="C309" s="302"/>
      <c r="D309" s="302"/>
      <c r="E309" s="302"/>
      <c r="F309" s="302"/>
      <c r="G309" s="302"/>
      <c r="H309" s="302"/>
      <c r="I309" s="302"/>
      <c r="J309" s="302"/>
      <c r="K309" s="302"/>
      <c r="L309" s="302"/>
      <c r="M309" s="420"/>
      <c r="N309" s="421"/>
    </row>
    <row r="310" spans="2:14" x14ac:dyDescent="0.2">
      <c r="B310" s="141"/>
      <c r="H310" s="402"/>
    </row>
    <row r="311" spans="2:14" ht="14.25" customHeight="1" x14ac:dyDescent="0.25">
      <c r="B311" s="418" t="s">
        <v>184</v>
      </c>
      <c r="H311" s="402"/>
    </row>
    <row r="312" spans="2:14" x14ac:dyDescent="0.2">
      <c r="B312" s="141"/>
      <c r="H312" s="402"/>
    </row>
    <row r="313" spans="2:14" x14ac:dyDescent="0.2">
      <c r="B313" s="141" t="s">
        <v>185</v>
      </c>
      <c r="H313" s="402"/>
    </row>
    <row r="314" spans="2:14" x14ac:dyDescent="0.2">
      <c r="B314" s="141"/>
      <c r="D314" s="66" t="s">
        <v>186</v>
      </c>
      <c r="E314" s="579" t="s">
        <v>187</v>
      </c>
      <c r="F314" s="579"/>
      <c r="H314" s="402"/>
    </row>
    <row r="315" spans="2:14" x14ac:dyDescent="0.2">
      <c r="B315" s="141"/>
      <c r="D315" s="66" t="s">
        <v>188</v>
      </c>
      <c r="H315" s="402"/>
    </row>
    <row r="316" spans="2:14" ht="60" x14ac:dyDescent="0.25">
      <c r="B316" s="132" t="s">
        <v>189</v>
      </c>
      <c r="C316" s="481" t="s">
        <v>190</v>
      </c>
      <c r="D316" s="481" t="s">
        <v>191</v>
      </c>
      <c r="E316" s="580" t="s">
        <v>192</v>
      </c>
      <c r="F316" s="581"/>
      <c r="G316" s="481" t="s">
        <v>60</v>
      </c>
      <c r="H316" s="402"/>
    </row>
    <row r="317" spans="2:14" x14ac:dyDescent="0.2">
      <c r="B317" s="246" t="str">
        <f ca="1">IF(ISBLANK(INDIRECT("C286")),"",INDIRECT("C286"))</f>
        <v/>
      </c>
      <c r="C317" s="37" t="str">
        <f ca="1">IF(NOT(LEN(B317)&lt;1),"Blowdown valve","")</f>
        <v/>
      </c>
      <c r="D317" s="247"/>
      <c r="E317" s="557"/>
      <c r="F317" s="558"/>
      <c r="G317" s="422" t="str">
        <f ca="1">_xlfn.IFNA(IF(INDEX($B$286:$B$307,MATCH($B317,$C$286:$C$307,0),1)&lt;&gt;"",INDEX($B$286:$B$307,MATCH($B317,$C$286:$C$307,0),1),""),"")</f>
        <v/>
      </c>
      <c r="H317" s="402"/>
    </row>
    <row r="318" spans="2:14" x14ac:dyDescent="0.2">
      <c r="B318" s="246" t="str">
        <f ca="1">IF(ISBLANK(INDIRECT("C286")),"",INDIRECT("C286"))</f>
        <v/>
      </c>
      <c r="C318" s="37" t="str">
        <f ca="1">IF(NOT(LEN(B318)&lt;1),"Isolation valve","")</f>
        <v/>
      </c>
      <c r="D318" s="247"/>
      <c r="E318" s="557"/>
      <c r="F318" s="558"/>
      <c r="G318" s="422" t="str">
        <f t="shared" ref="G318:G381" ca="1" si="6">_xlfn.IFNA(IF(INDEX($B$286:$B$307,MATCH($B318,$C$286:$C$307,0),1)&lt;&gt;"",INDEX($B$286:$B$307,MATCH($B318,$C$286:$C$307,0),1),""),"")</f>
        <v/>
      </c>
      <c r="H318" s="402"/>
    </row>
    <row r="319" spans="2:14" x14ac:dyDescent="0.2">
      <c r="B319" s="246" t="str">
        <f ca="1">IF(ISBLANK(INDIRECT("C286")),"",INDIRECT("C286"))</f>
        <v/>
      </c>
      <c r="C319" s="37" t="str">
        <f ca="1">IF(NOT(LEN(B319)&lt;1),"Wet seal","")</f>
        <v/>
      </c>
      <c r="D319" s="247"/>
      <c r="E319" s="557"/>
      <c r="F319" s="558"/>
      <c r="G319" s="422" t="str">
        <f t="shared" ca="1" si="6"/>
        <v/>
      </c>
      <c r="H319" s="402"/>
    </row>
    <row r="320" spans="2:14" x14ac:dyDescent="0.2">
      <c r="B320" s="246" t="str">
        <f ca="1">IF(ISBLANK(INDIRECT("C287")),"",INDIRECT("C287"))</f>
        <v/>
      </c>
      <c r="C320" s="37" t="str">
        <f ca="1">IF(NOT(LEN(B320)&lt;1),"Blowdown valve","")</f>
        <v/>
      </c>
      <c r="D320" s="247"/>
      <c r="E320" s="557"/>
      <c r="F320" s="558"/>
      <c r="G320" s="422" t="str">
        <f t="shared" ca="1" si="6"/>
        <v/>
      </c>
      <c r="H320" s="402"/>
    </row>
    <row r="321" spans="2:8" x14ac:dyDescent="0.2">
      <c r="B321" s="246" t="str">
        <f ca="1">IF(ISBLANK(INDIRECT("C287")),"",INDIRECT("C287"))</f>
        <v/>
      </c>
      <c r="C321" s="37" t="str">
        <f ca="1">IF(NOT(LEN(B321)&lt;1),"Isolation valve","")</f>
        <v/>
      </c>
      <c r="D321" s="247"/>
      <c r="E321" s="557"/>
      <c r="F321" s="558"/>
      <c r="G321" s="422" t="str">
        <f t="shared" ca="1" si="6"/>
        <v/>
      </c>
      <c r="H321" s="402"/>
    </row>
    <row r="322" spans="2:8" x14ac:dyDescent="0.2">
      <c r="B322" s="246" t="str">
        <f ca="1">IF(ISBLANK(INDIRECT("C287")),"",INDIRECT("C287"))</f>
        <v/>
      </c>
      <c r="C322" s="37" t="str">
        <f ca="1">IF(NOT(LEN(B322)&lt;1),"Wet seal","")</f>
        <v/>
      </c>
      <c r="D322" s="247"/>
      <c r="E322" s="557"/>
      <c r="F322" s="558"/>
      <c r="G322" s="422" t="str">
        <f t="shared" ca="1" si="6"/>
        <v/>
      </c>
      <c r="H322" s="402"/>
    </row>
    <row r="323" spans="2:8" x14ac:dyDescent="0.2">
      <c r="B323" s="246" t="str">
        <f ca="1">IF(ISBLANK(INDIRECT("C288")),"",INDIRECT("C288"))</f>
        <v/>
      </c>
      <c r="C323" s="37" t="str">
        <f ca="1">IF(NOT(LEN(B323)&lt;1),"Blowdown valve","")</f>
        <v/>
      </c>
      <c r="D323" s="247"/>
      <c r="E323" s="557"/>
      <c r="F323" s="558"/>
      <c r="G323" s="422" t="str">
        <f t="shared" ca="1" si="6"/>
        <v/>
      </c>
      <c r="H323" s="402"/>
    </row>
    <row r="324" spans="2:8" x14ac:dyDescent="0.2">
      <c r="B324" s="246" t="str">
        <f ca="1">IF(ISBLANK(INDIRECT("C288")),"",INDIRECT("C288"))</f>
        <v/>
      </c>
      <c r="C324" s="37" t="str">
        <f ca="1">IF(NOT(LEN(B324)&lt;1),"Isolation valve","")</f>
        <v/>
      </c>
      <c r="D324" s="247"/>
      <c r="E324" s="557"/>
      <c r="F324" s="558"/>
      <c r="G324" s="422" t="str">
        <f t="shared" ca="1" si="6"/>
        <v/>
      </c>
      <c r="H324" s="402"/>
    </row>
    <row r="325" spans="2:8" x14ac:dyDescent="0.2">
      <c r="B325" s="246" t="str">
        <f ca="1">IF(ISBLANK(INDIRECT("C288")),"",INDIRECT("C288"))</f>
        <v/>
      </c>
      <c r="C325" s="37" t="str">
        <f ca="1">IF(NOT(LEN(B325)&lt;1),"Wet seal","")</f>
        <v/>
      </c>
      <c r="D325" s="247"/>
      <c r="E325" s="557"/>
      <c r="F325" s="558"/>
      <c r="G325" s="422" t="str">
        <f t="shared" ca="1" si="6"/>
        <v/>
      </c>
      <c r="H325" s="402"/>
    </row>
    <row r="326" spans="2:8" x14ac:dyDescent="0.2">
      <c r="B326" s="246" t="str">
        <f ca="1">IF(ISBLANK(INDIRECT("C289")),"",INDIRECT("C289"))</f>
        <v/>
      </c>
      <c r="C326" s="37" t="str">
        <f ca="1">IF(NOT(LEN(B326)&lt;1),"Blowdown valve","")</f>
        <v/>
      </c>
      <c r="D326" s="247"/>
      <c r="E326" s="557"/>
      <c r="F326" s="558"/>
      <c r="G326" s="422" t="str">
        <f t="shared" ca="1" si="6"/>
        <v/>
      </c>
      <c r="H326" s="402"/>
    </row>
    <row r="327" spans="2:8" x14ac:dyDescent="0.2">
      <c r="B327" s="246" t="str">
        <f ca="1">IF(ISBLANK(INDIRECT("C289")),"",INDIRECT("C289"))</f>
        <v/>
      </c>
      <c r="C327" s="37" t="str">
        <f ca="1">IF(NOT(LEN(B327)&lt;1),"Isolation valve","")</f>
        <v/>
      </c>
      <c r="D327" s="247"/>
      <c r="E327" s="557"/>
      <c r="F327" s="558"/>
      <c r="G327" s="422" t="str">
        <f t="shared" ca="1" si="6"/>
        <v/>
      </c>
      <c r="H327" s="402"/>
    </row>
    <row r="328" spans="2:8" x14ac:dyDescent="0.2">
      <c r="B328" s="246" t="str">
        <f ca="1">IF(ISBLANK(INDIRECT("C289")),"",INDIRECT("C289"))</f>
        <v/>
      </c>
      <c r="C328" s="37" t="str">
        <f ca="1">IF(NOT(LEN(B328)&lt;1),"Wet seal","")</f>
        <v/>
      </c>
      <c r="D328" s="247"/>
      <c r="E328" s="557"/>
      <c r="F328" s="558"/>
      <c r="G328" s="422" t="str">
        <f t="shared" ca="1" si="6"/>
        <v/>
      </c>
      <c r="H328" s="402"/>
    </row>
    <row r="329" spans="2:8" x14ac:dyDescent="0.2">
      <c r="B329" s="246" t="str">
        <f ca="1">IF(ISBLANK(INDIRECT("C290")),"",INDIRECT("C290"))</f>
        <v/>
      </c>
      <c r="C329" s="37" t="str">
        <f ca="1">IF(NOT(LEN(B329)&lt;1),"Blowdown valve","")</f>
        <v/>
      </c>
      <c r="D329" s="247"/>
      <c r="E329" s="557"/>
      <c r="F329" s="558"/>
      <c r="G329" s="422" t="str">
        <f t="shared" ca="1" si="6"/>
        <v/>
      </c>
      <c r="H329" s="402"/>
    </row>
    <row r="330" spans="2:8" x14ac:dyDescent="0.2">
      <c r="B330" s="246" t="str">
        <f ca="1">IF(ISBLANK(INDIRECT("C290")),"",INDIRECT("C290"))</f>
        <v/>
      </c>
      <c r="C330" s="37" t="str">
        <f ca="1">IF(NOT(LEN(B330)&lt;1),"Isolation valve","")</f>
        <v/>
      </c>
      <c r="D330" s="247"/>
      <c r="E330" s="557"/>
      <c r="F330" s="558"/>
      <c r="G330" s="422" t="str">
        <f t="shared" ca="1" si="6"/>
        <v/>
      </c>
      <c r="H330" s="402"/>
    </row>
    <row r="331" spans="2:8" x14ac:dyDescent="0.2">
      <c r="B331" s="246" t="str">
        <f ca="1">IF(ISBLANK(INDIRECT("C290")),"",INDIRECT("C290"))</f>
        <v/>
      </c>
      <c r="C331" s="37" t="str">
        <f ca="1">IF(NOT(LEN(B331)&lt;1),"Wet seal","")</f>
        <v/>
      </c>
      <c r="D331" s="247"/>
      <c r="E331" s="557"/>
      <c r="F331" s="558"/>
      <c r="G331" s="422" t="str">
        <f t="shared" ca="1" si="6"/>
        <v/>
      </c>
      <c r="H331" s="402"/>
    </row>
    <row r="332" spans="2:8" x14ac:dyDescent="0.2">
      <c r="B332" s="246" t="str">
        <f ca="1">IF(ISBLANK(INDIRECT("C291")),"",INDIRECT("C291"))</f>
        <v/>
      </c>
      <c r="C332" s="37" t="str">
        <f ca="1">IF(NOT(LEN(B332)&lt;1),"Blowdown valve","")</f>
        <v/>
      </c>
      <c r="D332" s="247"/>
      <c r="E332" s="557"/>
      <c r="F332" s="558"/>
      <c r="G332" s="422" t="str">
        <f t="shared" ca="1" si="6"/>
        <v/>
      </c>
      <c r="H332" s="402"/>
    </row>
    <row r="333" spans="2:8" x14ac:dyDescent="0.2">
      <c r="B333" s="246" t="str">
        <f ca="1">IF(ISBLANK(INDIRECT("C291")),"",INDIRECT("C291"))</f>
        <v/>
      </c>
      <c r="C333" s="37" t="str">
        <f ca="1">IF(NOT(LEN(B333)&lt;1),"Isolation valve","")</f>
        <v/>
      </c>
      <c r="D333" s="247"/>
      <c r="E333" s="557"/>
      <c r="F333" s="558"/>
      <c r="G333" s="422" t="str">
        <f t="shared" ca="1" si="6"/>
        <v/>
      </c>
      <c r="H333" s="402"/>
    </row>
    <row r="334" spans="2:8" x14ac:dyDescent="0.2">
      <c r="B334" s="246" t="str">
        <f ca="1">IF(ISBLANK(INDIRECT("C291")),"",INDIRECT("C291"))</f>
        <v/>
      </c>
      <c r="C334" s="37" t="str">
        <f ca="1">IF(NOT(LEN(B334)&lt;1),"Wet seal","")</f>
        <v/>
      </c>
      <c r="D334" s="247"/>
      <c r="E334" s="557"/>
      <c r="F334" s="558"/>
      <c r="G334" s="422" t="str">
        <f t="shared" ca="1" si="6"/>
        <v/>
      </c>
      <c r="H334" s="402"/>
    </row>
    <row r="335" spans="2:8" x14ac:dyDescent="0.2">
      <c r="B335" s="246" t="str">
        <f ca="1">IF(ISBLANK(INDIRECT("C292")),"",INDIRECT("C292"))</f>
        <v/>
      </c>
      <c r="C335" s="37" t="str">
        <f ca="1">IF(NOT(LEN(B335)&lt;1),"Blowdown valve","")</f>
        <v/>
      </c>
      <c r="D335" s="247"/>
      <c r="E335" s="557"/>
      <c r="F335" s="558"/>
      <c r="G335" s="422" t="str">
        <f t="shared" ca="1" si="6"/>
        <v/>
      </c>
      <c r="H335" s="402"/>
    </row>
    <row r="336" spans="2:8" x14ac:dyDescent="0.2">
      <c r="B336" s="246" t="str">
        <f ca="1">IF(ISBLANK(INDIRECT("C292")),"",INDIRECT("C292"))</f>
        <v/>
      </c>
      <c r="C336" s="37" t="str">
        <f ca="1">IF(NOT(LEN(B336)&lt;1),"Isolation valve","")</f>
        <v/>
      </c>
      <c r="D336" s="247"/>
      <c r="E336" s="557"/>
      <c r="F336" s="558"/>
      <c r="G336" s="422" t="str">
        <f t="shared" ca="1" si="6"/>
        <v/>
      </c>
      <c r="H336" s="402"/>
    </row>
    <row r="337" spans="2:8" x14ac:dyDescent="0.2">
      <c r="B337" s="246" t="str">
        <f ca="1">IF(ISBLANK(INDIRECT("C292")),"",INDIRECT("C292"))</f>
        <v/>
      </c>
      <c r="C337" s="37" t="str">
        <f ca="1">IF(NOT(LEN(B337)&lt;1),"Wet seal","")</f>
        <v/>
      </c>
      <c r="D337" s="247"/>
      <c r="E337" s="557"/>
      <c r="F337" s="558"/>
      <c r="G337" s="422" t="str">
        <f t="shared" ca="1" si="6"/>
        <v/>
      </c>
      <c r="H337" s="402"/>
    </row>
    <row r="338" spans="2:8" x14ac:dyDescent="0.2">
      <c r="B338" s="246" t="str">
        <f ca="1">IF(ISBLANK(INDIRECT("C293")),"",INDIRECT("C293"))</f>
        <v/>
      </c>
      <c r="C338" s="37" t="str">
        <f ca="1">IF(NOT(LEN(B338)&lt;1),"Blowdown valve","")</f>
        <v/>
      </c>
      <c r="D338" s="247"/>
      <c r="E338" s="557"/>
      <c r="F338" s="558"/>
      <c r="G338" s="422" t="str">
        <f t="shared" ca="1" si="6"/>
        <v/>
      </c>
      <c r="H338" s="402"/>
    </row>
    <row r="339" spans="2:8" x14ac:dyDescent="0.2">
      <c r="B339" s="246" t="str">
        <f ca="1">IF(ISBLANK(INDIRECT("C293")),"",INDIRECT("C293"))</f>
        <v/>
      </c>
      <c r="C339" s="37" t="str">
        <f ca="1">IF(NOT(LEN(B339)&lt;1),"Isolation valve","")</f>
        <v/>
      </c>
      <c r="D339" s="247"/>
      <c r="E339" s="557"/>
      <c r="F339" s="558"/>
      <c r="G339" s="422" t="str">
        <f t="shared" ca="1" si="6"/>
        <v/>
      </c>
      <c r="H339" s="402"/>
    </row>
    <row r="340" spans="2:8" x14ac:dyDescent="0.2">
      <c r="B340" s="246" t="str">
        <f ca="1">IF(ISBLANK(INDIRECT("C293")),"",INDIRECT("C293"))</f>
        <v/>
      </c>
      <c r="C340" s="37" t="str">
        <f ca="1">IF(NOT(LEN(B340)&lt;1),"Wet seal","")</f>
        <v/>
      </c>
      <c r="D340" s="247"/>
      <c r="E340" s="557"/>
      <c r="F340" s="558"/>
      <c r="G340" s="422" t="str">
        <f t="shared" ca="1" si="6"/>
        <v/>
      </c>
      <c r="H340" s="402"/>
    </row>
    <row r="341" spans="2:8" x14ac:dyDescent="0.2">
      <c r="B341" s="246" t="str">
        <f ca="1">IF(ISBLANK(INDIRECT("C294")),"",INDIRECT("C294"))</f>
        <v/>
      </c>
      <c r="C341" s="37" t="str">
        <f ca="1">IF(NOT(LEN(B341)&lt;1),"Blowdown valve","")</f>
        <v/>
      </c>
      <c r="D341" s="247"/>
      <c r="E341" s="557"/>
      <c r="F341" s="558"/>
      <c r="G341" s="422" t="str">
        <f t="shared" ca="1" si="6"/>
        <v/>
      </c>
      <c r="H341" s="402"/>
    </row>
    <row r="342" spans="2:8" x14ac:dyDescent="0.2">
      <c r="B342" s="246" t="str">
        <f ca="1">IF(ISBLANK(INDIRECT("C294")),"",INDIRECT("C294"))</f>
        <v/>
      </c>
      <c r="C342" s="37" t="str">
        <f ca="1">IF(NOT(LEN(B342)&lt;1),"Isolation valve","")</f>
        <v/>
      </c>
      <c r="D342" s="247"/>
      <c r="E342" s="557"/>
      <c r="F342" s="558"/>
      <c r="G342" s="422" t="str">
        <f t="shared" ca="1" si="6"/>
        <v/>
      </c>
      <c r="H342" s="402"/>
    </row>
    <row r="343" spans="2:8" x14ac:dyDescent="0.2">
      <c r="B343" s="246" t="str">
        <f ca="1">IF(ISBLANK(INDIRECT("C294")),"",INDIRECT("C294"))</f>
        <v/>
      </c>
      <c r="C343" s="37" t="str">
        <f ca="1">IF(NOT(LEN(B343)&lt;1),"Wet seal","")</f>
        <v/>
      </c>
      <c r="D343" s="247"/>
      <c r="E343" s="557"/>
      <c r="F343" s="558"/>
      <c r="G343" s="422" t="str">
        <f t="shared" ca="1" si="6"/>
        <v/>
      </c>
      <c r="H343" s="402"/>
    </row>
    <row r="344" spans="2:8" x14ac:dyDescent="0.2">
      <c r="B344" s="246" t="str">
        <f ca="1">IF(ISBLANK(INDIRECT("C295")),"",INDIRECT("C295"))</f>
        <v/>
      </c>
      <c r="C344" s="37" t="str">
        <f ca="1">IF(NOT(LEN(B344)&lt;1),"Blowdown valve","")</f>
        <v/>
      </c>
      <c r="D344" s="247"/>
      <c r="E344" s="557"/>
      <c r="F344" s="558"/>
      <c r="G344" s="422" t="str">
        <f t="shared" ca="1" si="6"/>
        <v/>
      </c>
      <c r="H344" s="402"/>
    </row>
    <row r="345" spans="2:8" x14ac:dyDescent="0.2">
      <c r="B345" s="246" t="str">
        <f ca="1">IF(ISBLANK(INDIRECT("C295")),"",INDIRECT("C295"))</f>
        <v/>
      </c>
      <c r="C345" s="37" t="str">
        <f ca="1">IF(NOT(LEN(B345)&lt;1),"Isolation valve","")</f>
        <v/>
      </c>
      <c r="D345" s="247"/>
      <c r="E345" s="557"/>
      <c r="F345" s="558"/>
      <c r="G345" s="422" t="str">
        <f t="shared" ca="1" si="6"/>
        <v/>
      </c>
      <c r="H345" s="402"/>
    </row>
    <row r="346" spans="2:8" x14ac:dyDescent="0.2">
      <c r="B346" s="246" t="str">
        <f ca="1">IF(ISBLANK(INDIRECT("C295")),"",INDIRECT("C295"))</f>
        <v/>
      </c>
      <c r="C346" s="37" t="str">
        <f ca="1">IF(NOT(LEN(B346)&lt;1),"Wet seal","")</f>
        <v/>
      </c>
      <c r="D346" s="247"/>
      <c r="E346" s="557"/>
      <c r="F346" s="558"/>
      <c r="G346" s="422" t="str">
        <f t="shared" ca="1" si="6"/>
        <v/>
      </c>
      <c r="H346" s="402"/>
    </row>
    <row r="347" spans="2:8" x14ac:dyDescent="0.2">
      <c r="B347" s="246" t="str">
        <f ca="1">IF(ISBLANK(INDIRECT("C296")),"",INDIRECT("C296"))</f>
        <v/>
      </c>
      <c r="C347" s="37" t="str">
        <f ca="1">IF(NOT(LEN(B347)&lt;1),"Blowdown valve","")</f>
        <v/>
      </c>
      <c r="D347" s="247"/>
      <c r="E347" s="557"/>
      <c r="F347" s="558"/>
      <c r="G347" s="422" t="str">
        <f t="shared" ca="1" si="6"/>
        <v/>
      </c>
      <c r="H347" s="402"/>
    </row>
    <row r="348" spans="2:8" x14ac:dyDescent="0.2">
      <c r="B348" s="246" t="str">
        <f ca="1">IF(ISBLANK(INDIRECT("C296")),"",INDIRECT("C296"))</f>
        <v/>
      </c>
      <c r="C348" s="37" t="str">
        <f ca="1">IF(NOT(LEN(B348)&lt;1),"Isolation valve","")</f>
        <v/>
      </c>
      <c r="D348" s="247"/>
      <c r="E348" s="557"/>
      <c r="F348" s="558"/>
      <c r="G348" s="422" t="str">
        <f t="shared" ca="1" si="6"/>
        <v/>
      </c>
      <c r="H348" s="402"/>
    </row>
    <row r="349" spans="2:8" x14ac:dyDescent="0.2">
      <c r="B349" s="246" t="str">
        <f ca="1">IF(ISBLANK(INDIRECT("C296")),"",INDIRECT("C296"))</f>
        <v/>
      </c>
      <c r="C349" s="37" t="str">
        <f ca="1">IF(NOT(LEN(B349)&lt;1),"Wet seal","")</f>
        <v/>
      </c>
      <c r="D349" s="247"/>
      <c r="E349" s="557"/>
      <c r="F349" s="558"/>
      <c r="G349" s="422" t="str">
        <f t="shared" ca="1" si="6"/>
        <v/>
      </c>
      <c r="H349" s="402"/>
    </row>
    <row r="350" spans="2:8" x14ac:dyDescent="0.2">
      <c r="B350" s="246" t="str">
        <f ca="1">IF(ISBLANK(INDIRECT("C297")),"",INDIRECT("C297"))</f>
        <v/>
      </c>
      <c r="C350" s="37" t="str">
        <f ca="1">IF(NOT(LEN(B350)&lt;1),"Blowdown valve","")</f>
        <v/>
      </c>
      <c r="D350" s="247"/>
      <c r="E350" s="557"/>
      <c r="F350" s="558"/>
      <c r="G350" s="422" t="str">
        <f t="shared" ca="1" si="6"/>
        <v/>
      </c>
      <c r="H350" s="402"/>
    </row>
    <row r="351" spans="2:8" x14ac:dyDescent="0.2">
      <c r="B351" s="246" t="str">
        <f ca="1">IF(ISBLANK(INDIRECT("C297")),"",INDIRECT("C297"))</f>
        <v/>
      </c>
      <c r="C351" s="37" t="str">
        <f ca="1">IF(NOT(LEN(B351)&lt;1),"Isolation valve","")</f>
        <v/>
      </c>
      <c r="D351" s="247"/>
      <c r="E351" s="557"/>
      <c r="F351" s="558"/>
      <c r="G351" s="422" t="str">
        <f t="shared" ca="1" si="6"/>
        <v/>
      </c>
      <c r="H351" s="402"/>
    </row>
    <row r="352" spans="2:8" x14ac:dyDescent="0.2">
      <c r="B352" s="246" t="str">
        <f ca="1">IF(ISBLANK(INDIRECT("C297")),"",INDIRECT("C297"))</f>
        <v/>
      </c>
      <c r="C352" s="37" t="str">
        <f ca="1">IF(NOT(LEN(B352)&lt;1),"Wet seal","")</f>
        <v/>
      </c>
      <c r="D352" s="247"/>
      <c r="E352" s="557"/>
      <c r="F352" s="558"/>
      <c r="G352" s="422" t="str">
        <f t="shared" ca="1" si="6"/>
        <v/>
      </c>
      <c r="H352" s="402"/>
    </row>
    <row r="353" spans="2:8" x14ac:dyDescent="0.2">
      <c r="B353" s="246" t="str">
        <f ca="1">IF(ISBLANK(INDIRECT("C298")),"",INDIRECT("C298"))</f>
        <v/>
      </c>
      <c r="C353" s="37" t="str">
        <f ca="1">IF(NOT(LEN(B353)&lt;1),"Blowdown valve","")</f>
        <v/>
      </c>
      <c r="D353" s="247"/>
      <c r="E353" s="557"/>
      <c r="F353" s="558"/>
      <c r="G353" s="422" t="str">
        <f t="shared" ca="1" si="6"/>
        <v/>
      </c>
      <c r="H353" s="402"/>
    </row>
    <row r="354" spans="2:8" x14ac:dyDescent="0.2">
      <c r="B354" s="246" t="str">
        <f ca="1">IF(ISBLANK(INDIRECT("C298")),"",INDIRECT("C298"))</f>
        <v/>
      </c>
      <c r="C354" s="37" t="str">
        <f ca="1">IF(NOT(LEN(B354)&lt;1),"Isolation valve","")</f>
        <v/>
      </c>
      <c r="D354" s="247"/>
      <c r="E354" s="557"/>
      <c r="F354" s="558"/>
      <c r="G354" s="422" t="str">
        <f t="shared" ca="1" si="6"/>
        <v/>
      </c>
      <c r="H354" s="402"/>
    </row>
    <row r="355" spans="2:8" x14ac:dyDescent="0.2">
      <c r="B355" s="246" t="str">
        <f ca="1">IF(ISBLANK(INDIRECT("C298")),"",INDIRECT("C298"))</f>
        <v/>
      </c>
      <c r="C355" s="37" t="str">
        <f ca="1">IF(NOT(LEN(B355)&lt;1),"Wet seal","")</f>
        <v/>
      </c>
      <c r="D355" s="247"/>
      <c r="E355" s="557"/>
      <c r="F355" s="558"/>
      <c r="G355" s="422" t="str">
        <f t="shared" ca="1" si="6"/>
        <v/>
      </c>
      <c r="H355" s="402"/>
    </row>
    <row r="356" spans="2:8" x14ac:dyDescent="0.2">
      <c r="B356" s="246" t="str">
        <f ca="1">IF(ISBLANK(INDIRECT("C299")),"",INDIRECT("C299"))</f>
        <v/>
      </c>
      <c r="C356" s="37" t="str">
        <f ca="1">IF(NOT(LEN(B356)&lt;1),"Blowdown valve","")</f>
        <v/>
      </c>
      <c r="D356" s="247"/>
      <c r="E356" s="557"/>
      <c r="F356" s="558"/>
      <c r="G356" s="422" t="str">
        <f t="shared" ca="1" si="6"/>
        <v/>
      </c>
      <c r="H356" s="402"/>
    </row>
    <row r="357" spans="2:8" x14ac:dyDescent="0.2">
      <c r="B357" s="246" t="str">
        <f ca="1">IF(ISBLANK(INDIRECT("C299")),"",INDIRECT("C299"))</f>
        <v/>
      </c>
      <c r="C357" s="37" t="str">
        <f ca="1">IF(NOT(LEN(B357)&lt;1),"Isolation valve","")</f>
        <v/>
      </c>
      <c r="D357" s="247"/>
      <c r="E357" s="557"/>
      <c r="F357" s="558"/>
      <c r="G357" s="422" t="str">
        <f t="shared" ca="1" si="6"/>
        <v/>
      </c>
      <c r="H357" s="402"/>
    </row>
    <row r="358" spans="2:8" x14ac:dyDescent="0.2">
      <c r="B358" s="246" t="str">
        <f ca="1">IF(ISBLANK(INDIRECT("C299")),"",INDIRECT("C299"))</f>
        <v/>
      </c>
      <c r="C358" s="37" t="str">
        <f ca="1">IF(NOT(LEN(B358)&lt;1),"Wet seal","")</f>
        <v/>
      </c>
      <c r="D358" s="247"/>
      <c r="E358" s="557"/>
      <c r="F358" s="558"/>
      <c r="G358" s="422" t="str">
        <f t="shared" ca="1" si="6"/>
        <v/>
      </c>
      <c r="H358" s="402"/>
    </row>
    <row r="359" spans="2:8" x14ac:dyDescent="0.2">
      <c r="B359" s="246" t="str">
        <f ca="1">IF(ISBLANK(INDIRECT("C300")),"",INDIRECT("C300"))</f>
        <v/>
      </c>
      <c r="C359" s="37" t="str">
        <f ca="1">IF(NOT(LEN(B359)&lt;1),"Blowdown valve","")</f>
        <v/>
      </c>
      <c r="D359" s="247"/>
      <c r="E359" s="557"/>
      <c r="F359" s="558"/>
      <c r="G359" s="422" t="str">
        <f t="shared" ca="1" si="6"/>
        <v/>
      </c>
      <c r="H359" s="402"/>
    </row>
    <row r="360" spans="2:8" x14ac:dyDescent="0.2">
      <c r="B360" s="246" t="str">
        <f ca="1">IF(ISBLANK(INDIRECT("C300")),"",INDIRECT("C300"))</f>
        <v/>
      </c>
      <c r="C360" s="37" t="str">
        <f ca="1">IF(NOT(LEN(B360)&lt;1),"Isolation valve","")</f>
        <v/>
      </c>
      <c r="D360" s="247"/>
      <c r="E360" s="557"/>
      <c r="F360" s="558"/>
      <c r="G360" s="422" t="str">
        <f t="shared" ca="1" si="6"/>
        <v/>
      </c>
      <c r="H360" s="402"/>
    </row>
    <row r="361" spans="2:8" x14ac:dyDescent="0.2">
      <c r="B361" s="246" t="str">
        <f ca="1">IF(ISBLANK(INDIRECT("C300")),"",INDIRECT("C300"))</f>
        <v/>
      </c>
      <c r="C361" s="37" t="str">
        <f ca="1">IF(NOT(LEN(B361)&lt;1),"Wet seal","")</f>
        <v/>
      </c>
      <c r="D361" s="247"/>
      <c r="E361" s="557"/>
      <c r="F361" s="558"/>
      <c r="G361" s="422" t="str">
        <f t="shared" ca="1" si="6"/>
        <v/>
      </c>
      <c r="H361" s="402"/>
    </row>
    <row r="362" spans="2:8" x14ac:dyDescent="0.2">
      <c r="B362" s="246" t="str">
        <f ca="1">IF(ISBLANK(INDIRECT("C301")),"",INDIRECT("C301"))</f>
        <v/>
      </c>
      <c r="C362" s="37" t="str">
        <f ca="1">IF(NOT(LEN(B362)&lt;1),"Blowdown valve","")</f>
        <v/>
      </c>
      <c r="D362" s="247"/>
      <c r="E362" s="557"/>
      <c r="F362" s="558"/>
      <c r="G362" s="422" t="str">
        <f t="shared" ca="1" si="6"/>
        <v/>
      </c>
      <c r="H362" s="402"/>
    </row>
    <row r="363" spans="2:8" x14ac:dyDescent="0.2">
      <c r="B363" s="246" t="str">
        <f ca="1">IF(ISBLANK(INDIRECT("C301")),"",INDIRECT("C301"))</f>
        <v/>
      </c>
      <c r="C363" s="37" t="str">
        <f ca="1">IF(NOT(LEN(B363)&lt;1),"Isolation valve","")</f>
        <v/>
      </c>
      <c r="D363" s="247"/>
      <c r="E363" s="557"/>
      <c r="F363" s="558"/>
      <c r="G363" s="422" t="str">
        <f t="shared" ca="1" si="6"/>
        <v/>
      </c>
      <c r="H363" s="402"/>
    </row>
    <row r="364" spans="2:8" x14ac:dyDescent="0.2">
      <c r="B364" s="246" t="str">
        <f ca="1">IF(ISBLANK(INDIRECT("C301")),"",INDIRECT("C301"))</f>
        <v/>
      </c>
      <c r="C364" s="37" t="str">
        <f ca="1">IF(NOT(LEN(B364)&lt;1),"Wet seal","")</f>
        <v/>
      </c>
      <c r="D364" s="247"/>
      <c r="E364" s="557"/>
      <c r="F364" s="558"/>
      <c r="G364" s="422" t="str">
        <f t="shared" ca="1" si="6"/>
        <v/>
      </c>
      <c r="H364" s="402"/>
    </row>
    <row r="365" spans="2:8" x14ac:dyDescent="0.2">
      <c r="B365" s="246" t="str">
        <f ca="1">IF(ISBLANK(INDIRECT("C302")),"",INDIRECT("C302"))</f>
        <v/>
      </c>
      <c r="C365" s="37" t="str">
        <f ca="1">IF(NOT(LEN(B365)&lt;1),"Blowdown valve","")</f>
        <v/>
      </c>
      <c r="D365" s="247"/>
      <c r="E365" s="557"/>
      <c r="F365" s="558"/>
      <c r="G365" s="422" t="str">
        <f t="shared" ca="1" si="6"/>
        <v/>
      </c>
      <c r="H365" s="402"/>
    </row>
    <row r="366" spans="2:8" x14ac:dyDescent="0.2">
      <c r="B366" s="246" t="str">
        <f ca="1">IF(ISBLANK(INDIRECT("C302")),"",INDIRECT("C302"))</f>
        <v/>
      </c>
      <c r="C366" s="37" t="str">
        <f ca="1">IF(NOT(LEN(B366)&lt;1),"Isolation valve","")</f>
        <v/>
      </c>
      <c r="D366" s="247"/>
      <c r="E366" s="557"/>
      <c r="F366" s="558"/>
      <c r="G366" s="422" t="str">
        <f t="shared" ca="1" si="6"/>
        <v/>
      </c>
      <c r="H366" s="402"/>
    </row>
    <row r="367" spans="2:8" x14ac:dyDescent="0.2">
      <c r="B367" s="246" t="str">
        <f ca="1">IF(ISBLANK(INDIRECT("C302")),"",INDIRECT("C302"))</f>
        <v/>
      </c>
      <c r="C367" s="37" t="str">
        <f ca="1">IF(NOT(LEN(B367)&lt;1),"Wet seal","")</f>
        <v/>
      </c>
      <c r="D367" s="247"/>
      <c r="E367" s="557"/>
      <c r="F367" s="558"/>
      <c r="G367" s="422" t="str">
        <f t="shared" ca="1" si="6"/>
        <v/>
      </c>
      <c r="H367" s="402"/>
    </row>
    <row r="368" spans="2:8" x14ac:dyDescent="0.2">
      <c r="B368" s="246" t="str">
        <f ca="1">IF(ISBLANK(INDIRECT("C303")),"",INDIRECT("C303"))</f>
        <v/>
      </c>
      <c r="C368" s="37" t="str">
        <f ca="1">IF(NOT(LEN(B368)&lt;1),"Blowdown valve","")</f>
        <v/>
      </c>
      <c r="D368" s="247"/>
      <c r="E368" s="557"/>
      <c r="F368" s="558"/>
      <c r="G368" s="422" t="str">
        <f t="shared" ca="1" si="6"/>
        <v/>
      </c>
      <c r="H368" s="402"/>
    </row>
    <row r="369" spans="2:11" x14ac:dyDescent="0.2">
      <c r="B369" s="246" t="str">
        <f ca="1">IF(ISBLANK(INDIRECT("C303")),"",INDIRECT("C303"))</f>
        <v/>
      </c>
      <c r="C369" s="37" t="str">
        <f ca="1">IF(NOT(LEN(B369)&lt;1),"Isolation valve","")</f>
        <v/>
      </c>
      <c r="D369" s="247"/>
      <c r="E369" s="557"/>
      <c r="F369" s="558"/>
      <c r="G369" s="422" t="str">
        <f t="shared" ca="1" si="6"/>
        <v/>
      </c>
      <c r="H369" s="402"/>
    </row>
    <row r="370" spans="2:11" x14ac:dyDescent="0.2">
      <c r="B370" s="246" t="str">
        <f ca="1">IF(ISBLANK(INDIRECT("C303")),"",INDIRECT("C303"))</f>
        <v/>
      </c>
      <c r="C370" s="37" t="str">
        <f ca="1">IF(NOT(LEN(B370)&lt;1),"Wet seal","")</f>
        <v/>
      </c>
      <c r="D370" s="247"/>
      <c r="E370" s="557"/>
      <c r="F370" s="558"/>
      <c r="G370" s="422" t="str">
        <f t="shared" ca="1" si="6"/>
        <v/>
      </c>
      <c r="H370" s="402"/>
    </row>
    <row r="371" spans="2:11" x14ac:dyDescent="0.2">
      <c r="B371" s="246" t="str">
        <f ca="1">IF(ISBLANK(INDIRECT("C304")),"",INDIRECT("C304"))</f>
        <v/>
      </c>
      <c r="C371" s="37" t="str">
        <f ca="1">IF(NOT(LEN(B371)&lt;1),"Blowdown valve","")</f>
        <v/>
      </c>
      <c r="D371" s="247"/>
      <c r="E371" s="557"/>
      <c r="F371" s="558"/>
      <c r="G371" s="422" t="str">
        <f t="shared" ca="1" si="6"/>
        <v/>
      </c>
      <c r="H371" s="402"/>
    </row>
    <row r="372" spans="2:11" x14ac:dyDescent="0.2">
      <c r="B372" s="246" t="str">
        <f ca="1">IF(ISBLANK(INDIRECT("C304")),"",INDIRECT("C304"))</f>
        <v/>
      </c>
      <c r="C372" s="37" t="str">
        <f ca="1">IF(NOT(LEN(B372)&lt;1),"Isolation valve","")</f>
        <v/>
      </c>
      <c r="D372" s="247"/>
      <c r="E372" s="557"/>
      <c r="F372" s="558"/>
      <c r="G372" s="422" t="str">
        <f t="shared" ca="1" si="6"/>
        <v/>
      </c>
      <c r="H372" s="402"/>
    </row>
    <row r="373" spans="2:11" x14ac:dyDescent="0.2">
      <c r="B373" s="246" t="str">
        <f ca="1">IF(ISBLANK(INDIRECT("C304")),"",INDIRECT("C304"))</f>
        <v/>
      </c>
      <c r="C373" s="37" t="str">
        <f ca="1">IF(NOT(LEN(B373)&lt;1),"Wet seal","")</f>
        <v/>
      </c>
      <c r="D373" s="247"/>
      <c r="E373" s="557"/>
      <c r="F373" s="558"/>
      <c r="G373" s="422" t="str">
        <f t="shared" ca="1" si="6"/>
        <v/>
      </c>
      <c r="H373" s="402"/>
    </row>
    <row r="374" spans="2:11" x14ac:dyDescent="0.2">
      <c r="B374" s="246" t="str">
        <f ca="1">IF(ISBLANK(INDIRECT("C305")),"",INDIRECT("C305"))</f>
        <v/>
      </c>
      <c r="C374" s="37" t="str">
        <f ca="1">IF(NOT(LEN(B374)&lt;1),"Blowdown valve","")</f>
        <v/>
      </c>
      <c r="D374" s="247"/>
      <c r="E374" s="557"/>
      <c r="F374" s="558"/>
      <c r="G374" s="422" t="str">
        <f t="shared" ca="1" si="6"/>
        <v/>
      </c>
      <c r="H374" s="402"/>
    </row>
    <row r="375" spans="2:11" x14ac:dyDescent="0.2">
      <c r="B375" s="246" t="str">
        <f ca="1">IF(ISBLANK(INDIRECT("C305")),"",INDIRECT("C305"))</f>
        <v/>
      </c>
      <c r="C375" s="37" t="str">
        <f ca="1">IF(NOT(LEN(B375)&lt;1),"Isolation valve","")</f>
        <v/>
      </c>
      <c r="D375" s="247"/>
      <c r="E375" s="557"/>
      <c r="F375" s="558"/>
      <c r="G375" s="422" t="str">
        <f t="shared" ca="1" si="6"/>
        <v/>
      </c>
      <c r="H375" s="402"/>
    </row>
    <row r="376" spans="2:11" x14ac:dyDescent="0.2">
      <c r="B376" s="246" t="str">
        <f ca="1">IF(ISBLANK(INDIRECT("C305")),"",INDIRECT("C305"))</f>
        <v/>
      </c>
      <c r="C376" s="37" t="str">
        <f ca="1">IF(NOT(LEN(B376)&lt;1),"Wet seal","")</f>
        <v/>
      </c>
      <c r="D376" s="247"/>
      <c r="E376" s="557"/>
      <c r="F376" s="558"/>
      <c r="G376" s="422" t="str">
        <f t="shared" ca="1" si="6"/>
        <v/>
      </c>
      <c r="H376" s="402"/>
    </row>
    <row r="377" spans="2:11" x14ac:dyDescent="0.2">
      <c r="B377" s="246" t="str">
        <f ca="1">IF(ISBLANK(INDIRECT("C306")),"",INDIRECT("C306"))</f>
        <v/>
      </c>
      <c r="C377" s="37" t="str">
        <f ca="1">IF(NOT(LEN(B377)&lt;1),"Blowdown valve","")</f>
        <v/>
      </c>
      <c r="D377" s="247"/>
      <c r="E377" s="557"/>
      <c r="F377" s="558"/>
      <c r="G377" s="422" t="str">
        <f t="shared" ca="1" si="6"/>
        <v/>
      </c>
      <c r="H377" s="402"/>
    </row>
    <row r="378" spans="2:11" x14ac:dyDescent="0.2">
      <c r="B378" s="246" t="str">
        <f ca="1">IF(ISBLANK(INDIRECT("C306")),"",INDIRECT("C306"))</f>
        <v/>
      </c>
      <c r="C378" s="37" t="str">
        <f ca="1">IF(NOT(LEN(B378)&lt;1),"Isolation valve","")</f>
        <v/>
      </c>
      <c r="D378" s="247"/>
      <c r="E378" s="557"/>
      <c r="F378" s="558"/>
      <c r="G378" s="422" t="str">
        <f t="shared" ca="1" si="6"/>
        <v/>
      </c>
      <c r="H378" s="402"/>
    </row>
    <row r="379" spans="2:11" x14ac:dyDescent="0.2">
      <c r="B379" s="246" t="str">
        <f ca="1">IF(ISBLANK(INDIRECT("C306")),"",INDIRECT("C306"))</f>
        <v/>
      </c>
      <c r="C379" s="37" t="str">
        <f ca="1">IF(NOT(LEN(B379)&lt;1),"Wet seal","")</f>
        <v/>
      </c>
      <c r="D379" s="247"/>
      <c r="E379" s="557"/>
      <c r="F379" s="558"/>
      <c r="G379" s="422" t="str">
        <f t="shared" ca="1" si="6"/>
        <v/>
      </c>
      <c r="H379" s="402"/>
    </row>
    <row r="380" spans="2:11" x14ac:dyDescent="0.2">
      <c r="B380" s="246" t="str">
        <f ca="1">IF(ISBLANK(INDIRECT("C307")),"",INDIRECT("C307"))</f>
        <v/>
      </c>
      <c r="C380" s="37" t="str">
        <f ca="1">IF(NOT(LEN(B380)&lt;1),"Blowdown valve","")</f>
        <v/>
      </c>
      <c r="D380" s="247"/>
      <c r="E380" s="557"/>
      <c r="F380" s="558"/>
      <c r="G380" s="422" t="str">
        <f t="shared" ca="1" si="6"/>
        <v/>
      </c>
      <c r="H380" s="402"/>
    </row>
    <row r="381" spans="2:11" x14ac:dyDescent="0.2">
      <c r="B381" s="246" t="str">
        <f ca="1">IF(ISBLANK(INDIRECT("C307")),"",INDIRECT("C307"))</f>
        <v/>
      </c>
      <c r="C381" s="37" t="str">
        <f ca="1">IF(NOT(LEN(B381)&lt;1),"Isolation valve","")</f>
        <v/>
      </c>
      <c r="D381" s="247"/>
      <c r="E381" s="557"/>
      <c r="F381" s="558"/>
      <c r="G381" s="422" t="str">
        <f t="shared" ca="1" si="6"/>
        <v/>
      </c>
      <c r="H381" s="402"/>
    </row>
    <row r="382" spans="2:11" x14ac:dyDescent="0.2">
      <c r="B382" s="246" t="str">
        <f ca="1">IF(ISBLANK(INDIRECT("C307")),"",INDIRECT("C307"))</f>
        <v/>
      </c>
      <c r="C382" s="37" t="str">
        <f ca="1">IF(NOT(LEN(B382)&lt;1),"Wet seal","")</f>
        <v/>
      </c>
      <c r="D382" s="247"/>
      <c r="E382" s="557"/>
      <c r="F382" s="558"/>
      <c r="G382" s="422" t="str">
        <f ca="1">_xlfn.IFNA(IF(INDEX($B$286:$B$307,MATCH($B382,$C$286:$C$307,0),1)&lt;&gt;"",INDEX($B$286:$B$307,MATCH($B382,$C$286:$C$307,0),1),""),"")</f>
        <v/>
      </c>
      <c r="H382" s="402"/>
    </row>
    <row r="383" spans="2:11" ht="15" thickBot="1" x14ac:dyDescent="0.25">
      <c r="B383" s="412"/>
      <c r="C383" s="302"/>
      <c r="D383" s="302"/>
      <c r="E383" s="302"/>
      <c r="F383" s="302"/>
      <c r="G383" s="302"/>
      <c r="H383" s="413"/>
    </row>
    <row r="384" spans="2:11" x14ac:dyDescent="0.2">
      <c r="B384" s="414"/>
      <c r="C384" s="415"/>
      <c r="D384" s="415"/>
      <c r="E384" s="415"/>
      <c r="F384" s="415"/>
      <c r="G384" s="415"/>
      <c r="H384" s="415"/>
      <c r="I384" s="415"/>
      <c r="J384" s="415"/>
      <c r="K384" s="401"/>
    </row>
    <row r="385" spans="2:23" ht="18" x14ac:dyDescent="0.25">
      <c r="B385" s="418" t="s">
        <v>193</v>
      </c>
      <c r="K385" s="402"/>
    </row>
    <row r="386" spans="2:23" ht="15" x14ac:dyDescent="0.25">
      <c r="B386" s="423"/>
      <c r="K386" s="402"/>
    </row>
    <row r="387" spans="2:23" x14ac:dyDescent="0.2">
      <c r="B387" s="141" t="s">
        <v>194</v>
      </c>
      <c r="K387" s="402"/>
    </row>
    <row r="388" spans="2:23" x14ac:dyDescent="0.2">
      <c r="B388" s="141"/>
      <c r="K388" s="402"/>
    </row>
    <row r="389" spans="2:23" ht="105" x14ac:dyDescent="0.25">
      <c r="B389" s="132" t="s">
        <v>191</v>
      </c>
      <c r="C389" s="481" t="s">
        <v>60</v>
      </c>
      <c r="D389" s="481" t="s">
        <v>195</v>
      </c>
      <c r="E389" s="481" t="s">
        <v>196</v>
      </c>
      <c r="F389" s="481" t="s">
        <v>197</v>
      </c>
      <c r="G389" s="481" t="s">
        <v>198</v>
      </c>
      <c r="H389" s="481" t="s">
        <v>199</v>
      </c>
      <c r="I389" s="481" t="s">
        <v>200</v>
      </c>
      <c r="J389" s="481" t="s">
        <v>201</v>
      </c>
      <c r="K389" s="402"/>
    </row>
    <row r="390" spans="2:23" x14ac:dyDescent="0.2">
      <c r="B390" s="147" t="str">
        <f t="array" aca="1" ref="B390" ca="1">INDIRECT(TEXT(MIN(IF(($D$317:$E$382&lt;&gt;"")*(COUNTIF($B$389:B389,$D$317:$E$382)=0),ROW($317:$382)*100+COLUMN($D:$E),7^8)),"R0C00"),)&amp;""</f>
        <v/>
      </c>
      <c r="C390" s="422" t="str">
        <f t="array" aca="1" ref="C390" ca="1">_xlfn.IFNA(IF(B390&lt;&gt;"",INDEX($G$317:$G$373,MATCH(B390,$D$317:$D$382,0),),""),IF(B390&lt;&gt;"",INDEX($G$317:$G$373,MATCH(B390,$E$317:$E$382,0),),""))</f>
        <v/>
      </c>
      <c r="D390" s="16"/>
      <c r="E390" s="49"/>
      <c r="F390" s="16"/>
      <c r="G390" s="16"/>
      <c r="H390" s="59"/>
      <c r="I390" s="60"/>
      <c r="J390" s="31"/>
      <c r="K390" s="402"/>
      <c r="O390" s="124" t="str">
        <f>IF(D390="Yes",#REF!,"")</f>
        <v/>
      </c>
      <c r="Q390" s="124" t="str">
        <f t="shared" ref="Q390:Q421" si="7">IF(F390="Yes",1,"")</f>
        <v/>
      </c>
      <c r="R390" s="424" t="str">
        <f>IF(Q390=1,COUNTIF($Q$390:Q390,1),"")</f>
        <v/>
      </c>
      <c r="S390" s="124" t="str">
        <f>IFERROR(INDEX($B$390:$B$464,MATCH(ROWS($Q$390:Q390),$R$390:$R$464,0)),"")</f>
        <v/>
      </c>
      <c r="T390" s="124" t="str">
        <f>IF(G390="Yes",1,"")</f>
        <v/>
      </c>
      <c r="U390" s="424" t="str">
        <f>IF(T390=1,COUNTIF($T$390:T390,1),"")</f>
        <v/>
      </c>
      <c r="V390" s="124" t="str">
        <f>IFERROR(INDEX($B$390:$B$464,MATCH(ROWS($T$390:T390),$U$390:$U$464,0)),"")</f>
        <v/>
      </c>
      <c r="W390" s="124"/>
    </row>
    <row r="391" spans="2:23" x14ac:dyDescent="0.2">
      <c r="B391" s="147" t="str">
        <f t="array" aca="1" ref="B391" ca="1">INDIRECT(TEXT(MIN(IF(($D$317:$E$382&lt;&gt;"")*(COUNTIF($B$389:B390,$D$317:$E$382)=0),ROW($317:$382)*100+COLUMN($D:$E),7^8)),"R0C00"),)&amp;""</f>
        <v/>
      </c>
      <c r="C391" s="422" t="str">
        <f t="shared" ref="C391:C422" ca="1" si="8">_xlfn.IFNA(IF(B391&lt;&gt;"",INDEX($G$317:$G$373,MATCH(B391,$D$317:$D$382,0),),""),IF(B391&lt;&gt;"",INDEX($G$317:$G$373,MATCH(B391,$E$317:$E$382,0),),""))</f>
        <v/>
      </c>
      <c r="D391" s="16"/>
      <c r="E391" s="49"/>
      <c r="F391" s="16"/>
      <c r="G391" s="16"/>
      <c r="H391" s="59"/>
      <c r="I391" s="60"/>
      <c r="J391" s="31"/>
      <c r="K391" s="402"/>
      <c r="Q391" s="124" t="str">
        <f t="shared" si="7"/>
        <v/>
      </c>
      <c r="R391" s="424" t="str">
        <f>IF(Q391=1,COUNTIF($Q$390:Q391,1),"")</f>
        <v/>
      </c>
      <c r="S391" s="124" t="str">
        <f>IFERROR(INDEX($B$390:$B$464,MATCH(ROWS($Q$390:Q391),$R$390:$R$464,0)),"")</f>
        <v/>
      </c>
      <c r="T391" s="124" t="str">
        <f t="shared" ref="T391:T454" si="9">IF(G391="Yes",1,"")</f>
        <v/>
      </c>
      <c r="U391" s="424" t="str">
        <f>IF(T391=1,COUNTIF($T$390:T391,1),"")</f>
        <v/>
      </c>
      <c r="V391" s="124" t="str">
        <f>IFERROR(INDEX($B$390:$B$464,MATCH(ROWS($T$390:T391),$U$390:$U$464,0)),"")</f>
        <v/>
      </c>
      <c r="W391" s="124"/>
    </row>
    <row r="392" spans="2:23" x14ac:dyDescent="0.2">
      <c r="B392" s="147" t="str">
        <f t="array" aca="1" ref="B392" ca="1">INDIRECT(TEXT(MIN(IF(($D$317:$E$382&lt;&gt;"")*(COUNTIF($B$389:B391,$D$317:$E$382)=0),ROW($317:$382)*100+COLUMN($D:$E),7^8)),"R0C00"),)&amp;""</f>
        <v/>
      </c>
      <c r="C392" s="422" t="str">
        <f t="shared" ca="1" si="8"/>
        <v/>
      </c>
      <c r="D392" s="16"/>
      <c r="E392" s="49"/>
      <c r="F392" s="16"/>
      <c r="G392" s="16"/>
      <c r="H392" s="59"/>
      <c r="I392" s="60"/>
      <c r="J392" s="31"/>
      <c r="K392" s="402"/>
      <c r="Q392" s="124" t="str">
        <f t="shared" si="7"/>
        <v/>
      </c>
      <c r="R392" s="424" t="str">
        <f>IF(Q392=1,COUNTIF($Q$390:Q392,1),"")</f>
        <v/>
      </c>
      <c r="S392" s="124" t="str">
        <f>IFERROR(INDEX($B$390:$B$464,MATCH(ROWS($Q$390:Q392),$R$390:$R$464,0)),"")</f>
        <v/>
      </c>
      <c r="T392" s="124" t="str">
        <f t="shared" si="9"/>
        <v/>
      </c>
      <c r="U392" s="424" t="str">
        <f>IF(T392=1,COUNTIF($T$390:T392,1),"")</f>
        <v/>
      </c>
      <c r="V392" s="124" t="str">
        <f>IFERROR(INDEX($B$390:$B$464,MATCH(ROWS($T$390:T392),$U$390:$U$464,0)),"")</f>
        <v/>
      </c>
      <c r="W392" s="124"/>
    </row>
    <row r="393" spans="2:23" x14ac:dyDescent="0.2">
      <c r="B393" s="147" t="str">
        <f t="array" aca="1" ref="B393" ca="1">INDIRECT(TEXT(MIN(IF(($D$317:$E$382&lt;&gt;"")*(COUNTIF($B$389:B392,$D$317:$E$382)=0),ROW($317:$382)*100+COLUMN($D:$E),7^8)),"R0C00"),)&amp;""</f>
        <v/>
      </c>
      <c r="C393" s="422" t="str">
        <f t="shared" ca="1" si="8"/>
        <v/>
      </c>
      <c r="D393" s="16"/>
      <c r="E393" s="49"/>
      <c r="F393" s="16"/>
      <c r="G393" s="16"/>
      <c r="H393" s="59"/>
      <c r="I393" s="60"/>
      <c r="J393" s="31"/>
      <c r="K393" s="402"/>
      <c r="Q393" s="124" t="str">
        <f t="shared" si="7"/>
        <v/>
      </c>
      <c r="R393" s="424" t="str">
        <f>IF(Q393=1,COUNTIF($Q$390:Q393,1),"")</f>
        <v/>
      </c>
      <c r="S393" s="124" t="str">
        <f>IFERROR(INDEX($B$390:$B$464,MATCH(ROWS($Q$390:Q393),$R$390:$R$464,0)),"")</f>
        <v/>
      </c>
      <c r="T393" s="124" t="str">
        <f t="shared" si="9"/>
        <v/>
      </c>
      <c r="U393" s="424" t="str">
        <f>IF(T393=1,COUNTIF($T$390:T393,1),"")</f>
        <v/>
      </c>
      <c r="V393" s="124" t="str">
        <f>IFERROR(INDEX($B$390:$B$464,MATCH(ROWS($T$390:T393),$U$390:$U$464,0)),"")</f>
        <v/>
      </c>
      <c r="W393" s="124"/>
    </row>
    <row r="394" spans="2:23" x14ac:dyDescent="0.2">
      <c r="B394" s="147" t="str">
        <f t="array" aca="1" ref="B394" ca="1">INDIRECT(TEXT(MIN(IF(($D$317:$E$382&lt;&gt;"")*(COUNTIF($B$389:B393,$D$317:$E$382)=0),ROW($317:$382)*100+COLUMN($D:$E),7^8)),"R0C00"),)&amp;""</f>
        <v/>
      </c>
      <c r="C394" s="422" t="str">
        <f t="shared" ca="1" si="8"/>
        <v/>
      </c>
      <c r="D394" s="16"/>
      <c r="E394" s="49"/>
      <c r="F394" s="16"/>
      <c r="G394" s="16"/>
      <c r="H394" s="59"/>
      <c r="I394" s="60"/>
      <c r="J394" s="31"/>
      <c r="K394" s="402"/>
      <c r="Q394" s="124" t="str">
        <f t="shared" si="7"/>
        <v/>
      </c>
      <c r="R394" s="424" t="str">
        <f>IF(Q394=1,COUNTIF($Q$390:Q394,1),"")</f>
        <v/>
      </c>
      <c r="S394" s="124" t="str">
        <f>IFERROR(INDEX($B$390:$B$464,MATCH(ROWS($Q$390:Q394),$R$390:$R$464,0)),"")</f>
        <v/>
      </c>
      <c r="T394" s="124" t="str">
        <f t="shared" si="9"/>
        <v/>
      </c>
      <c r="U394" s="424" t="str">
        <f>IF(T394=1,COUNTIF($T$390:T394,1),"")</f>
        <v/>
      </c>
      <c r="V394" s="124" t="str">
        <f>IFERROR(INDEX($B$390:$B$464,MATCH(ROWS($T$390:T394),$U$390:$U$464,0)),"")</f>
        <v/>
      </c>
      <c r="W394" s="124"/>
    </row>
    <row r="395" spans="2:23" x14ac:dyDescent="0.2">
      <c r="B395" s="147" t="str">
        <f t="array" aca="1" ref="B395" ca="1">INDIRECT(TEXT(MIN(IF(($D$317:$E$382&lt;&gt;"")*(COUNTIF($B$389:B394,$D$317:$E$382)=0),ROW($317:$382)*100+COLUMN($D:$E),7^8)),"R0C00"),)&amp;""</f>
        <v/>
      </c>
      <c r="C395" s="422" t="str">
        <f t="shared" ca="1" si="8"/>
        <v/>
      </c>
      <c r="D395" s="16"/>
      <c r="E395" s="49"/>
      <c r="F395" s="16"/>
      <c r="G395" s="16"/>
      <c r="H395" s="59"/>
      <c r="I395" s="60"/>
      <c r="J395" s="31"/>
      <c r="K395" s="402"/>
      <c r="Q395" s="124" t="str">
        <f t="shared" si="7"/>
        <v/>
      </c>
      <c r="R395" s="424" t="str">
        <f>IF(Q395=1,COUNTIF($Q$390:Q395,1),"")</f>
        <v/>
      </c>
      <c r="S395" s="124" t="str">
        <f>IFERROR(INDEX($B$390:$B$464,MATCH(ROWS($Q$390:Q395),$R$390:$R$464,0)),"")</f>
        <v/>
      </c>
      <c r="T395" s="124" t="str">
        <f t="shared" si="9"/>
        <v/>
      </c>
      <c r="U395" s="424" t="str">
        <f>IF(T395=1,COUNTIF($T$390:T395,1),"")</f>
        <v/>
      </c>
      <c r="V395" s="124" t="str">
        <f>IFERROR(INDEX($B$390:$B$464,MATCH(ROWS($T$390:T395),$U$390:$U$464,0)),"")</f>
        <v/>
      </c>
      <c r="W395" s="124"/>
    </row>
    <row r="396" spans="2:23" x14ac:dyDescent="0.2">
      <c r="B396" s="147" t="str">
        <f t="array" aca="1" ref="B396" ca="1">INDIRECT(TEXT(MIN(IF(($D$317:$E$382&lt;&gt;"")*(COUNTIF($B$389:B395,$D$317:$E$382)=0),ROW($317:$382)*100+COLUMN($D:$E),7^8)),"R0C00"),)&amp;""</f>
        <v/>
      </c>
      <c r="C396" s="422" t="str">
        <f t="shared" ca="1" si="8"/>
        <v/>
      </c>
      <c r="D396" s="16"/>
      <c r="E396" s="49"/>
      <c r="F396" s="16"/>
      <c r="G396" s="16"/>
      <c r="H396" s="59"/>
      <c r="I396" s="60"/>
      <c r="J396" s="31"/>
      <c r="K396" s="402"/>
      <c r="Q396" s="124" t="str">
        <f t="shared" si="7"/>
        <v/>
      </c>
      <c r="R396" s="424" t="str">
        <f>IF(Q396=1,COUNTIF($Q$390:Q396,1),"")</f>
        <v/>
      </c>
      <c r="S396" s="124" t="str">
        <f>IFERROR(INDEX($B$390:$B$464,MATCH(ROWS($Q$390:Q396),$R$390:$R$464,0)),"")</f>
        <v/>
      </c>
      <c r="T396" s="124" t="str">
        <f t="shared" si="9"/>
        <v/>
      </c>
      <c r="U396" s="424" t="str">
        <f>IF(T396=1,COUNTIF($T$390:T396,1),"")</f>
        <v/>
      </c>
      <c r="V396" s="124" t="str">
        <f>IFERROR(INDEX($B$390:$B$464,MATCH(ROWS($T$390:T396),$U$390:$U$464,0)),"")</f>
        <v/>
      </c>
      <c r="W396" s="124"/>
    </row>
    <row r="397" spans="2:23" x14ac:dyDescent="0.2">
      <c r="B397" s="147" t="str">
        <f t="array" aca="1" ref="B397" ca="1">INDIRECT(TEXT(MIN(IF(($D$317:$E$382&lt;&gt;"")*(COUNTIF($B$389:B396,$D$317:$E$382)=0),ROW($317:$382)*100+COLUMN($D:$E),7^8)),"R0C00"),)&amp;""</f>
        <v/>
      </c>
      <c r="C397" s="422" t="str">
        <f t="shared" ca="1" si="8"/>
        <v/>
      </c>
      <c r="D397" s="16"/>
      <c r="E397" s="49"/>
      <c r="F397" s="16"/>
      <c r="G397" s="16"/>
      <c r="H397" s="59"/>
      <c r="I397" s="60"/>
      <c r="J397" s="31"/>
      <c r="K397" s="402"/>
      <c r="Q397" s="124" t="str">
        <f t="shared" si="7"/>
        <v/>
      </c>
      <c r="R397" s="424" t="str">
        <f>IF(Q397=1,COUNTIF($Q$390:Q397,1),"")</f>
        <v/>
      </c>
      <c r="S397" s="124" t="str">
        <f>IFERROR(INDEX($B$390:$B$464,MATCH(ROWS($Q$390:Q397),$R$390:$R$464,0)),"")</f>
        <v/>
      </c>
      <c r="T397" s="124" t="str">
        <f t="shared" si="9"/>
        <v/>
      </c>
      <c r="U397" s="424" t="str">
        <f>IF(T397=1,COUNTIF($T$390:T397,1),"")</f>
        <v/>
      </c>
      <c r="V397" s="124" t="str">
        <f>IFERROR(INDEX($B$390:$B$464,MATCH(ROWS($T$390:T397),$U$390:$U$464,0)),"")</f>
        <v/>
      </c>
      <c r="W397" s="124"/>
    </row>
    <row r="398" spans="2:23" x14ac:dyDescent="0.2">
      <c r="B398" s="147" t="str">
        <f t="array" aca="1" ref="B398" ca="1">INDIRECT(TEXT(MIN(IF(($D$317:$E$382&lt;&gt;"")*(COUNTIF($B$389:B397,$D$317:$E$382)=0),ROW($317:$382)*100+COLUMN($D:$E),7^8)),"R0C00"),)&amp;""</f>
        <v/>
      </c>
      <c r="C398" s="422" t="str">
        <f t="shared" ca="1" si="8"/>
        <v/>
      </c>
      <c r="D398" s="16"/>
      <c r="E398" s="49"/>
      <c r="F398" s="16"/>
      <c r="G398" s="16"/>
      <c r="H398" s="59"/>
      <c r="I398" s="60"/>
      <c r="J398" s="31"/>
      <c r="K398" s="402"/>
      <c r="Q398" s="124" t="str">
        <f t="shared" si="7"/>
        <v/>
      </c>
      <c r="R398" s="424" t="str">
        <f>IF(Q398=1,COUNTIF($Q$390:Q398,1),"")</f>
        <v/>
      </c>
      <c r="S398" s="124" t="str">
        <f>IFERROR(INDEX($B$390:$B$464,MATCH(ROWS($Q$390:Q398),$R$390:$R$464,0)),"")</f>
        <v/>
      </c>
      <c r="T398" s="124" t="str">
        <f t="shared" si="9"/>
        <v/>
      </c>
      <c r="U398" s="424" t="str">
        <f>IF(T398=1,COUNTIF($T$390:T398,1),"")</f>
        <v/>
      </c>
      <c r="V398" s="124" t="str">
        <f>IFERROR(INDEX($B$390:$B$464,MATCH(ROWS($T$390:T398),$U$390:$U$464,0)),"")</f>
        <v/>
      </c>
      <c r="W398" s="124"/>
    </row>
    <row r="399" spans="2:23" x14ac:dyDescent="0.2">
      <c r="B399" s="147" t="str">
        <f t="array" aca="1" ref="B399" ca="1">INDIRECT(TEXT(MIN(IF(($D$317:$E$382&lt;&gt;"")*(COUNTIF($B$389:B398,$D$317:$E$382)=0),ROW($317:$382)*100+COLUMN($D:$E),7^8)),"R0C00"),)&amp;""</f>
        <v/>
      </c>
      <c r="C399" s="422" t="str">
        <f t="shared" ca="1" si="8"/>
        <v/>
      </c>
      <c r="D399" s="16"/>
      <c r="E399" s="49"/>
      <c r="F399" s="16"/>
      <c r="G399" s="16"/>
      <c r="H399" s="59"/>
      <c r="I399" s="60"/>
      <c r="J399" s="31"/>
      <c r="K399" s="402"/>
      <c r="Q399" s="124" t="str">
        <f t="shared" si="7"/>
        <v/>
      </c>
      <c r="R399" s="424" t="str">
        <f>IF(Q399=1,COUNTIF($Q$390:Q399,1),"")</f>
        <v/>
      </c>
      <c r="S399" s="124" t="str">
        <f>IFERROR(INDEX($B$390:$B$464,MATCH(ROWS($Q$390:Q399),$R$390:$R$464,0)),"")</f>
        <v/>
      </c>
      <c r="T399" s="124" t="str">
        <f t="shared" si="9"/>
        <v/>
      </c>
      <c r="U399" s="424" t="str">
        <f>IF(T399=1,COUNTIF($T$390:T399,1),"")</f>
        <v/>
      </c>
      <c r="V399" s="124" t="str">
        <f>IFERROR(INDEX($B$390:$B$464,MATCH(ROWS($T$390:T399),$U$390:$U$464,0)),"")</f>
        <v/>
      </c>
      <c r="W399" s="124"/>
    </row>
    <row r="400" spans="2:23" x14ac:dyDescent="0.2">
      <c r="B400" s="147" t="str">
        <f t="array" aca="1" ref="B400" ca="1">INDIRECT(TEXT(MIN(IF(($D$317:$E$382&lt;&gt;"")*(COUNTIF($B$389:B399,$D$317:$E$382)=0),ROW($317:$382)*100+COLUMN($D:$E),7^8)),"R0C00"),)&amp;""</f>
        <v/>
      </c>
      <c r="C400" s="422" t="str">
        <f t="shared" ca="1" si="8"/>
        <v/>
      </c>
      <c r="D400" s="16"/>
      <c r="E400" s="49"/>
      <c r="F400" s="16"/>
      <c r="G400" s="16"/>
      <c r="H400" s="59"/>
      <c r="I400" s="60"/>
      <c r="J400" s="31"/>
      <c r="K400" s="402"/>
      <c r="Q400" s="124" t="str">
        <f t="shared" si="7"/>
        <v/>
      </c>
      <c r="R400" s="424" t="str">
        <f>IF(Q400=1,COUNTIF($Q$390:Q400,1),"")</f>
        <v/>
      </c>
      <c r="S400" s="124" t="str">
        <f>IFERROR(INDEX($B$390:$B$464,MATCH(ROWS($Q$390:Q400),$R$390:$R$464,0)),"")</f>
        <v/>
      </c>
      <c r="T400" s="124" t="str">
        <f t="shared" si="9"/>
        <v/>
      </c>
      <c r="U400" s="424" t="str">
        <f>IF(T400=1,COUNTIF($T$390:T400,1),"")</f>
        <v/>
      </c>
      <c r="V400" s="124" t="str">
        <f>IFERROR(INDEX($B$390:$B$464,MATCH(ROWS($T$390:T400),$U$390:$U$464,0)),"")</f>
        <v/>
      </c>
      <c r="W400" s="124"/>
    </row>
    <row r="401" spans="2:23" x14ac:dyDescent="0.2">
      <c r="B401" s="147" t="str">
        <f t="array" aca="1" ref="B401" ca="1">INDIRECT(TEXT(MIN(IF(($D$317:$E$382&lt;&gt;"")*(COUNTIF($B$389:B400,$D$317:$E$382)=0),ROW($317:$382)*100+COLUMN($D:$E),7^8)),"R0C00"),)&amp;""</f>
        <v/>
      </c>
      <c r="C401" s="422" t="str">
        <f t="shared" ca="1" si="8"/>
        <v/>
      </c>
      <c r="D401" s="16"/>
      <c r="E401" s="49"/>
      <c r="F401" s="16"/>
      <c r="G401" s="16"/>
      <c r="H401" s="59"/>
      <c r="I401" s="60"/>
      <c r="J401" s="31"/>
      <c r="K401" s="402"/>
      <c r="Q401" s="124" t="str">
        <f t="shared" si="7"/>
        <v/>
      </c>
      <c r="R401" s="424" t="str">
        <f>IF(Q401=1,COUNTIF($Q$390:Q401,1),"")</f>
        <v/>
      </c>
      <c r="S401" s="124" t="str">
        <f>IFERROR(INDEX($B$390:$B$464,MATCH(ROWS($Q$390:Q401),$R$390:$R$464,0)),"")</f>
        <v/>
      </c>
      <c r="T401" s="124" t="str">
        <f t="shared" si="9"/>
        <v/>
      </c>
      <c r="U401" s="424" t="str">
        <f>IF(T401=1,COUNTIF($T$390:T401,1),"")</f>
        <v/>
      </c>
      <c r="V401" s="124" t="str">
        <f>IFERROR(INDEX($B$390:$B$464,MATCH(ROWS($T$390:T401),$U$390:$U$464,0)),"")</f>
        <v/>
      </c>
      <c r="W401" s="124"/>
    </row>
    <row r="402" spans="2:23" x14ac:dyDescent="0.2">
      <c r="B402" s="147" t="str">
        <f t="array" aca="1" ref="B402" ca="1">INDIRECT(TEXT(MIN(IF(($D$317:$E$382&lt;&gt;"")*(COUNTIF($B$389:B401,$D$317:$E$382)=0),ROW($317:$382)*100+COLUMN($D:$E),7^8)),"R0C00"),)&amp;""</f>
        <v/>
      </c>
      <c r="C402" s="422" t="str">
        <f t="shared" ca="1" si="8"/>
        <v/>
      </c>
      <c r="D402" s="16"/>
      <c r="E402" s="49"/>
      <c r="F402" s="16"/>
      <c r="G402" s="16"/>
      <c r="H402" s="59"/>
      <c r="I402" s="60"/>
      <c r="J402" s="31"/>
      <c r="K402" s="402"/>
      <c r="Q402" s="124" t="str">
        <f t="shared" si="7"/>
        <v/>
      </c>
      <c r="R402" s="424" t="str">
        <f>IF(Q402=1,COUNTIF($Q$390:Q402,1),"")</f>
        <v/>
      </c>
      <c r="S402" s="124" t="str">
        <f>IFERROR(INDEX($B$390:$B$464,MATCH(ROWS($Q$390:Q402),$R$390:$R$464,0)),"")</f>
        <v/>
      </c>
      <c r="T402" s="124" t="str">
        <f t="shared" si="9"/>
        <v/>
      </c>
      <c r="U402" s="424" t="str">
        <f>IF(T402=1,COUNTIF($T$390:T402,1),"")</f>
        <v/>
      </c>
      <c r="V402" s="124" t="str">
        <f>IFERROR(INDEX($B$390:$B$464,MATCH(ROWS($T$390:T402),$U$390:$U$464,0)),"")</f>
        <v/>
      </c>
      <c r="W402" s="124"/>
    </row>
    <row r="403" spans="2:23" x14ac:dyDescent="0.2">
      <c r="B403" s="147" t="str">
        <f t="array" aca="1" ref="B403" ca="1">INDIRECT(TEXT(MIN(IF(($D$317:$E$382&lt;&gt;"")*(COUNTIF($B$389:B402,$D$317:$E$382)=0),ROW($317:$382)*100+COLUMN($D:$E),7^8)),"R0C00"),)&amp;""</f>
        <v/>
      </c>
      <c r="C403" s="422" t="str">
        <f t="shared" ca="1" si="8"/>
        <v/>
      </c>
      <c r="D403" s="16"/>
      <c r="E403" s="49"/>
      <c r="F403" s="16"/>
      <c r="G403" s="16"/>
      <c r="H403" s="59"/>
      <c r="I403" s="60"/>
      <c r="J403" s="31"/>
      <c r="K403" s="402"/>
      <c r="Q403" s="124" t="str">
        <f t="shared" si="7"/>
        <v/>
      </c>
      <c r="R403" s="424" t="str">
        <f>IF(Q403=1,COUNTIF($Q$390:Q403,1),"")</f>
        <v/>
      </c>
      <c r="S403" s="124" t="str">
        <f>IFERROR(INDEX($B$390:$B$464,MATCH(ROWS($Q$390:Q403),$R$390:$R$464,0)),"")</f>
        <v/>
      </c>
      <c r="T403" s="124" t="str">
        <f t="shared" si="9"/>
        <v/>
      </c>
      <c r="U403" s="424" t="str">
        <f>IF(T403=1,COUNTIF($T$390:T403,1),"")</f>
        <v/>
      </c>
      <c r="V403" s="124" t="str">
        <f>IFERROR(INDEX($B$390:$B$464,MATCH(ROWS($T$390:T403),$U$390:$U$464,0)),"")</f>
        <v/>
      </c>
      <c r="W403" s="124"/>
    </row>
    <row r="404" spans="2:23" x14ac:dyDescent="0.2">
      <c r="B404" s="147" t="str">
        <f t="array" aca="1" ref="B404" ca="1">INDIRECT(TEXT(MIN(IF(($D$317:$E$382&lt;&gt;"")*(COUNTIF($B$389:B403,$D$317:$E$382)=0),ROW($317:$382)*100+COLUMN($D:$E),7^8)),"R0C00"),)&amp;""</f>
        <v/>
      </c>
      <c r="C404" s="422" t="str">
        <f t="shared" ca="1" si="8"/>
        <v/>
      </c>
      <c r="D404" s="16"/>
      <c r="E404" s="49"/>
      <c r="F404" s="16"/>
      <c r="G404" s="16"/>
      <c r="H404" s="59"/>
      <c r="I404" s="60"/>
      <c r="J404" s="31"/>
      <c r="K404" s="402"/>
      <c r="Q404" s="124" t="str">
        <f t="shared" si="7"/>
        <v/>
      </c>
      <c r="R404" s="424" t="str">
        <f>IF(Q404=1,COUNTIF($Q$390:Q404,1),"")</f>
        <v/>
      </c>
      <c r="S404" s="124" t="str">
        <f>IFERROR(INDEX($B$390:$B$464,MATCH(ROWS($Q$390:Q404),$R$390:$R$464,0)),"")</f>
        <v/>
      </c>
      <c r="T404" s="124" t="str">
        <f t="shared" si="9"/>
        <v/>
      </c>
      <c r="U404" s="424" t="str">
        <f>IF(T404=1,COUNTIF($T$390:T404,1),"")</f>
        <v/>
      </c>
      <c r="V404" s="124" t="str">
        <f>IFERROR(INDEX($B$390:$B$464,MATCH(ROWS($T$390:T404),$U$390:$U$464,0)),"")</f>
        <v/>
      </c>
      <c r="W404" s="124"/>
    </row>
    <row r="405" spans="2:23" x14ac:dyDescent="0.2">
      <c r="B405" s="147" t="str">
        <f t="array" aca="1" ref="B405" ca="1">INDIRECT(TEXT(MIN(IF(($D$317:$E$382&lt;&gt;"")*(COUNTIF($B$389:B404,$D$317:$E$382)=0),ROW($317:$382)*100+COLUMN($D:$E),7^8)),"R0C00"),)&amp;""</f>
        <v/>
      </c>
      <c r="C405" s="422" t="str">
        <f t="shared" ca="1" si="8"/>
        <v/>
      </c>
      <c r="D405" s="16"/>
      <c r="E405" s="49"/>
      <c r="F405" s="16"/>
      <c r="G405" s="16"/>
      <c r="H405" s="59"/>
      <c r="I405" s="60"/>
      <c r="J405" s="31"/>
      <c r="K405" s="402"/>
      <c r="Q405" s="124" t="str">
        <f t="shared" si="7"/>
        <v/>
      </c>
      <c r="R405" s="424" t="str">
        <f>IF(Q405=1,COUNTIF($Q$390:Q405,1),"")</f>
        <v/>
      </c>
      <c r="S405" s="124" t="str">
        <f>IFERROR(INDEX($B$390:$B$464,MATCH(ROWS($Q$390:Q405),$R$390:$R$464,0)),"")</f>
        <v/>
      </c>
      <c r="T405" s="124" t="str">
        <f t="shared" si="9"/>
        <v/>
      </c>
      <c r="U405" s="424" t="str">
        <f>IF(T405=1,COUNTIF($T$390:T405,1),"")</f>
        <v/>
      </c>
      <c r="V405" s="124" t="str">
        <f>IFERROR(INDEX($B$390:$B$464,MATCH(ROWS($T$390:T405),$U$390:$U$464,0)),"")</f>
        <v/>
      </c>
      <c r="W405" s="124"/>
    </row>
    <row r="406" spans="2:23" x14ac:dyDescent="0.2">
      <c r="B406" s="147" t="str">
        <f t="array" aca="1" ref="B406" ca="1">INDIRECT(TEXT(MIN(IF(($D$317:$E$382&lt;&gt;"")*(COUNTIF($B$389:B405,$D$317:$E$382)=0),ROW($317:$382)*100+COLUMN($D:$E),7^8)),"R0C00"),)&amp;""</f>
        <v/>
      </c>
      <c r="C406" s="422" t="str">
        <f t="shared" ca="1" si="8"/>
        <v/>
      </c>
      <c r="D406" s="16"/>
      <c r="E406" s="49"/>
      <c r="F406" s="16"/>
      <c r="G406" s="16"/>
      <c r="H406" s="59"/>
      <c r="I406" s="60"/>
      <c r="J406" s="31"/>
      <c r="K406" s="402"/>
      <c r="Q406" s="124" t="str">
        <f t="shared" si="7"/>
        <v/>
      </c>
      <c r="R406" s="424" t="str">
        <f>IF(Q406=1,COUNTIF($Q$390:Q406,1),"")</f>
        <v/>
      </c>
      <c r="S406" s="124" t="str">
        <f>IFERROR(INDEX($B$390:$B$464,MATCH(ROWS($Q$390:Q406),$R$390:$R$464,0)),"")</f>
        <v/>
      </c>
      <c r="T406" s="124" t="str">
        <f t="shared" si="9"/>
        <v/>
      </c>
      <c r="U406" s="424" t="str">
        <f>IF(T406=1,COUNTIF($T$390:T406,1),"")</f>
        <v/>
      </c>
      <c r="V406" s="124" t="str">
        <f>IFERROR(INDEX($B$390:$B$464,MATCH(ROWS($T$390:T406),$U$390:$U$464,0)),"")</f>
        <v/>
      </c>
      <c r="W406" s="124"/>
    </row>
    <row r="407" spans="2:23" x14ac:dyDescent="0.2">
      <c r="B407" s="147" t="str">
        <f t="array" aca="1" ref="B407" ca="1">INDIRECT(TEXT(MIN(IF(($D$317:$E$382&lt;&gt;"")*(COUNTIF($B$389:B406,$D$317:$E$382)=0),ROW($317:$382)*100+COLUMN($D:$E),7^8)),"R0C00"),)&amp;""</f>
        <v/>
      </c>
      <c r="C407" s="422" t="str">
        <f t="shared" ca="1" si="8"/>
        <v/>
      </c>
      <c r="D407" s="16"/>
      <c r="E407" s="49"/>
      <c r="F407" s="16"/>
      <c r="G407" s="16"/>
      <c r="H407" s="59"/>
      <c r="I407" s="60"/>
      <c r="J407" s="31"/>
      <c r="K407" s="402"/>
      <c r="Q407" s="124" t="str">
        <f t="shared" si="7"/>
        <v/>
      </c>
      <c r="R407" s="424" t="str">
        <f>IF(Q407=1,COUNTIF($Q$390:Q407,1),"")</f>
        <v/>
      </c>
      <c r="S407" s="124" t="str">
        <f>IFERROR(INDEX($B$390:$B$464,MATCH(ROWS($Q$390:Q407),$R$390:$R$464,0)),"")</f>
        <v/>
      </c>
      <c r="T407" s="124" t="str">
        <f t="shared" si="9"/>
        <v/>
      </c>
      <c r="U407" s="424" t="str">
        <f>IF(T407=1,COUNTIF($T$390:T407,1),"")</f>
        <v/>
      </c>
      <c r="V407" s="124" t="str">
        <f>IFERROR(INDEX($B$390:$B$464,MATCH(ROWS($T$390:T407),$U$390:$U$464,0)),"")</f>
        <v/>
      </c>
      <c r="W407" s="124"/>
    </row>
    <row r="408" spans="2:23" x14ac:dyDescent="0.2">
      <c r="B408" s="147" t="str">
        <f t="array" aca="1" ref="B408" ca="1">INDIRECT(TEXT(MIN(IF(($D$317:$E$382&lt;&gt;"")*(COUNTIF($B$389:B407,$D$317:$E$382)=0),ROW($317:$382)*100+COLUMN($D:$E),7^8)),"R0C00"),)&amp;""</f>
        <v/>
      </c>
      <c r="C408" s="422" t="str">
        <f t="shared" ca="1" si="8"/>
        <v/>
      </c>
      <c r="D408" s="16"/>
      <c r="E408" s="49"/>
      <c r="F408" s="16"/>
      <c r="G408" s="16"/>
      <c r="H408" s="59"/>
      <c r="I408" s="60"/>
      <c r="J408" s="31"/>
      <c r="K408" s="402"/>
      <c r="Q408" s="124" t="str">
        <f t="shared" si="7"/>
        <v/>
      </c>
      <c r="R408" s="424" t="str">
        <f>IF(Q408=1,COUNTIF($Q$390:Q408,1),"")</f>
        <v/>
      </c>
      <c r="S408" s="124" t="str">
        <f>IFERROR(INDEX($B$390:$B$464,MATCH(ROWS($Q$390:Q408),$R$390:$R$464,0)),"")</f>
        <v/>
      </c>
      <c r="T408" s="124" t="str">
        <f t="shared" si="9"/>
        <v/>
      </c>
      <c r="U408" s="424" t="str">
        <f>IF(T408=1,COUNTIF($T$390:T408,1),"")</f>
        <v/>
      </c>
      <c r="V408" s="124" t="str">
        <f>IFERROR(INDEX($B$390:$B$464,MATCH(ROWS($T$390:T408),$U$390:$U$464,0)),"")</f>
        <v/>
      </c>
      <c r="W408" s="124"/>
    </row>
    <row r="409" spans="2:23" x14ac:dyDescent="0.2">
      <c r="B409" s="147" t="str">
        <f t="array" aca="1" ref="B409" ca="1">INDIRECT(TEXT(MIN(IF(($D$317:$E$382&lt;&gt;"")*(COUNTIF($B$389:B408,$D$317:$E$382)=0),ROW($317:$382)*100+COLUMN($D:$E),7^8)),"R0C00"),)&amp;""</f>
        <v/>
      </c>
      <c r="C409" s="422" t="str">
        <f t="shared" ca="1" si="8"/>
        <v/>
      </c>
      <c r="D409" s="16"/>
      <c r="E409" s="49"/>
      <c r="F409" s="16"/>
      <c r="G409" s="16"/>
      <c r="H409" s="59"/>
      <c r="I409" s="60"/>
      <c r="J409" s="31"/>
      <c r="K409" s="402"/>
      <c r="Q409" s="124" t="str">
        <f t="shared" si="7"/>
        <v/>
      </c>
      <c r="R409" s="424" t="str">
        <f>IF(Q409=1,COUNTIF($Q$390:Q409,1),"")</f>
        <v/>
      </c>
      <c r="S409" s="124" t="str">
        <f>IFERROR(INDEX($B$390:$B$464,MATCH(ROWS($Q$390:Q409),$R$390:$R$464,0)),"")</f>
        <v/>
      </c>
      <c r="T409" s="124" t="str">
        <f t="shared" si="9"/>
        <v/>
      </c>
      <c r="U409" s="424" t="str">
        <f>IF(T409=1,COUNTIF($T$390:T409,1),"")</f>
        <v/>
      </c>
      <c r="V409" s="124" t="str">
        <f>IFERROR(INDEX($B$390:$B$464,MATCH(ROWS($T$390:T409),$U$390:$U$464,0)),"")</f>
        <v/>
      </c>
      <c r="W409" s="124"/>
    </row>
    <row r="410" spans="2:23" x14ac:dyDescent="0.2">
      <c r="B410" s="147" t="str">
        <f t="array" aca="1" ref="B410" ca="1">INDIRECT(TEXT(MIN(IF(($D$317:$E$382&lt;&gt;"")*(COUNTIF($B$389:B409,$D$317:$E$382)=0),ROW($317:$382)*100+COLUMN($D:$E),7^8)),"R0C00"),)&amp;""</f>
        <v/>
      </c>
      <c r="C410" s="422" t="str">
        <f t="shared" ca="1" si="8"/>
        <v/>
      </c>
      <c r="D410" s="16"/>
      <c r="E410" s="49"/>
      <c r="F410" s="16"/>
      <c r="G410" s="16"/>
      <c r="H410" s="59"/>
      <c r="I410" s="60"/>
      <c r="J410" s="31"/>
      <c r="K410" s="402"/>
      <c r="Q410" s="119" t="str">
        <f t="shared" si="7"/>
        <v/>
      </c>
      <c r="R410" s="425" t="str">
        <f>IF(Q410=1,COUNTIF($Q$390:Q410,1),"")</f>
        <v/>
      </c>
      <c r="S410" s="119" t="str">
        <f>IFERROR(INDEX($B$390:$B$464,MATCH(ROWS($Q$390:Q410),$R$390:$R$464,0)),"")</f>
        <v/>
      </c>
      <c r="T410" s="119" t="str">
        <f t="shared" si="9"/>
        <v/>
      </c>
      <c r="U410" s="425" t="str">
        <f>IF(T410=1,COUNTIF($T$390:T410,1),"")</f>
        <v/>
      </c>
      <c r="V410" s="119" t="str">
        <f>IFERROR(INDEX($B$390:$B$464,MATCH(ROWS($T$390:T410),$U$390:$U$464,0)),"")</f>
        <v/>
      </c>
    </row>
    <row r="411" spans="2:23" x14ac:dyDescent="0.2">
      <c r="B411" s="147" t="str">
        <f t="array" aca="1" ref="B411" ca="1">INDIRECT(TEXT(MIN(IF(($D$317:$E$382&lt;&gt;"")*(COUNTIF($B$389:B410,$D$317:$E$382)=0),ROW($317:$382)*100+COLUMN($D:$E),7^8)),"R0C00"),)&amp;""</f>
        <v/>
      </c>
      <c r="C411" s="422" t="str">
        <f t="shared" ca="1" si="8"/>
        <v/>
      </c>
      <c r="D411" s="16"/>
      <c r="E411" s="49"/>
      <c r="F411" s="16"/>
      <c r="G411" s="16"/>
      <c r="H411" s="59"/>
      <c r="I411" s="60"/>
      <c r="J411" s="31"/>
      <c r="K411" s="402"/>
      <c r="Q411" s="119" t="str">
        <f t="shared" si="7"/>
        <v/>
      </c>
      <c r="R411" s="425" t="str">
        <f>IF(Q411=1,COUNTIF($Q$390:Q411,1),"")</f>
        <v/>
      </c>
      <c r="S411" s="119" t="str">
        <f>IFERROR(INDEX($B$390:$B$464,MATCH(ROWS($Q$390:Q411),$R$390:$R$464,0)),"")</f>
        <v/>
      </c>
      <c r="T411" s="119" t="str">
        <f t="shared" si="9"/>
        <v/>
      </c>
      <c r="U411" s="425" t="str">
        <f>IF(T411=1,COUNTIF($T$390:T411,1),"")</f>
        <v/>
      </c>
      <c r="V411" s="119" t="str">
        <f>IFERROR(INDEX($B$390:$B$464,MATCH(ROWS($T$390:T411),$U$390:$U$464,0)),"")</f>
        <v/>
      </c>
    </row>
    <row r="412" spans="2:23" x14ac:dyDescent="0.2">
      <c r="B412" s="147" t="str">
        <f t="array" aca="1" ref="B412" ca="1">INDIRECT(TEXT(MIN(IF(($D$317:$E$382&lt;&gt;"")*(COUNTIF($B$389:B411,$D$317:$E$382)=0),ROW($317:$382)*100+COLUMN($D:$E),7^8)),"R0C00"),)&amp;""</f>
        <v/>
      </c>
      <c r="C412" s="422" t="str">
        <f t="shared" ca="1" si="8"/>
        <v/>
      </c>
      <c r="D412" s="16"/>
      <c r="E412" s="49"/>
      <c r="F412" s="16"/>
      <c r="G412" s="16"/>
      <c r="H412" s="59"/>
      <c r="I412" s="60"/>
      <c r="J412" s="31"/>
      <c r="K412" s="402"/>
      <c r="Q412" s="119" t="str">
        <f t="shared" si="7"/>
        <v/>
      </c>
      <c r="R412" s="425" t="str">
        <f>IF(Q412=1,COUNTIF($Q$390:Q412,1),"")</f>
        <v/>
      </c>
      <c r="S412" s="119" t="str">
        <f>IFERROR(INDEX($B$390:$B$464,MATCH(ROWS($Q$390:Q412),$R$390:$R$464,0)),"")</f>
        <v/>
      </c>
      <c r="T412" s="119" t="str">
        <f t="shared" si="9"/>
        <v/>
      </c>
      <c r="U412" s="425" t="str">
        <f>IF(T412=1,COUNTIF($T$390:T412,1),"")</f>
        <v/>
      </c>
      <c r="V412" s="119" t="str">
        <f>IFERROR(INDEX($B$390:$B$464,MATCH(ROWS($T$390:T412),$U$390:$U$464,0)),"")</f>
        <v/>
      </c>
    </row>
    <row r="413" spans="2:23" x14ac:dyDescent="0.2">
      <c r="B413" s="147" t="str">
        <f t="array" aca="1" ref="B413" ca="1">INDIRECT(TEXT(MIN(IF(($D$317:$E$382&lt;&gt;"")*(COUNTIF($B$389:B412,$D$317:$E$382)=0),ROW($317:$382)*100+COLUMN($D:$E),7^8)),"R0C00"),)&amp;""</f>
        <v/>
      </c>
      <c r="C413" s="422" t="str">
        <f t="shared" ca="1" si="8"/>
        <v/>
      </c>
      <c r="D413" s="16"/>
      <c r="E413" s="49"/>
      <c r="F413" s="16"/>
      <c r="G413" s="16"/>
      <c r="H413" s="59"/>
      <c r="I413" s="60"/>
      <c r="J413" s="31"/>
      <c r="K413" s="402"/>
      <c r="Q413" s="119" t="str">
        <f t="shared" si="7"/>
        <v/>
      </c>
      <c r="R413" s="425" t="str">
        <f>IF(Q413=1,COUNTIF($Q$390:Q413,1),"")</f>
        <v/>
      </c>
      <c r="S413" s="119" t="str">
        <f>IFERROR(INDEX($B$390:$B$464,MATCH(ROWS($Q$390:Q413),$R$390:$R$464,0)),"")</f>
        <v/>
      </c>
      <c r="T413" s="119" t="str">
        <f t="shared" si="9"/>
        <v/>
      </c>
      <c r="U413" s="425" t="str">
        <f>IF(T413=1,COUNTIF($T$390:T413,1),"")</f>
        <v/>
      </c>
      <c r="V413" s="119" t="str">
        <f>IFERROR(INDEX($B$390:$B$464,MATCH(ROWS($T$390:T413),$U$390:$U$464,0)),"")</f>
        <v/>
      </c>
    </row>
    <row r="414" spans="2:23" x14ac:dyDescent="0.2">
      <c r="B414" s="147" t="str">
        <f t="array" aca="1" ref="B414" ca="1">INDIRECT(TEXT(MIN(IF(($D$317:$E$382&lt;&gt;"")*(COUNTIF($B$389:B413,$D$317:$E$382)=0),ROW($317:$382)*100+COLUMN($D:$E),7^8)),"R0C00"),)&amp;""</f>
        <v/>
      </c>
      <c r="C414" s="422" t="str">
        <f t="shared" ca="1" si="8"/>
        <v/>
      </c>
      <c r="D414" s="16"/>
      <c r="E414" s="49"/>
      <c r="F414" s="16"/>
      <c r="G414" s="16"/>
      <c r="H414" s="59"/>
      <c r="I414" s="60"/>
      <c r="J414" s="31"/>
      <c r="K414" s="402"/>
      <c r="Q414" s="119" t="str">
        <f t="shared" si="7"/>
        <v/>
      </c>
      <c r="R414" s="425" t="str">
        <f>IF(Q414=1,COUNTIF($Q$390:Q414,1),"")</f>
        <v/>
      </c>
      <c r="S414" s="119" t="str">
        <f>IFERROR(INDEX($B$390:$B$464,MATCH(ROWS($Q$390:Q414),$R$390:$R$464,0)),"")</f>
        <v/>
      </c>
      <c r="T414" s="119" t="str">
        <f t="shared" si="9"/>
        <v/>
      </c>
      <c r="U414" s="425" t="str">
        <f>IF(T414=1,COUNTIF($T$390:T414,1),"")</f>
        <v/>
      </c>
      <c r="V414" s="119" t="str">
        <f>IFERROR(INDEX($B$390:$B$464,MATCH(ROWS($T$390:T414),$U$390:$U$464,0)),"")</f>
        <v/>
      </c>
    </row>
    <row r="415" spans="2:23" x14ac:dyDescent="0.2">
      <c r="B415" s="147" t="str">
        <f t="array" aca="1" ref="B415" ca="1">INDIRECT(TEXT(MIN(IF(($D$317:$E$382&lt;&gt;"")*(COUNTIF($B$389:B414,$D$317:$E$382)=0),ROW($317:$382)*100+COLUMN($D:$E),7^8)),"R0C00"),)&amp;""</f>
        <v/>
      </c>
      <c r="C415" s="422" t="str">
        <f t="shared" ca="1" si="8"/>
        <v/>
      </c>
      <c r="D415" s="16"/>
      <c r="E415" s="49"/>
      <c r="F415" s="16"/>
      <c r="G415" s="16"/>
      <c r="H415" s="59"/>
      <c r="I415" s="60"/>
      <c r="J415" s="31"/>
      <c r="K415" s="402"/>
      <c r="Q415" s="119" t="str">
        <f t="shared" si="7"/>
        <v/>
      </c>
      <c r="R415" s="425" t="str">
        <f>IF(Q415=1,COUNTIF($Q$390:Q415,1),"")</f>
        <v/>
      </c>
      <c r="S415" s="119" t="str">
        <f>IFERROR(INDEX($B$390:$B$464,MATCH(ROWS($Q$390:Q415),$R$390:$R$464,0)),"")</f>
        <v/>
      </c>
      <c r="T415" s="119" t="str">
        <f t="shared" si="9"/>
        <v/>
      </c>
      <c r="U415" s="425" t="str">
        <f>IF(T415=1,COUNTIF($T$390:T415,1),"")</f>
        <v/>
      </c>
      <c r="V415" s="119" t="str">
        <f>IFERROR(INDEX($B$390:$B$464,MATCH(ROWS($T$390:T415),$U$390:$U$464,0)),"")</f>
        <v/>
      </c>
    </row>
    <row r="416" spans="2:23" x14ac:dyDescent="0.2">
      <c r="B416" s="147" t="str">
        <f t="array" aca="1" ref="B416" ca="1">INDIRECT(TEXT(MIN(IF(($D$317:$E$382&lt;&gt;"")*(COUNTIF($B$389:B415,$D$317:$E$382)=0),ROW($317:$382)*100+COLUMN($D:$E),7^8)),"R0C00"),)&amp;""</f>
        <v/>
      </c>
      <c r="C416" s="422" t="str">
        <f t="shared" ca="1" si="8"/>
        <v/>
      </c>
      <c r="D416" s="16"/>
      <c r="E416" s="49"/>
      <c r="F416" s="16"/>
      <c r="G416" s="16"/>
      <c r="H416" s="59"/>
      <c r="I416" s="60"/>
      <c r="J416" s="31"/>
      <c r="K416" s="402"/>
      <c r="Q416" s="119" t="str">
        <f t="shared" si="7"/>
        <v/>
      </c>
      <c r="R416" s="425" t="str">
        <f>IF(Q416=1,COUNTIF($Q$390:Q416,1),"")</f>
        <v/>
      </c>
      <c r="S416" s="119" t="str">
        <f>IFERROR(INDEX($B$390:$B$464,MATCH(ROWS($Q$390:Q416),$R$390:$R$464,0)),"")</f>
        <v/>
      </c>
      <c r="T416" s="119" t="str">
        <f t="shared" si="9"/>
        <v/>
      </c>
      <c r="U416" s="425" t="str">
        <f>IF(T416=1,COUNTIF($T$390:T416,1),"")</f>
        <v/>
      </c>
      <c r="V416" s="119" t="str">
        <f>IFERROR(INDEX($B$390:$B$464,MATCH(ROWS($T$390:T416),$U$390:$U$464,0)),"")</f>
        <v/>
      </c>
    </row>
    <row r="417" spans="2:22" x14ac:dyDescent="0.2">
      <c r="B417" s="147" t="str">
        <f t="array" aca="1" ref="B417" ca="1">INDIRECT(TEXT(MIN(IF(($D$317:$E$382&lt;&gt;"")*(COUNTIF($B$389:B416,$D$317:$E$382)=0),ROW($317:$382)*100+COLUMN($D:$E),7^8)),"R0C00"),)&amp;""</f>
        <v/>
      </c>
      <c r="C417" s="422" t="str">
        <f t="shared" ca="1" si="8"/>
        <v/>
      </c>
      <c r="D417" s="16"/>
      <c r="E417" s="49"/>
      <c r="F417" s="16"/>
      <c r="G417" s="16"/>
      <c r="H417" s="59"/>
      <c r="I417" s="60"/>
      <c r="J417" s="31"/>
      <c r="K417" s="402"/>
      <c r="Q417" s="119" t="str">
        <f t="shared" si="7"/>
        <v/>
      </c>
      <c r="R417" s="425" t="str">
        <f>IF(Q417=1,COUNTIF($Q$390:Q417,1),"")</f>
        <v/>
      </c>
      <c r="S417" s="119" t="str">
        <f>IFERROR(INDEX($B$390:$B$464,MATCH(ROWS($Q$390:Q417),$R$390:$R$464,0)),"")</f>
        <v/>
      </c>
      <c r="T417" s="119" t="str">
        <f t="shared" si="9"/>
        <v/>
      </c>
      <c r="U417" s="425" t="str">
        <f>IF(T417=1,COUNTIF($T$390:T417,1),"")</f>
        <v/>
      </c>
      <c r="V417" s="119" t="str">
        <f>IFERROR(INDEX($B$390:$B$464,MATCH(ROWS($T$390:T417),$U$390:$U$464,0)),"")</f>
        <v/>
      </c>
    </row>
    <row r="418" spans="2:22" x14ac:dyDescent="0.2">
      <c r="B418" s="147" t="str">
        <f t="array" aca="1" ref="B418" ca="1">INDIRECT(TEXT(MIN(IF(($D$317:$E$382&lt;&gt;"")*(COUNTIF($B$389:B417,$D$317:$E$382)=0),ROW($317:$382)*100+COLUMN($D:$E),7^8)),"R0C00"),)&amp;""</f>
        <v/>
      </c>
      <c r="C418" s="422" t="str">
        <f t="shared" ca="1" si="8"/>
        <v/>
      </c>
      <c r="D418" s="16"/>
      <c r="E418" s="49"/>
      <c r="F418" s="16"/>
      <c r="G418" s="16"/>
      <c r="H418" s="59"/>
      <c r="I418" s="60"/>
      <c r="J418" s="31"/>
      <c r="K418" s="402"/>
      <c r="Q418" s="119" t="str">
        <f t="shared" si="7"/>
        <v/>
      </c>
      <c r="R418" s="425" t="str">
        <f>IF(Q418=1,COUNTIF($Q$390:Q418,1),"")</f>
        <v/>
      </c>
      <c r="S418" s="119" t="str">
        <f>IFERROR(INDEX($B$390:$B$464,MATCH(ROWS($Q$390:Q418),$R$390:$R$464,0)),"")</f>
        <v/>
      </c>
      <c r="T418" s="119" t="str">
        <f t="shared" si="9"/>
        <v/>
      </c>
      <c r="U418" s="425" t="str">
        <f>IF(T418=1,COUNTIF($T$390:T418,1),"")</f>
        <v/>
      </c>
      <c r="V418" s="119" t="str">
        <f>IFERROR(INDEX($B$390:$B$464,MATCH(ROWS($T$390:T418),$U$390:$U$464,0)),"")</f>
        <v/>
      </c>
    </row>
    <row r="419" spans="2:22" x14ac:dyDescent="0.2">
      <c r="B419" s="147" t="str">
        <f t="array" aca="1" ref="B419" ca="1">INDIRECT(TEXT(MIN(IF(($D$317:$E$382&lt;&gt;"")*(COUNTIF($B$389:B418,$D$317:$E$382)=0),ROW($317:$382)*100+COLUMN($D:$E),7^8)),"R0C00"),)&amp;""</f>
        <v/>
      </c>
      <c r="C419" s="422" t="str">
        <f t="shared" ca="1" si="8"/>
        <v/>
      </c>
      <c r="D419" s="16"/>
      <c r="E419" s="49"/>
      <c r="F419" s="16"/>
      <c r="G419" s="16"/>
      <c r="H419" s="59"/>
      <c r="I419" s="60"/>
      <c r="J419" s="31"/>
      <c r="K419" s="402"/>
      <c r="Q419" s="119" t="str">
        <f t="shared" si="7"/>
        <v/>
      </c>
      <c r="R419" s="425" t="str">
        <f>IF(Q419=1,COUNTIF($Q$390:Q419,1),"")</f>
        <v/>
      </c>
      <c r="S419" s="119" t="str">
        <f>IFERROR(INDEX($B$390:$B$464,MATCH(ROWS($Q$390:Q419),$R$390:$R$464,0)),"")</f>
        <v/>
      </c>
      <c r="T419" s="119" t="str">
        <f t="shared" si="9"/>
        <v/>
      </c>
      <c r="U419" s="425" t="str">
        <f>IF(T419=1,COUNTIF($T$390:T419,1),"")</f>
        <v/>
      </c>
      <c r="V419" s="119" t="str">
        <f>IFERROR(INDEX($B$390:$B$464,MATCH(ROWS($T$390:T419),$U$390:$U$464,0)),"")</f>
        <v/>
      </c>
    </row>
    <row r="420" spans="2:22" x14ac:dyDescent="0.2">
      <c r="B420" s="147" t="str">
        <f t="array" aca="1" ref="B420" ca="1">INDIRECT(TEXT(MIN(IF(($D$317:$E$382&lt;&gt;"")*(COUNTIF($B$389:B419,$D$317:$E$382)=0),ROW($317:$382)*100+COLUMN($D:$E),7^8)),"R0C00"),)&amp;""</f>
        <v/>
      </c>
      <c r="C420" s="422" t="str">
        <f t="shared" ca="1" si="8"/>
        <v/>
      </c>
      <c r="D420" s="16"/>
      <c r="E420" s="49"/>
      <c r="F420" s="16"/>
      <c r="G420" s="16"/>
      <c r="H420" s="59"/>
      <c r="I420" s="60"/>
      <c r="J420" s="31"/>
      <c r="K420" s="402"/>
      <c r="Q420" s="119" t="str">
        <f t="shared" si="7"/>
        <v/>
      </c>
      <c r="R420" s="425" t="str">
        <f>IF(Q420=1,COUNTIF($Q$390:Q420,1),"")</f>
        <v/>
      </c>
      <c r="S420" s="119" t="str">
        <f>IFERROR(INDEX($B$390:$B$464,MATCH(ROWS($Q$390:Q420),$R$390:$R$464,0)),"")</f>
        <v/>
      </c>
      <c r="T420" s="119" t="str">
        <f t="shared" si="9"/>
        <v/>
      </c>
      <c r="U420" s="425" t="str">
        <f>IF(T420=1,COUNTIF($T$390:T420,1),"")</f>
        <v/>
      </c>
      <c r="V420" s="119" t="str">
        <f>IFERROR(INDEX($B$390:$B$464,MATCH(ROWS($T$390:T420),$U$390:$U$464,0)),"")</f>
        <v/>
      </c>
    </row>
    <row r="421" spans="2:22" x14ac:dyDescent="0.2">
      <c r="B421" s="147" t="str">
        <f t="array" aca="1" ref="B421" ca="1">INDIRECT(TEXT(MIN(IF(($D$317:$E$382&lt;&gt;"")*(COUNTIF($B$389:B420,$D$317:$E$382)=0),ROW($317:$382)*100+COLUMN($D:$E),7^8)),"R0C00"),)&amp;""</f>
        <v/>
      </c>
      <c r="C421" s="422" t="str">
        <f t="shared" ca="1" si="8"/>
        <v/>
      </c>
      <c r="D421" s="16"/>
      <c r="E421" s="49"/>
      <c r="F421" s="16"/>
      <c r="G421" s="16"/>
      <c r="H421" s="59"/>
      <c r="I421" s="60"/>
      <c r="J421" s="31"/>
      <c r="K421" s="402"/>
      <c r="Q421" s="119" t="str">
        <f t="shared" si="7"/>
        <v/>
      </c>
      <c r="R421" s="425" t="str">
        <f>IF(Q421=1,COUNTIF($Q$390:Q421,1),"")</f>
        <v/>
      </c>
      <c r="S421" s="119" t="str">
        <f>IFERROR(INDEX($B$390:$B$464,MATCH(ROWS($Q$390:Q421),$R$390:$R$464,0)),"")</f>
        <v/>
      </c>
      <c r="T421" s="119" t="str">
        <f t="shared" si="9"/>
        <v/>
      </c>
      <c r="U421" s="425" t="str">
        <f>IF(T421=1,COUNTIF($T$390:T421,1),"")</f>
        <v/>
      </c>
      <c r="V421" s="119" t="str">
        <f>IFERROR(INDEX($B$390:$B$464,MATCH(ROWS($T$390:T421),$U$390:$U$464,0)),"")</f>
        <v/>
      </c>
    </row>
    <row r="422" spans="2:22" x14ac:dyDescent="0.2">
      <c r="B422" s="147" t="str">
        <f t="array" aca="1" ref="B422" ca="1">INDIRECT(TEXT(MIN(IF(($D$317:$E$382&lt;&gt;"")*(COUNTIF($B$389:B421,$D$317:$E$382)=0),ROW($317:$382)*100+COLUMN($D:$E),7^8)),"R0C00"),)&amp;""</f>
        <v/>
      </c>
      <c r="C422" s="422" t="str">
        <f t="shared" ca="1" si="8"/>
        <v/>
      </c>
      <c r="D422" s="16"/>
      <c r="E422" s="49"/>
      <c r="F422" s="16"/>
      <c r="G422" s="16"/>
      <c r="H422" s="59"/>
      <c r="I422" s="60"/>
      <c r="J422" s="31"/>
      <c r="K422" s="402"/>
      <c r="Q422" s="119" t="str">
        <f t="shared" ref="Q422:Q453" si="10">IF(F422="Yes",1,"")</f>
        <v/>
      </c>
      <c r="R422" s="425" t="str">
        <f>IF(Q422=1,COUNTIF($Q$390:Q422,1),"")</f>
        <v/>
      </c>
      <c r="S422" s="119" t="str">
        <f>IFERROR(INDEX($B$390:$B$464,MATCH(ROWS($Q$390:Q422),$R$390:$R$464,0)),"")</f>
        <v/>
      </c>
      <c r="T422" s="119" t="str">
        <f t="shared" si="9"/>
        <v/>
      </c>
      <c r="U422" s="425" t="str">
        <f>IF(T422=1,COUNTIF($T$390:T422,1),"")</f>
        <v/>
      </c>
      <c r="V422" s="119" t="str">
        <f>IFERROR(INDEX($B$390:$B$464,MATCH(ROWS($T$390:T422),$U$390:$U$464,0)),"")</f>
        <v/>
      </c>
    </row>
    <row r="423" spans="2:22" x14ac:dyDescent="0.2">
      <c r="B423" s="147" t="str">
        <f t="array" aca="1" ref="B423" ca="1">INDIRECT(TEXT(MIN(IF(($D$317:$E$382&lt;&gt;"")*(COUNTIF($B$389:B422,$D$317:$E$382)=0),ROW($317:$382)*100+COLUMN($D:$E),7^8)),"R0C00"),)&amp;""</f>
        <v/>
      </c>
      <c r="C423" s="422" t="str">
        <f t="shared" ref="C423:C454" ca="1" si="11">_xlfn.IFNA(IF(B423&lt;&gt;"",INDEX($G$317:$G$373,MATCH(B423,$D$317:$D$382,0),),""),IF(B423&lt;&gt;"",INDEX($G$317:$G$373,MATCH(B423,$E$317:$E$382,0),),""))</f>
        <v/>
      </c>
      <c r="D423" s="16"/>
      <c r="E423" s="49"/>
      <c r="F423" s="16"/>
      <c r="G423" s="16"/>
      <c r="H423" s="59"/>
      <c r="I423" s="60"/>
      <c r="J423" s="31"/>
      <c r="K423" s="402"/>
      <c r="Q423" s="119" t="str">
        <f t="shared" si="10"/>
        <v/>
      </c>
      <c r="R423" s="425" t="str">
        <f>IF(Q423=1,COUNTIF($Q$390:Q423,1),"")</f>
        <v/>
      </c>
      <c r="S423" s="119" t="str">
        <f>IFERROR(INDEX($B$390:$B$464,MATCH(ROWS($Q$390:Q423),$R$390:$R$464,0)),"")</f>
        <v/>
      </c>
      <c r="T423" s="119" t="str">
        <f t="shared" si="9"/>
        <v/>
      </c>
      <c r="U423" s="425" t="str">
        <f>IF(T423=1,COUNTIF($T$390:T423,1),"")</f>
        <v/>
      </c>
      <c r="V423" s="119" t="str">
        <f>IFERROR(INDEX($B$390:$B$464,MATCH(ROWS($T$390:T423),$U$390:$U$464,0)),"")</f>
        <v/>
      </c>
    </row>
    <row r="424" spans="2:22" x14ac:dyDescent="0.2">
      <c r="B424" s="147" t="str">
        <f t="array" aca="1" ref="B424" ca="1">INDIRECT(TEXT(MIN(IF(($D$317:$E$382&lt;&gt;"")*(COUNTIF($B$389:B423,$D$317:$E$382)=0),ROW($317:$382)*100+COLUMN($D:$E),7^8)),"R0C00"),)&amp;""</f>
        <v/>
      </c>
      <c r="C424" s="422" t="str">
        <f t="shared" ca="1" si="11"/>
        <v/>
      </c>
      <c r="D424" s="16"/>
      <c r="E424" s="49"/>
      <c r="F424" s="16"/>
      <c r="G424" s="16"/>
      <c r="H424" s="59"/>
      <c r="I424" s="60"/>
      <c r="J424" s="31"/>
      <c r="K424" s="402"/>
      <c r="Q424" s="119" t="str">
        <f t="shared" si="10"/>
        <v/>
      </c>
      <c r="R424" s="425" t="str">
        <f>IF(Q424=1,COUNTIF($Q$390:Q424,1),"")</f>
        <v/>
      </c>
      <c r="S424" s="119" t="str">
        <f>IFERROR(INDEX($B$390:$B$464,MATCH(ROWS($Q$390:Q424),$R$390:$R$464,0)),"")</f>
        <v/>
      </c>
      <c r="T424" s="119" t="str">
        <f t="shared" si="9"/>
        <v/>
      </c>
      <c r="U424" s="425" t="str">
        <f>IF(T424=1,COUNTIF($T$390:T424,1),"")</f>
        <v/>
      </c>
      <c r="V424" s="119" t="str">
        <f>IFERROR(INDEX($B$390:$B$464,MATCH(ROWS($T$390:T424),$U$390:$U$464,0)),"")</f>
        <v/>
      </c>
    </row>
    <row r="425" spans="2:22" x14ac:dyDescent="0.2">
      <c r="B425" s="147" t="str">
        <f t="array" aca="1" ref="B425" ca="1">INDIRECT(TEXT(MIN(IF(($D$317:$E$382&lt;&gt;"")*(COUNTIF($B$389:B424,$D$317:$E$382)=0),ROW($317:$382)*100+COLUMN($D:$E),7^8)),"R0C00"),)&amp;""</f>
        <v/>
      </c>
      <c r="C425" s="422" t="str">
        <f t="shared" ca="1" si="11"/>
        <v/>
      </c>
      <c r="D425" s="16"/>
      <c r="E425" s="49"/>
      <c r="F425" s="16"/>
      <c r="G425" s="16"/>
      <c r="H425" s="59"/>
      <c r="I425" s="60"/>
      <c r="J425" s="31"/>
      <c r="K425" s="402"/>
      <c r="Q425" s="119" t="str">
        <f t="shared" si="10"/>
        <v/>
      </c>
      <c r="R425" s="425" t="str">
        <f>IF(Q425=1,COUNTIF($Q$390:Q425,1),"")</f>
        <v/>
      </c>
      <c r="S425" s="119" t="str">
        <f>IFERROR(INDEX($B$390:$B$464,MATCH(ROWS($Q$390:Q425),$R$390:$R$464,0)),"")</f>
        <v/>
      </c>
      <c r="T425" s="119" t="str">
        <f t="shared" si="9"/>
        <v/>
      </c>
      <c r="U425" s="425" t="str">
        <f>IF(T425=1,COUNTIF($T$390:T425,1),"")</f>
        <v/>
      </c>
      <c r="V425" s="119" t="str">
        <f>IFERROR(INDEX($B$390:$B$464,MATCH(ROWS($T$390:T425),$U$390:$U$464,0)),"")</f>
        <v/>
      </c>
    </row>
    <row r="426" spans="2:22" x14ac:dyDescent="0.2">
      <c r="B426" s="147" t="str">
        <f t="array" aca="1" ref="B426" ca="1">INDIRECT(TEXT(MIN(IF(($D$317:$E$382&lt;&gt;"")*(COUNTIF($B$389:B425,$D$317:$E$382)=0),ROW($317:$382)*100+COLUMN($D:$E),7^8)),"R0C00"),)&amp;""</f>
        <v/>
      </c>
      <c r="C426" s="422" t="str">
        <f t="shared" ca="1" si="11"/>
        <v/>
      </c>
      <c r="D426" s="16"/>
      <c r="E426" s="49"/>
      <c r="F426" s="16"/>
      <c r="G426" s="16"/>
      <c r="H426" s="59"/>
      <c r="I426" s="60"/>
      <c r="J426" s="31"/>
      <c r="K426" s="402"/>
      <c r="Q426" s="119" t="str">
        <f t="shared" si="10"/>
        <v/>
      </c>
      <c r="R426" s="425" t="str">
        <f>IF(Q426=1,COUNTIF($Q$390:Q426,1),"")</f>
        <v/>
      </c>
      <c r="S426" s="119" t="str">
        <f>IFERROR(INDEX($B$390:$B$464,MATCH(ROWS($Q$390:Q426),$R$390:$R$464,0)),"")</f>
        <v/>
      </c>
      <c r="T426" s="119" t="str">
        <f t="shared" si="9"/>
        <v/>
      </c>
      <c r="U426" s="425" t="str">
        <f>IF(T426=1,COUNTIF($T$390:T426,1),"")</f>
        <v/>
      </c>
      <c r="V426" s="119" t="str">
        <f>IFERROR(INDEX($B$390:$B$464,MATCH(ROWS($T$390:T426),$U$390:$U$464,0)),"")</f>
        <v/>
      </c>
    </row>
    <row r="427" spans="2:22" x14ac:dyDescent="0.2">
      <c r="B427" s="147" t="str">
        <f t="array" aca="1" ref="B427" ca="1">INDIRECT(TEXT(MIN(IF(($D$317:$E$382&lt;&gt;"")*(COUNTIF($B$389:B426,$D$317:$E$382)=0),ROW($317:$382)*100+COLUMN($D:$E),7^8)),"R0C00"),)&amp;""</f>
        <v/>
      </c>
      <c r="C427" s="422" t="str">
        <f t="shared" ca="1" si="11"/>
        <v/>
      </c>
      <c r="D427" s="16"/>
      <c r="E427" s="49"/>
      <c r="F427" s="16"/>
      <c r="G427" s="16"/>
      <c r="H427" s="59"/>
      <c r="I427" s="60"/>
      <c r="J427" s="31"/>
      <c r="K427" s="402"/>
      <c r="Q427" s="119" t="str">
        <f t="shared" si="10"/>
        <v/>
      </c>
      <c r="R427" s="425" t="str">
        <f>IF(Q427=1,COUNTIF($Q$390:Q427,1),"")</f>
        <v/>
      </c>
      <c r="S427" s="119" t="str">
        <f>IFERROR(INDEX($B$390:$B$464,MATCH(ROWS($Q$390:Q427),$R$390:$R$464,0)),"")</f>
        <v/>
      </c>
      <c r="T427" s="119" t="str">
        <f t="shared" si="9"/>
        <v/>
      </c>
      <c r="U427" s="425" t="str">
        <f>IF(T427=1,COUNTIF($T$390:T427,1),"")</f>
        <v/>
      </c>
      <c r="V427" s="119" t="str">
        <f>IFERROR(INDEX($B$390:$B$464,MATCH(ROWS($T$390:T427),$U$390:$U$464,0)),"")</f>
        <v/>
      </c>
    </row>
    <row r="428" spans="2:22" x14ac:dyDescent="0.2">
      <c r="B428" s="147" t="str">
        <f t="array" aca="1" ref="B428" ca="1">INDIRECT(TEXT(MIN(IF(($D$317:$E$382&lt;&gt;"")*(COUNTIF($B$389:B427,$D$317:$E$382)=0),ROW($317:$382)*100+COLUMN($D:$E),7^8)),"R0C00"),)&amp;""</f>
        <v/>
      </c>
      <c r="C428" s="422" t="str">
        <f t="shared" ca="1" si="11"/>
        <v/>
      </c>
      <c r="D428" s="16"/>
      <c r="E428" s="49"/>
      <c r="F428" s="16"/>
      <c r="G428" s="16"/>
      <c r="H428" s="59"/>
      <c r="I428" s="60"/>
      <c r="J428" s="31"/>
      <c r="K428" s="402"/>
      <c r="Q428" s="119" t="str">
        <f t="shared" si="10"/>
        <v/>
      </c>
      <c r="R428" s="425" t="str">
        <f>IF(Q428=1,COUNTIF($Q$390:Q428,1),"")</f>
        <v/>
      </c>
      <c r="S428" s="119" t="str">
        <f>IFERROR(INDEX($B$390:$B$464,MATCH(ROWS($Q$390:Q428),$R$390:$R$464,0)),"")</f>
        <v/>
      </c>
      <c r="T428" s="119" t="str">
        <f t="shared" si="9"/>
        <v/>
      </c>
      <c r="U428" s="425" t="str">
        <f>IF(T428=1,COUNTIF($T$390:T428,1),"")</f>
        <v/>
      </c>
      <c r="V428" s="119" t="str">
        <f>IFERROR(INDEX($B$390:$B$464,MATCH(ROWS($T$390:T428),$U$390:$U$464,0)),"")</f>
        <v/>
      </c>
    </row>
    <row r="429" spans="2:22" x14ac:dyDescent="0.2">
      <c r="B429" s="147" t="str">
        <f t="array" aca="1" ref="B429" ca="1">INDIRECT(TEXT(MIN(IF(($D$317:$E$382&lt;&gt;"")*(COUNTIF($B$389:B428,$D$317:$E$382)=0),ROW($317:$382)*100+COLUMN($D:$E),7^8)),"R0C00"),)&amp;""</f>
        <v/>
      </c>
      <c r="C429" s="422" t="str">
        <f t="shared" ca="1" si="11"/>
        <v/>
      </c>
      <c r="D429" s="16"/>
      <c r="E429" s="49"/>
      <c r="F429" s="16"/>
      <c r="G429" s="16"/>
      <c r="H429" s="59"/>
      <c r="I429" s="60"/>
      <c r="J429" s="31"/>
      <c r="K429" s="402"/>
      <c r="Q429" s="119" t="str">
        <f t="shared" si="10"/>
        <v/>
      </c>
      <c r="R429" s="425" t="str">
        <f>IF(Q429=1,COUNTIF($Q$390:Q429,1),"")</f>
        <v/>
      </c>
      <c r="S429" s="119" t="str">
        <f>IFERROR(INDEX($B$390:$B$464,MATCH(ROWS($Q$390:Q429),$R$390:$R$464,0)),"")</f>
        <v/>
      </c>
      <c r="T429" s="119" t="str">
        <f t="shared" si="9"/>
        <v/>
      </c>
      <c r="U429" s="425" t="str">
        <f>IF(T429=1,COUNTIF($T$390:T429,1),"")</f>
        <v/>
      </c>
      <c r="V429" s="119" t="str">
        <f>IFERROR(INDEX($B$390:$B$464,MATCH(ROWS($T$390:T429),$U$390:$U$464,0)),"")</f>
        <v/>
      </c>
    </row>
    <row r="430" spans="2:22" x14ac:dyDescent="0.2">
      <c r="B430" s="147" t="str">
        <f t="array" aca="1" ref="B430" ca="1">INDIRECT(TEXT(MIN(IF(($D$317:$E$382&lt;&gt;"")*(COUNTIF($B$389:B429,$D$317:$E$382)=0),ROW($317:$382)*100+COLUMN($D:$E),7^8)),"R0C00"),)&amp;""</f>
        <v/>
      </c>
      <c r="C430" s="422" t="str">
        <f t="shared" ca="1" si="11"/>
        <v/>
      </c>
      <c r="D430" s="16"/>
      <c r="E430" s="49"/>
      <c r="F430" s="16"/>
      <c r="G430" s="16"/>
      <c r="H430" s="59"/>
      <c r="I430" s="60"/>
      <c r="J430" s="31"/>
      <c r="K430" s="402"/>
      <c r="Q430" s="119" t="str">
        <f t="shared" si="10"/>
        <v/>
      </c>
      <c r="R430" s="425" t="str">
        <f>IF(Q430=1,COUNTIF($Q$390:Q430,1),"")</f>
        <v/>
      </c>
      <c r="S430" s="119" t="str">
        <f>IFERROR(INDEX($B$390:$B$464,MATCH(ROWS($Q$390:Q430),$R$390:$R$464,0)),"")</f>
        <v/>
      </c>
      <c r="T430" s="119" t="str">
        <f t="shared" si="9"/>
        <v/>
      </c>
      <c r="U430" s="425" t="str">
        <f>IF(T430=1,COUNTIF($T$390:T430,1),"")</f>
        <v/>
      </c>
      <c r="V430" s="119" t="str">
        <f>IFERROR(INDEX($B$390:$B$464,MATCH(ROWS($T$390:T430),$U$390:$U$464,0)),"")</f>
        <v/>
      </c>
    </row>
    <row r="431" spans="2:22" x14ac:dyDescent="0.2">
      <c r="B431" s="147" t="str">
        <f t="array" aca="1" ref="B431" ca="1">INDIRECT(TEXT(MIN(IF(($D$317:$E$382&lt;&gt;"")*(COUNTIF($B$389:B430,$D$317:$E$382)=0),ROW($317:$382)*100+COLUMN($D:$E),7^8)),"R0C00"),)&amp;""</f>
        <v/>
      </c>
      <c r="C431" s="422" t="str">
        <f t="shared" ca="1" si="11"/>
        <v/>
      </c>
      <c r="D431" s="16"/>
      <c r="E431" s="49"/>
      <c r="F431" s="16"/>
      <c r="G431" s="16"/>
      <c r="H431" s="59"/>
      <c r="I431" s="60"/>
      <c r="J431" s="31"/>
      <c r="K431" s="402"/>
      <c r="Q431" s="119" t="str">
        <f t="shared" si="10"/>
        <v/>
      </c>
      <c r="R431" s="425" t="str">
        <f>IF(Q431=1,COUNTIF($Q$390:Q431,1),"")</f>
        <v/>
      </c>
      <c r="S431" s="119" t="str">
        <f>IFERROR(INDEX($B$390:$B$464,MATCH(ROWS($Q$390:Q431),$R$390:$R$464,0)),"")</f>
        <v/>
      </c>
      <c r="T431" s="119" t="str">
        <f t="shared" si="9"/>
        <v/>
      </c>
      <c r="U431" s="425" t="str">
        <f>IF(T431=1,COUNTIF($T$390:T431,1),"")</f>
        <v/>
      </c>
      <c r="V431" s="119" t="str">
        <f>IFERROR(INDEX($B$390:$B$464,MATCH(ROWS($T$390:T431),$U$390:$U$464,0)),"")</f>
        <v/>
      </c>
    </row>
    <row r="432" spans="2:22" x14ac:dyDescent="0.2">
      <c r="B432" s="147" t="str">
        <f t="array" aca="1" ref="B432" ca="1">INDIRECT(TEXT(MIN(IF(($D$317:$E$382&lt;&gt;"")*(COUNTIF($B$389:B431,$D$317:$E$382)=0),ROW($317:$382)*100+COLUMN($D:$E),7^8)),"R0C00"),)&amp;""</f>
        <v/>
      </c>
      <c r="C432" s="422" t="str">
        <f t="shared" ca="1" si="11"/>
        <v/>
      </c>
      <c r="D432" s="16"/>
      <c r="E432" s="49"/>
      <c r="F432" s="16"/>
      <c r="G432" s="16"/>
      <c r="H432" s="59"/>
      <c r="I432" s="60"/>
      <c r="J432" s="31"/>
      <c r="K432" s="402"/>
      <c r="Q432" s="119" t="str">
        <f t="shared" si="10"/>
        <v/>
      </c>
      <c r="R432" s="425" t="str">
        <f>IF(Q432=1,COUNTIF($Q$390:Q432,1),"")</f>
        <v/>
      </c>
      <c r="S432" s="119" t="str">
        <f>IFERROR(INDEX($B$390:$B$464,MATCH(ROWS($Q$390:Q432),$R$390:$R$464,0)),"")</f>
        <v/>
      </c>
      <c r="T432" s="119" t="str">
        <f t="shared" si="9"/>
        <v/>
      </c>
      <c r="U432" s="425" t="str">
        <f>IF(T432=1,COUNTIF($T$390:T432,1),"")</f>
        <v/>
      </c>
      <c r="V432" s="119" t="str">
        <f>IFERROR(INDEX($B$390:$B$464,MATCH(ROWS($T$390:T432),$U$390:$U$464,0)),"")</f>
        <v/>
      </c>
    </row>
    <row r="433" spans="2:22" x14ac:dyDescent="0.2">
      <c r="B433" s="147" t="str">
        <f t="array" aca="1" ref="B433" ca="1">INDIRECT(TEXT(MIN(IF(($D$317:$E$382&lt;&gt;"")*(COUNTIF($B$389:B432,$D$317:$E$382)=0),ROW($317:$382)*100+COLUMN($D:$E),7^8)),"R0C00"),)&amp;""</f>
        <v/>
      </c>
      <c r="C433" s="422" t="str">
        <f t="shared" ca="1" si="11"/>
        <v/>
      </c>
      <c r="D433" s="16"/>
      <c r="E433" s="49"/>
      <c r="F433" s="16"/>
      <c r="G433" s="16"/>
      <c r="H433" s="59"/>
      <c r="I433" s="60"/>
      <c r="J433" s="31"/>
      <c r="K433" s="402"/>
      <c r="Q433" s="119" t="str">
        <f t="shared" si="10"/>
        <v/>
      </c>
      <c r="R433" s="425" t="str">
        <f>IF(Q433=1,COUNTIF($Q$390:Q433,1),"")</f>
        <v/>
      </c>
      <c r="S433" s="119" t="str">
        <f>IFERROR(INDEX($B$390:$B$464,MATCH(ROWS($Q$390:Q433),$R$390:$R$464,0)),"")</f>
        <v/>
      </c>
      <c r="T433" s="119" t="str">
        <f t="shared" si="9"/>
        <v/>
      </c>
      <c r="U433" s="425" t="str">
        <f>IF(T433=1,COUNTIF($T$390:T433,1),"")</f>
        <v/>
      </c>
      <c r="V433" s="119" t="str">
        <f>IFERROR(INDEX($B$390:$B$464,MATCH(ROWS($T$390:T433),$U$390:$U$464,0)),"")</f>
        <v/>
      </c>
    </row>
    <row r="434" spans="2:22" x14ac:dyDescent="0.2">
      <c r="B434" s="147" t="str">
        <f t="array" aca="1" ref="B434" ca="1">INDIRECT(TEXT(MIN(IF(($D$317:$E$382&lt;&gt;"")*(COUNTIF($B$389:B433,$D$317:$E$382)=0),ROW($317:$382)*100+COLUMN($D:$E),7^8)),"R0C00"),)&amp;""</f>
        <v/>
      </c>
      <c r="C434" s="422" t="str">
        <f t="shared" ca="1" si="11"/>
        <v/>
      </c>
      <c r="D434" s="16"/>
      <c r="E434" s="49"/>
      <c r="F434" s="16"/>
      <c r="G434" s="16"/>
      <c r="H434" s="59"/>
      <c r="I434" s="60"/>
      <c r="J434" s="31"/>
      <c r="K434" s="402"/>
      <c r="Q434" s="119" t="str">
        <f t="shared" si="10"/>
        <v/>
      </c>
      <c r="R434" s="425" t="str">
        <f>IF(Q434=1,COUNTIF($Q$390:Q434,1),"")</f>
        <v/>
      </c>
      <c r="S434" s="119" t="str">
        <f>IFERROR(INDEX($B$390:$B$464,MATCH(ROWS($Q$390:Q434),$R$390:$R$464,0)),"")</f>
        <v/>
      </c>
      <c r="T434" s="119" t="str">
        <f t="shared" si="9"/>
        <v/>
      </c>
      <c r="U434" s="425" t="str">
        <f>IF(T434=1,COUNTIF($T$390:T434,1),"")</f>
        <v/>
      </c>
      <c r="V434" s="119" t="str">
        <f>IFERROR(INDEX($B$390:$B$464,MATCH(ROWS($T$390:T434),$U$390:$U$464,0)),"")</f>
        <v/>
      </c>
    </row>
    <row r="435" spans="2:22" x14ac:dyDescent="0.2">
      <c r="B435" s="147" t="str">
        <f t="array" aca="1" ref="B435" ca="1">INDIRECT(TEXT(MIN(IF(($D$317:$E$382&lt;&gt;"")*(COUNTIF($B$389:B434,$D$317:$E$382)=0),ROW($317:$382)*100+COLUMN($D:$E),7^8)),"R0C00"),)&amp;""</f>
        <v/>
      </c>
      <c r="C435" s="422" t="str">
        <f t="shared" ca="1" si="11"/>
        <v/>
      </c>
      <c r="D435" s="16"/>
      <c r="E435" s="49"/>
      <c r="F435" s="16"/>
      <c r="G435" s="16"/>
      <c r="H435" s="59"/>
      <c r="I435" s="60"/>
      <c r="J435" s="31"/>
      <c r="K435" s="402"/>
      <c r="Q435" s="119" t="str">
        <f t="shared" si="10"/>
        <v/>
      </c>
      <c r="R435" s="425" t="str">
        <f>IF(Q435=1,COUNTIF($Q$390:Q435,1),"")</f>
        <v/>
      </c>
      <c r="S435" s="119" t="str">
        <f>IFERROR(INDEX($B$390:$B$464,MATCH(ROWS($Q$390:Q435),$R$390:$R$464,0)),"")</f>
        <v/>
      </c>
      <c r="T435" s="119" t="str">
        <f t="shared" si="9"/>
        <v/>
      </c>
      <c r="U435" s="425" t="str">
        <f>IF(T435=1,COUNTIF($T$390:T435,1),"")</f>
        <v/>
      </c>
      <c r="V435" s="119" t="str">
        <f>IFERROR(INDEX($B$390:$B$464,MATCH(ROWS($T$390:T435),$U$390:$U$464,0)),"")</f>
        <v/>
      </c>
    </row>
    <row r="436" spans="2:22" x14ac:dyDescent="0.2">
      <c r="B436" s="147" t="str">
        <f t="array" aca="1" ref="B436" ca="1">INDIRECT(TEXT(MIN(IF(($D$317:$E$382&lt;&gt;"")*(COUNTIF($B$389:B435,$D$317:$E$382)=0),ROW($317:$382)*100+COLUMN($D:$E),7^8)),"R0C00"),)&amp;""</f>
        <v/>
      </c>
      <c r="C436" s="422" t="str">
        <f t="shared" ca="1" si="11"/>
        <v/>
      </c>
      <c r="D436" s="16"/>
      <c r="E436" s="49"/>
      <c r="F436" s="16"/>
      <c r="G436" s="16"/>
      <c r="H436" s="59"/>
      <c r="I436" s="60"/>
      <c r="J436" s="31"/>
      <c r="K436" s="402"/>
      <c r="Q436" s="119" t="str">
        <f t="shared" si="10"/>
        <v/>
      </c>
      <c r="R436" s="425" t="str">
        <f>IF(Q436=1,COUNTIF($Q$390:Q436,1),"")</f>
        <v/>
      </c>
      <c r="S436" s="119" t="str">
        <f>IFERROR(INDEX($B$390:$B$464,MATCH(ROWS($Q$390:Q436),$R$390:$R$464,0)),"")</f>
        <v/>
      </c>
      <c r="T436" s="119" t="str">
        <f t="shared" si="9"/>
        <v/>
      </c>
      <c r="U436" s="425" t="str">
        <f>IF(T436=1,COUNTIF($T$390:T436,1),"")</f>
        <v/>
      </c>
      <c r="V436" s="119" t="str">
        <f>IFERROR(INDEX($B$390:$B$464,MATCH(ROWS($T$390:T436),$U$390:$U$464,0)),"")</f>
        <v/>
      </c>
    </row>
    <row r="437" spans="2:22" x14ac:dyDescent="0.2">
      <c r="B437" s="147" t="str">
        <f t="array" aca="1" ref="B437" ca="1">INDIRECT(TEXT(MIN(IF(($D$317:$E$382&lt;&gt;"")*(COUNTIF($B$389:B436,$D$317:$E$382)=0),ROW($317:$382)*100+COLUMN($D:$E),7^8)),"R0C00"),)&amp;""</f>
        <v/>
      </c>
      <c r="C437" s="422" t="str">
        <f t="shared" ca="1" si="11"/>
        <v/>
      </c>
      <c r="D437" s="16"/>
      <c r="E437" s="49"/>
      <c r="F437" s="16"/>
      <c r="G437" s="16"/>
      <c r="H437" s="59"/>
      <c r="I437" s="60"/>
      <c r="J437" s="31"/>
      <c r="K437" s="402"/>
      <c r="Q437" s="119" t="str">
        <f t="shared" si="10"/>
        <v/>
      </c>
      <c r="R437" s="425" t="str">
        <f>IF(Q437=1,COUNTIF($Q$390:Q437,1),"")</f>
        <v/>
      </c>
      <c r="S437" s="119" t="str">
        <f>IFERROR(INDEX($B$390:$B$464,MATCH(ROWS($Q$390:Q437),$R$390:$R$464,0)),"")</f>
        <v/>
      </c>
      <c r="T437" s="119" t="str">
        <f t="shared" si="9"/>
        <v/>
      </c>
      <c r="U437" s="425" t="str">
        <f>IF(T437=1,COUNTIF($T$390:T437,1),"")</f>
        <v/>
      </c>
      <c r="V437" s="119" t="str">
        <f>IFERROR(INDEX($B$390:$B$464,MATCH(ROWS($T$390:T437),$U$390:$U$464,0)),"")</f>
        <v/>
      </c>
    </row>
    <row r="438" spans="2:22" x14ac:dyDescent="0.2">
      <c r="B438" s="147" t="str">
        <f t="array" aca="1" ref="B438" ca="1">INDIRECT(TEXT(MIN(IF(($D$317:$E$382&lt;&gt;"")*(COUNTIF($B$389:B437,$D$317:$E$382)=0),ROW($317:$382)*100+COLUMN($D:$E),7^8)),"R0C00"),)&amp;""</f>
        <v/>
      </c>
      <c r="C438" s="422" t="str">
        <f t="shared" ca="1" si="11"/>
        <v/>
      </c>
      <c r="D438" s="16"/>
      <c r="E438" s="49"/>
      <c r="F438" s="16"/>
      <c r="G438" s="16"/>
      <c r="H438" s="59"/>
      <c r="I438" s="60"/>
      <c r="J438" s="31"/>
      <c r="K438" s="402"/>
      <c r="Q438" s="119" t="str">
        <f t="shared" si="10"/>
        <v/>
      </c>
      <c r="R438" s="425" t="str">
        <f>IF(Q438=1,COUNTIF($Q$390:Q438,1),"")</f>
        <v/>
      </c>
      <c r="S438" s="119" t="str">
        <f>IFERROR(INDEX($B$390:$B$464,MATCH(ROWS($Q$390:Q438),$R$390:$R$464,0)),"")</f>
        <v/>
      </c>
      <c r="T438" s="119" t="str">
        <f t="shared" si="9"/>
        <v/>
      </c>
      <c r="U438" s="425" t="str">
        <f>IF(T438=1,COUNTIF($T$390:T438,1),"")</f>
        <v/>
      </c>
      <c r="V438" s="119" t="str">
        <f>IFERROR(INDEX($B$390:$B$464,MATCH(ROWS($T$390:T438),$U$390:$U$464,0)),"")</f>
        <v/>
      </c>
    </row>
    <row r="439" spans="2:22" x14ac:dyDescent="0.2">
      <c r="B439" s="147" t="str">
        <f t="array" aca="1" ref="B439" ca="1">INDIRECT(TEXT(MIN(IF(($D$317:$E$382&lt;&gt;"")*(COUNTIF($B$389:B438,$D$317:$E$382)=0),ROW($317:$382)*100+COLUMN($D:$E),7^8)),"R0C00"),)&amp;""</f>
        <v/>
      </c>
      <c r="C439" s="422" t="str">
        <f t="shared" ca="1" si="11"/>
        <v/>
      </c>
      <c r="D439" s="16"/>
      <c r="E439" s="49"/>
      <c r="F439" s="16"/>
      <c r="G439" s="16"/>
      <c r="H439" s="59"/>
      <c r="I439" s="60"/>
      <c r="J439" s="31"/>
      <c r="K439" s="402"/>
      <c r="Q439" s="119" t="str">
        <f t="shared" si="10"/>
        <v/>
      </c>
      <c r="R439" s="425" t="str">
        <f>IF(Q439=1,COUNTIF($Q$390:Q439,1),"")</f>
        <v/>
      </c>
      <c r="S439" s="119" t="str">
        <f>IFERROR(INDEX($B$390:$B$464,MATCH(ROWS($Q$390:Q439),$R$390:$R$464,0)),"")</f>
        <v/>
      </c>
      <c r="T439" s="119" t="str">
        <f t="shared" si="9"/>
        <v/>
      </c>
      <c r="U439" s="425" t="str">
        <f>IF(T439=1,COUNTIF($T$390:T439,1),"")</f>
        <v/>
      </c>
      <c r="V439" s="119" t="str">
        <f>IFERROR(INDEX($B$390:$B$464,MATCH(ROWS($T$390:T439),$U$390:$U$464,0)),"")</f>
        <v/>
      </c>
    </row>
    <row r="440" spans="2:22" x14ac:dyDescent="0.2">
      <c r="B440" s="147" t="str">
        <f t="array" aca="1" ref="B440" ca="1">INDIRECT(TEXT(MIN(IF(($D$317:$E$382&lt;&gt;"")*(COUNTIF($B$389:B439,$D$317:$E$382)=0),ROW($317:$382)*100+COLUMN($D:$E),7^8)),"R0C00"),)&amp;""</f>
        <v/>
      </c>
      <c r="C440" s="422" t="str">
        <f t="shared" ca="1" si="11"/>
        <v/>
      </c>
      <c r="D440" s="16"/>
      <c r="E440" s="49"/>
      <c r="F440" s="16"/>
      <c r="G440" s="16"/>
      <c r="H440" s="59"/>
      <c r="I440" s="60"/>
      <c r="J440" s="31"/>
      <c r="K440" s="402"/>
      <c r="Q440" s="119" t="str">
        <f t="shared" si="10"/>
        <v/>
      </c>
      <c r="R440" s="425" t="str">
        <f>IF(Q440=1,COUNTIF($Q$390:Q440,1),"")</f>
        <v/>
      </c>
      <c r="S440" s="119" t="str">
        <f>IFERROR(INDEX($B$390:$B$464,MATCH(ROWS($Q$390:Q440),$R$390:$R$464,0)),"")</f>
        <v/>
      </c>
      <c r="T440" s="119" t="str">
        <f t="shared" si="9"/>
        <v/>
      </c>
      <c r="U440" s="425" t="str">
        <f>IF(T440=1,COUNTIF($T$390:T440,1),"")</f>
        <v/>
      </c>
      <c r="V440" s="119" t="str">
        <f>IFERROR(INDEX($B$390:$B$464,MATCH(ROWS($T$390:T440),$U$390:$U$464,0)),"")</f>
        <v/>
      </c>
    </row>
    <row r="441" spans="2:22" x14ac:dyDescent="0.2">
      <c r="B441" s="147" t="str">
        <f t="array" aca="1" ref="B441" ca="1">INDIRECT(TEXT(MIN(IF(($D$317:$E$382&lt;&gt;"")*(COUNTIF($B$389:B440,$D$317:$E$382)=0),ROW($317:$382)*100+COLUMN($D:$E),7^8)),"R0C00"),)&amp;""</f>
        <v/>
      </c>
      <c r="C441" s="422" t="str">
        <f t="shared" ca="1" si="11"/>
        <v/>
      </c>
      <c r="D441" s="16"/>
      <c r="E441" s="49"/>
      <c r="F441" s="16"/>
      <c r="G441" s="16"/>
      <c r="H441" s="59"/>
      <c r="I441" s="60"/>
      <c r="J441" s="31"/>
      <c r="K441" s="402"/>
      <c r="Q441" s="119" t="str">
        <f t="shared" si="10"/>
        <v/>
      </c>
      <c r="R441" s="425" t="str">
        <f>IF(Q441=1,COUNTIF($Q$390:Q441,1),"")</f>
        <v/>
      </c>
      <c r="S441" s="119" t="str">
        <f>IFERROR(INDEX($B$390:$B$464,MATCH(ROWS($Q$390:Q441),$R$390:$R$464,0)),"")</f>
        <v/>
      </c>
      <c r="T441" s="119" t="str">
        <f t="shared" si="9"/>
        <v/>
      </c>
      <c r="U441" s="425" t="str">
        <f>IF(T441=1,COUNTIF($T$390:T441,1),"")</f>
        <v/>
      </c>
      <c r="V441" s="119" t="str">
        <f>IFERROR(INDEX($B$390:$B$464,MATCH(ROWS($T$390:T441),$U$390:$U$464,0)),"")</f>
        <v/>
      </c>
    </row>
    <row r="442" spans="2:22" x14ac:dyDescent="0.2">
      <c r="B442" s="147" t="str">
        <f t="array" aca="1" ref="B442" ca="1">INDIRECT(TEXT(MIN(IF(($D$317:$E$382&lt;&gt;"")*(COUNTIF($B$389:B441,$D$317:$E$382)=0),ROW($317:$382)*100+COLUMN($D:$E),7^8)),"R0C00"),)&amp;""</f>
        <v/>
      </c>
      <c r="C442" s="422" t="str">
        <f t="shared" ca="1" si="11"/>
        <v/>
      </c>
      <c r="D442" s="16"/>
      <c r="E442" s="49"/>
      <c r="F442" s="16"/>
      <c r="G442" s="16"/>
      <c r="H442" s="59"/>
      <c r="I442" s="60"/>
      <c r="J442" s="31"/>
      <c r="K442" s="402"/>
      <c r="Q442" s="119" t="str">
        <f t="shared" si="10"/>
        <v/>
      </c>
      <c r="R442" s="425" t="str">
        <f>IF(Q442=1,COUNTIF($Q$390:Q442,1),"")</f>
        <v/>
      </c>
      <c r="S442" s="119" t="str">
        <f>IFERROR(INDEX($B$390:$B$464,MATCH(ROWS($Q$390:Q442),$R$390:$R$464,0)),"")</f>
        <v/>
      </c>
      <c r="T442" s="119" t="str">
        <f t="shared" si="9"/>
        <v/>
      </c>
      <c r="U442" s="425" t="str">
        <f>IF(T442=1,COUNTIF($T$390:T442,1),"")</f>
        <v/>
      </c>
      <c r="V442" s="119" t="str">
        <f>IFERROR(INDEX($B$390:$B$464,MATCH(ROWS($T$390:T442),$U$390:$U$464,0)),"")</f>
        <v/>
      </c>
    </row>
    <row r="443" spans="2:22" x14ac:dyDescent="0.2">
      <c r="B443" s="147" t="str">
        <f t="array" aca="1" ref="B443" ca="1">INDIRECT(TEXT(MIN(IF(($D$317:$E$382&lt;&gt;"")*(COUNTIF($B$389:B442,$D$317:$E$382)=0),ROW($317:$382)*100+COLUMN($D:$E),7^8)),"R0C00"),)&amp;""</f>
        <v/>
      </c>
      <c r="C443" s="422" t="str">
        <f t="shared" ca="1" si="11"/>
        <v/>
      </c>
      <c r="D443" s="16"/>
      <c r="E443" s="49"/>
      <c r="F443" s="16"/>
      <c r="G443" s="16"/>
      <c r="H443" s="59"/>
      <c r="I443" s="60"/>
      <c r="J443" s="31"/>
      <c r="K443" s="402"/>
      <c r="Q443" s="119" t="str">
        <f t="shared" si="10"/>
        <v/>
      </c>
      <c r="R443" s="425" t="str">
        <f>IF(Q443=1,COUNTIF($Q$390:Q443,1),"")</f>
        <v/>
      </c>
      <c r="S443" s="119" t="str">
        <f>IFERROR(INDEX($B$390:$B$464,MATCH(ROWS($Q$390:Q443),$R$390:$R$464,0)),"")</f>
        <v/>
      </c>
      <c r="T443" s="119" t="str">
        <f t="shared" si="9"/>
        <v/>
      </c>
      <c r="U443" s="425" t="str">
        <f>IF(T443=1,COUNTIF($T$390:T443,1),"")</f>
        <v/>
      </c>
      <c r="V443" s="119" t="str">
        <f>IFERROR(INDEX($B$390:$B$464,MATCH(ROWS($T$390:T443),$U$390:$U$464,0)),"")</f>
        <v/>
      </c>
    </row>
    <row r="444" spans="2:22" x14ac:dyDescent="0.2">
      <c r="B444" s="147" t="str">
        <f t="array" aca="1" ref="B444" ca="1">INDIRECT(TEXT(MIN(IF(($D$317:$E$382&lt;&gt;"")*(COUNTIF($B$389:B443,$D$317:$E$382)=0),ROW($317:$382)*100+COLUMN($D:$E),7^8)),"R0C00"),)&amp;""</f>
        <v/>
      </c>
      <c r="C444" s="422" t="str">
        <f t="shared" ca="1" si="11"/>
        <v/>
      </c>
      <c r="D444" s="16"/>
      <c r="E444" s="49"/>
      <c r="F444" s="16"/>
      <c r="G444" s="16"/>
      <c r="H444" s="59"/>
      <c r="I444" s="60"/>
      <c r="J444" s="31"/>
      <c r="K444" s="402"/>
      <c r="Q444" s="119" t="str">
        <f t="shared" si="10"/>
        <v/>
      </c>
      <c r="R444" s="425" t="str">
        <f>IF(Q444=1,COUNTIF($Q$390:Q444,1),"")</f>
        <v/>
      </c>
      <c r="S444" s="119" t="str">
        <f>IFERROR(INDEX($B$390:$B$464,MATCH(ROWS($Q$390:Q444),$R$390:$R$464,0)),"")</f>
        <v/>
      </c>
      <c r="T444" s="119" t="str">
        <f t="shared" si="9"/>
        <v/>
      </c>
      <c r="U444" s="425" t="str">
        <f>IF(T444=1,COUNTIF($T$390:T444,1),"")</f>
        <v/>
      </c>
      <c r="V444" s="119" t="str">
        <f>IFERROR(INDEX($B$390:$B$464,MATCH(ROWS($T$390:T444),$U$390:$U$464,0)),"")</f>
        <v/>
      </c>
    </row>
    <row r="445" spans="2:22" x14ac:dyDescent="0.2">
      <c r="B445" s="147" t="str">
        <f t="array" aca="1" ref="B445" ca="1">INDIRECT(TEXT(MIN(IF(($D$317:$E$382&lt;&gt;"")*(COUNTIF($B$389:B444,$D$317:$E$382)=0),ROW($317:$382)*100+COLUMN($D:$E),7^8)),"R0C00"),)&amp;""</f>
        <v/>
      </c>
      <c r="C445" s="422" t="str">
        <f t="shared" ca="1" si="11"/>
        <v/>
      </c>
      <c r="D445" s="16"/>
      <c r="E445" s="49"/>
      <c r="F445" s="16"/>
      <c r="G445" s="16"/>
      <c r="H445" s="59"/>
      <c r="I445" s="60"/>
      <c r="J445" s="31"/>
      <c r="K445" s="402"/>
      <c r="Q445" s="119" t="str">
        <f t="shared" si="10"/>
        <v/>
      </c>
      <c r="R445" s="425" t="str">
        <f>IF(Q445=1,COUNTIF($Q$390:Q445,1),"")</f>
        <v/>
      </c>
      <c r="S445" s="119" t="str">
        <f>IFERROR(INDEX($B$390:$B$464,MATCH(ROWS($Q$390:Q445),$R$390:$R$464,0)),"")</f>
        <v/>
      </c>
      <c r="T445" s="119" t="str">
        <f t="shared" si="9"/>
        <v/>
      </c>
      <c r="U445" s="425" t="str">
        <f>IF(T445=1,COUNTIF($T$390:T445,1),"")</f>
        <v/>
      </c>
      <c r="V445" s="119" t="str">
        <f>IFERROR(INDEX($B$390:$B$464,MATCH(ROWS($T$390:T445),$U$390:$U$464,0)),"")</f>
        <v/>
      </c>
    </row>
    <row r="446" spans="2:22" x14ac:dyDescent="0.2">
      <c r="B446" s="147" t="str">
        <f t="array" aca="1" ref="B446" ca="1">INDIRECT(TEXT(MIN(IF(($D$317:$E$382&lt;&gt;"")*(COUNTIF($B$389:B445,$D$317:$E$382)=0),ROW($317:$382)*100+COLUMN($D:$E),7^8)),"R0C00"),)&amp;""</f>
        <v/>
      </c>
      <c r="C446" s="422" t="str">
        <f t="shared" ca="1" si="11"/>
        <v/>
      </c>
      <c r="D446" s="16"/>
      <c r="E446" s="49"/>
      <c r="F446" s="16"/>
      <c r="G446" s="16"/>
      <c r="H446" s="59"/>
      <c r="I446" s="60"/>
      <c r="J446" s="31"/>
      <c r="K446" s="402"/>
      <c r="Q446" s="119" t="str">
        <f t="shared" si="10"/>
        <v/>
      </c>
      <c r="R446" s="425" t="str">
        <f>IF(Q446=1,COUNTIF($Q$390:Q446,1),"")</f>
        <v/>
      </c>
      <c r="S446" s="119" t="str">
        <f>IFERROR(INDEX($B$390:$B$464,MATCH(ROWS($Q$390:Q446),$R$390:$R$464,0)),"")</f>
        <v/>
      </c>
      <c r="T446" s="119" t="str">
        <f t="shared" si="9"/>
        <v/>
      </c>
      <c r="U446" s="425" t="str">
        <f>IF(T446=1,COUNTIF($T$390:T446,1),"")</f>
        <v/>
      </c>
      <c r="V446" s="119" t="str">
        <f>IFERROR(INDEX($B$390:$B$464,MATCH(ROWS($T$390:T446),$U$390:$U$464,0)),"")</f>
        <v/>
      </c>
    </row>
    <row r="447" spans="2:22" x14ac:dyDescent="0.2">
      <c r="B447" s="147" t="str">
        <f t="array" aca="1" ref="B447" ca="1">INDIRECT(TEXT(MIN(IF(($D$317:$E$382&lt;&gt;"")*(COUNTIF($B$389:B446,$D$317:$E$382)=0),ROW($317:$382)*100+COLUMN($D:$E),7^8)),"R0C00"),)&amp;""</f>
        <v/>
      </c>
      <c r="C447" s="422" t="str">
        <f t="shared" ca="1" si="11"/>
        <v/>
      </c>
      <c r="D447" s="16"/>
      <c r="E447" s="49"/>
      <c r="F447" s="16"/>
      <c r="G447" s="16"/>
      <c r="H447" s="59"/>
      <c r="I447" s="60"/>
      <c r="J447" s="31"/>
      <c r="K447" s="402"/>
      <c r="Q447" s="119" t="str">
        <f t="shared" si="10"/>
        <v/>
      </c>
      <c r="R447" s="425" t="str">
        <f>IF(Q447=1,COUNTIF($Q$390:Q447,1),"")</f>
        <v/>
      </c>
      <c r="S447" s="119" t="str">
        <f>IFERROR(INDEX($B$390:$B$464,MATCH(ROWS($Q$390:Q447),$R$390:$R$464,0)),"")</f>
        <v/>
      </c>
      <c r="T447" s="119" t="str">
        <f t="shared" si="9"/>
        <v/>
      </c>
      <c r="U447" s="425" t="str">
        <f>IF(T447=1,COUNTIF($T$390:T447,1),"")</f>
        <v/>
      </c>
      <c r="V447" s="119" t="str">
        <f>IFERROR(INDEX($B$390:$B$464,MATCH(ROWS($T$390:T447),$U$390:$U$464,0)),"")</f>
        <v/>
      </c>
    </row>
    <row r="448" spans="2:22" x14ac:dyDescent="0.2">
      <c r="B448" s="147" t="str">
        <f t="array" aca="1" ref="B448" ca="1">INDIRECT(TEXT(MIN(IF(($D$317:$E$382&lt;&gt;"")*(COUNTIF($B$389:B447,$D$317:$E$382)=0),ROW($317:$382)*100+COLUMN($D:$E),7^8)),"R0C00"),)&amp;""</f>
        <v/>
      </c>
      <c r="C448" s="422" t="str">
        <f t="shared" ca="1" si="11"/>
        <v/>
      </c>
      <c r="D448" s="16"/>
      <c r="E448" s="49"/>
      <c r="F448" s="16"/>
      <c r="G448" s="16"/>
      <c r="H448" s="59"/>
      <c r="I448" s="60"/>
      <c r="J448" s="31"/>
      <c r="K448" s="402"/>
      <c r="Q448" s="119" t="str">
        <f t="shared" si="10"/>
        <v/>
      </c>
      <c r="R448" s="425" t="str">
        <f>IF(Q448=1,COUNTIF($Q$390:Q448,1),"")</f>
        <v/>
      </c>
      <c r="S448" s="119" t="str">
        <f>IFERROR(INDEX($B$390:$B$464,MATCH(ROWS($Q$390:Q448),$R$390:$R$464,0)),"")</f>
        <v/>
      </c>
      <c r="T448" s="119" t="str">
        <f t="shared" si="9"/>
        <v/>
      </c>
      <c r="U448" s="425" t="str">
        <f>IF(T448=1,COUNTIF($T$390:T448,1),"")</f>
        <v/>
      </c>
      <c r="V448" s="119" t="str">
        <f>IFERROR(INDEX($B$390:$B$464,MATCH(ROWS($T$390:T448),$U$390:$U$464,0)),"")</f>
        <v/>
      </c>
    </row>
    <row r="449" spans="2:22" x14ac:dyDescent="0.2">
      <c r="B449" s="147" t="str">
        <f t="array" aca="1" ref="B449" ca="1">INDIRECT(TEXT(MIN(IF(($D$317:$E$382&lt;&gt;"")*(COUNTIF($B$389:B448,$D$317:$E$382)=0),ROW($317:$382)*100+COLUMN($D:$E),7^8)),"R0C00"),)&amp;""</f>
        <v/>
      </c>
      <c r="C449" s="422" t="str">
        <f t="shared" ca="1" si="11"/>
        <v/>
      </c>
      <c r="D449" s="16"/>
      <c r="E449" s="49"/>
      <c r="F449" s="16"/>
      <c r="G449" s="16"/>
      <c r="H449" s="59"/>
      <c r="I449" s="60"/>
      <c r="J449" s="31"/>
      <c r="K449" s="402"/>
      <c r="Q449" s="119" t="str">
        <f t="shared" si="10"/>
        <v/>
      </c>
      <c r="R449" s="425" t="str">
        <f>IF(Q449=1,COUNTIF($Q$390:Q449,1),"")</f>
        <v/>
      </c>
      <c r="S449" s="119" t="str">
        <f>IFERROR(INDEX($B$390:$B$464,MATCH(ROWS($Q$390:Q449),$R$390:$R$464,0)),"")</f>
        <v/>
      </c>
      <c r="T449" s="119" t="str">
        <f t="shared" si="9"/>
        <v/>
      </c>
      <c r="U449" s="425" t="str">
        <f>IF(T449=1,COUNTIF($T$390:T449,1),"")</f>
        <v/>
      </c>
      <c r="V449" s="119" t="str">
        <f>IFERROR(INDEX($B$390:$B$464,MATCH(ROWS($T$390:T449),$U$390:$U$464,0)),"")</f>
        <v/>
      </c>
    </row>
    <row r="450" spans="2:22" x14ac:dyDescent="0.2">
      <c r="B450" s="147" t="str">
        <f t="array" aca="1" ref="B450" ca="1">INDIRECT(TEXT(MIN(IF(($D$317:$E$382&lt;&gt;"")*(COUNTIF($B$389:B449,$D$317:$E$382)=0),ROW($317:$382)*100+COLUMN($D:$E),7^8)),"R0C00"),)&amp;""</f>
        <v/>
      </c>
      <c r="C450" s="422" t="str">
        <f t="shared" ca="1" si="11"/>
        <v/>
      </c>
      <c r="D450" s="16"/>
      <c r="E450" s="49"/>
      <c r="F450" s="16"/>
      <c r="G450" s="16"/>
      <c r="H450" s="59"/>
      <c r="I450" s="60"/>
      <c r="J450" s="31"/>
      <c r="K450" s="402"/>
      <c r="Q450" s="119" t="str">
        <f t="shared" si="10"/>
        <v/>
      </c>
      <c r="R450" s="425" t="str">
        <f>IF(Q450=1,COUNTIF($Q$390:Q450,1),"")</f>
        <v/>
      </c>
      <c r="S450" s="119" t="str">
        <f>IFERROR(INDEX($B$390:$B$464,MATCH(ROWS($Q$390:Q450),$R$390:$R$464,0)),"")</f>
        <v/>
      </c>
      <c r="T450" s="119" t="str">
        <f t="shared" si="9"/>
        <v/>
      </c>
      <c r="U450" s="425" t="str">
        <f>IF(T450=1,COUNTIF($T$390:T450,1),"")</f>
        <v/>
      </c>
      <c r="V450" s="119" t="str">
        <f>IFERROR(INDEX($B$390:$B$464,MATCH(ROWS($T$390:T450),$U$390:$U$464,0)),"")</f>
        <v/>
      </c>
    </row>
    <row r="451" spans="2:22" x14ac:dyDescent="0.2">
      <c r="B451" s="147" t="str">
        <f t="array" aca="1" ref="B451" ca="1">INDIRECT(TEXT(MIN(IF(($D$317:$E$382&lt;&gt;"")*(COUNTIF($B$389:B450,$D$317:$E$382)=0),ROW($317:$382)*100+COLUMN($D:$E),7^8)),"R0C00"),)&amp;""</f>
        <v/>
      </c>
      <c r="C451" s="422" t="str">
        <f t="shared" ca="1" si="11"/>
        <v/>
      </c>
      <c r="D451" s="16"/>
      <c r="E451" s="49"/>
      <c r="F451" s="16"/>
      <c r="G451" s="16"/>
      <c r="H451" s="59"/>
      <c r="I451" s="60"/>
      <c r="J451" s="31"/>
      <c r="K451" s="402"/>
      <c r="Q451" s="119" t="str">
        <f t="shared" si="10"/>
        <v/>
      </c>
      <c r="R451" s="425" t="str">
        <f>IF(Q451=1,COUNTIF($Q$390:Q451,1),"")</f>
        <v/>
      </c>
      <c r="S451" s="119" t="str">
        <f>IFERROR(INDEX($B$390:$B$464,MATCH(ROWS($Q$390:Q451),$R$390:$R$464,0)),"")</f>
        <v/>
      </c>
      <c r="T451" s="119" t="str">
        <f t="shared" si="9"/>
        <v/>
      </c>
      <c r="U451" s="425" t="str">
        <f>IF(T451=1,COUNTIF($T$390:T451,1),"")</f>
        <v/>
      </c>
      <c r="V451" s="119" t="str">
        <f>IFERROR(INDEX($B$390:$B$464,MATCH(ROWS($T$390:T451),$U$390:$U$464,0)),"")</f>
        <v/>
      </c>
    </row>
    <row r="452" spans="2:22" x14ac:dyDescent="0.2">
      <c r="B452" s="147" t="str">
        <f t="array" aca="1" ref="B452" ca="1">INDIRECT(TEXT(MIN(IF(($D$317:$E$382&lt;&gt;"")*(COUNTIF($B$389:B451,$D$317:$E$382)=0),ROW($317:$382)*100+COLUMN($D:$E),7^8)),"R0C00"),)&amp;""</f>
        <v/>
      </c>
      <c r="C452" s="422" t="str">
        <f t="shared" ca="1" si="11"/>
        <v/>
      </c>
      <c r="D452" s="16"/>
      <c r="E452" s="49"/>
      <c r="F452" s="16"/>
      <c r="G452" s="16"/>
      <c r="H452" s="59"/>
      <c r="I452" s="60"/>
      <c r="J452" s="31"/>
      <c r="K452" s="402"/>
      <c r="Q452" s="119" t="str">
        <f t="shared" si="10"/>
        <v/>
      </c>
      <c r="R452" s="425" t="str">
        <f>IF(Q452=1,COUNTIF($Q$390:Q452,1),"")</f>
        <v/>
      </c>
      <c r="S452" s="119" t="str">
        <f>IFERROR(INDEX($B$390:$B$464,MATCH(ROWS($Q$390:Q452),$R$390:$R$464,0)),"")</f>
        <v/>
      </c>
      <c r="T452" s="119" t="str">
        <f t="shared" si="9"/>
        <v/>
      </c>
      <c r="U452" s="425" t="str">
        <f>IF(T452=1,COUNTIF($T$390:T452,1),"")</f>
        <v/>
      </c>
      <c r="V452" s="119" t="str">
        <f>IFERROR(INDEX($B$390:$B$464,MATCH(ROWS($T$390:T452),$U$390:$U$464,0)),"")</f>
        <v/>
      </c>
    </row>
    <row r="453" spans="2:22" x14ac:dyDescent="0.2">
      <c r="B453" s="147" t="str">
        <f t="array" aca="1" ref="B453" ca="1">INDIRECT(TEXT(MIN(IF(($D$317:$E$382&lt;&gt;"")*(COUNTIF($B$389:B452,$D$317:$E$382)=0),ROW($317:$382)*100+COLUMN($D:$E),7^8)),"R0C00"),)&amp;""</f>
        <v/>
      </c>
      <c r="C453" s="422" t="str">
        <f t="shared" ca="1" si="11"/>
        <v/>
      </c>
      <c r="D453" s="16"/>
      <c r="E453" s="49"/>
      <c r="F453" s="16"/>
      <c r="G453" s="16"/>
      <c r="H453" s="59"/>
      <c r="I453" s="60"/>
      <c r="J453" s="31"/>
      <c r="K453" s="402"/>
      <c r="Q453" s="119" t="str">
        <f t="shared" si="10"/>
        <v/>
      </c>
      <c r="R453" s="425" t="str">
        <f>IF(Q453=1,COUNTIF($Q$390:Q453,1),"")</f>
        <v/>
      </c>
      <c r="S453" s="119" t="str">
        <f>IFERROR(INDEX($B$390:$B$464,MATCH(ROWS($Q$390:Q453),$R$390:$R$464,0)),"")</f>
        <v/>
      </c>
      <c r="T453" s="119" t="str">
        <f t="shared" si="9"/>
        <v/>
      </c>
      <c r="U453" s="425" t="str">
        <f>IF(T453=1,COUNTIF($T$390:T453,1),"")</f>
        <v/>
      </c>
      <c r="V453" s="119" t="str">
        <f>IFERROR(INDEX($B$390:$B$464,MATCH(ROWS($T$390:T453),$U$390:$U$464,0)),"")</f>
        <v/>
      </c>
    </row>
    <row r="454" spans="2:22" x14ac:dyDescent="0.2">
      <c r="B454" s="147" t="str">
        <f t="array" aca="1" ref="B454" ca="1">INDIRECT(TEXT(MIN(IF(($D$317:$E$382&lt;&gt;"")*(COUNTIF($B$389:B453,$D$317:$E$382)=0),ROW($317:$382)*100+COLUMN($D:$E),7^8)),"R0C00"),)&amp;""</f>
        <v/>
      </c>
      <c r="C454" s="422" t="str">
        <f t="shared" ca="1" si="11"/>
        <v/>
      </c>
      <c r="D454" s="16"/>
      <c r="E454" s="49"/>
      <c r="F454" s="16"/>
      <c r="G454" s="16"/>
      <c r="H454" s="59"/>
      <c r="I454" s="60"/>
      <c r="J454" s="31"/>
      <c r="K454" s="402"/>
      <c r="Q454" s="119" t="str">
        <f t="shared" ref="Q454:Q464" si="12">IF(F454="Yes",1,"")</f>
        <v/>
      </c>
      <c r="R454" s="425" t="str">
        <f>IF(Q454=1,COUNTIF($Q$390:Q454,1),"")</f>
        <v/>
      </c>
      <c r="S454" s="119" t="str">
        <f>IFERROR(INDEX($B$390:$B$464,MATCH(ROWS($Q$390:Q454),$R$390:$R$464,0)),"")</f>
        <v/>
      </c>
      <c r="T454" s="119" t="str">
        <f t="shared" si="9"/>
        <v/>
      </c>
      <c r="U454" s="425" t="str">
        <f>IF(T454=1,COUNTIF($T$390:T454,1),"")</f>
        <v/>
      </c>
      <c r="V454" s="119" t="str">
        <f>IFERROR(INDEX($B$390:$B$464,MATCH(ROWS($T$390:T454),$U$390:$U$464,0)),"")</f>
        <v/>
      </c>
    </row>
    <row r="455" spans="2:22" x14ac:dyDescent="0.2">
      <c r="B455" s="147" t="str">
        <f t="array" aca="1" ref="B455" ca="1">INDIRECT(TEXT(MIN(IF(($D$317:$E$382&lt;&gt;"")*(COUNTIF($B$389:B454,$D$317:$E$382)=0),ROW($317:$382)*100+COLUMN($D:$E),7^8)),"R0C00"),)&amp;""</f>
        <v/>
      </c>
      <c r="C455" s="422" t="str">
        <f t="shared" ref="C455:C464" ca="1" si="13">_xlfn.IFNA(IF(B455&lt;&gt;"",INDEX($G$317:$G$373,MATCH(B455,$D$317:$D$382,0),),""),IF(B455&lt;&gt;"",INDEX($G$317:$G$373,MATCH(B455,$E$317:$E$382,0),),""))</f>
        <v/>
      </c>
      <c r="D455" s="16"/>
      <c r="E455" s="49"/>
      <c r="F455" s="16"/>
      <c r="G455" s="16"/>
      <c r="H455" s="59"/>
      <c r="I455" s="60"/>
      <c r="J455" s="31"/>
      <c r="K455" s="402"/>
      <c r="Q455" s="119" t="str">
        <f t="shared" si="12"/>
        <v/>
      </c>
      <c r="R455" s="425" t="str">
        <f>IF(Q455=1,COUNTIF($Q$390:Q455,1),"")</f>
        <v/>
      </c>
      <c r="S455" s="119" t="str">
        <f>IFERROR(INDEX($B$390:$B$464,MATCH(ROWS($Q$390:Q455),$R$390:$R$464,0)),"")</f>
        <v/>
      </c>
      <c r="T455" s="119" t="str">
        <f t="shared" ref="T455:T464" si="14">IF(G455="Yes",1,"")</f>
        <v/>
      </c>
      <c r="U455" s="425" t="str">
        <f>IF(T455=1,COUNTIF($T$390:T455,1),"")</f>
        <v/>
      </c>
      <c r="V455" s="119" t="str">
        <f>IFERROR(INDEX($B$390:$B$464,MATCH(ROWS($T$390:T455),$U$390:$U$464,0)),"")</f>
        <v/>
      </c>
    </row>
    <row r="456" spans="2:22" x14ac:dyDescent="0.2">
      <c r="B456" s="147" t="str">
        <f t="array" aca="1" ref="B456" ca="1">INDIRECT(TEXT(MIN(IF(($D$317:$E$382&lt;&gt;"")*(COUNTIF($B$389:B455,$D$317:$E$382)=0),ROW($317:$382)*100+COLUMN($D:$E),7^8)),"R0C00"),)&amp;""</f>
        <v/>
      </c>
      <c r="C456" s="422" t="str">
        <f t="shared" ca="1" si="13"/>
        <v/>
      </c>
      <c r="D456" s="16"/>
      <c r="E456" s="49"/>
      <c r="F456" s="16"/>
      <c r="G456" s="16"/>
      <c r="H456" s="59"/>
      <c r="I456" s="60"/>
      <c r="J456" s="31"/>
      <c r="K456" s="402"/>
      <c r="Q456" s="119" t="str">
        <f t="shared" si="12"/>
        <v/>
      </c>
      <c r="R456" s="425" t="str">
        <f>IF(Q456=1,COUNTIF($Q$390:Q456,1),"")</f>
        <v/>
      </c>
      <c r="S456" s="119" t="str">
        <f>IFERROR(INDEX($B$390:$B$464,MATCH(ROWS($Q$390:Q456),$R$390:$R$464,0)),"")</f>
        <v/>
      </c>
      <c r="T456" s="119" t="str">
        <f t="shared" si="14"/>
        <v/>
      </c>
      <c r="U456" s="425" t="str">
        <f>IF(T456=1,COUNTIF($T$390:T456,1),"")</f>
        <v/>
      </c>
      <c r="V456" s="119" t="str">
        <f>IFERROR(INDEX($B$390:$B$464,MATCH(ROWS($T$390:T456),$U$390:$U$464,0)),"")</f>
        <v/>
      </c>
    </row>
    <row r="457" spans="2:22" x14ac:dyDescent="0.2">
      <c r="B457" s="147" t="str">
        <f t="array" aca="1" ref="B457" ca="1">INDIRECT(TEXT(MIN(IF(($D$317:$E$382&lt;&gt;"")*(COUNTIF($B$389:B456,$D$317:$E$382)=0),ROW($317:$382)*100+COLUMN($D:$E),7^8)),"R0C00"),)&amp;""</f>
        <v/>
      </c>
      <c r="C457" s="422" t="str">
        <f t="shared" ca="1" si="13"/>
        <v/>
      </c>
      <c r="D457" s="16"/>
      <c r="E457" s="49"/>
      <c r="F457" s="16"/>
      <c r="G457" s="16"/>
      <c r="H457" s="59"/>
      <c r="I457" s="60"/>
      <c r="J457" s="31"/>
      <c r="K457" s="402"/>
      <c r="Q457" s="119" t="str">
        <f t="shared" si="12"/>
        <v/>
      </c>
      <c r="R457" s="425" t="str">
        <f>IF(Q457=1,COUNTIF($Q$390:Q457,1),"")</f>
        <v/>
      </c>
      <c r="S457" s="119" t="str">
        <f>IFERROR(INDEX($B$390:$B$464,MATCH(ROWS($Q$390:Q457),$R$390:$R$464,0)),"")</f>
        <v/>
      </c>
      <c r="T457" s="119" t="str">
        <f t="shared" si="14"/>
        <v/>
      </c>
      <c r="U457" s="425" t="str">
        <f>IF(T457=1,COUNTIF($T$390:T457,1),"")</f>
        <v/>
      </c>
      <c r="V457" s="119" t="str">
        <f>IFERROR(INDEX($B$390:$B$464,MATCH(ROWS($T$390:T457),$U$390:$U$464,0)),"")</f>
        <v/>
      </c>
    </row>
    <row r="458" spans="2:22" x14ac:dyDescent="0.2">
      <c r="B458" s="147" t="str">
        <f t="array" aca="1" ref="B458" ca="1">INDIRECT(TEXT(MIN(IF(($D$317:$E$382&lt;&gt;"")*(COUNTIF($B$389:B457,$D$317:$E$382)=0),ROW($317:$382)*100+COLUMN($D:$E),7^8)),"R0C00"),)&amp;""</f>
        <v/>
      </c>
      <c r="C458" s="422" t="str">
        <f t="shared" ca="1" si="13"/>
        <v/>
      </c>
      <c r="D458" s="16"/>
      <c r="E458" s="49"/>
      <c r="F458" s="16"/>
      <c r="G458" s="16"/>
      <c r="H458" s="59"/>
      <c r="I458" s="60"/>
      <c r="J458" s="31"/>
      <c r="K458" s="402"/>
      <c r="Q458" s="119" t="str">
        <f t="shared" si="12"/>
        <v/>
      </c>
      <c r="R458" s="425" t="str">
        <f>IF(Q458=1,COUNTIF($Q$390:Q458,1),"")</f>
        <v/>
      </c>
      <c r="S458" s="119" t="str">
        <f>IFERROR(INDEX($B$390:$B$464,MATCH(ROWS($Q$390:Q458),$R$390:$R$464,0)),"")</f>
        <v/>
      </c>
      <c r="T458" s="119" t="str">
        <f t="shared" si="14"/>
        <v/>
      </c>
      <c r="U458" s="425" t="str">
        <f>IF(T458=1,COUNTIF($T$390:T458,1),"")</f>
        <v/>
      </c>
      <c r="V458" s="119" t="str">
        <f>IFERROR(INDEX($B$390:$B$464,MATCH(ROWS($T$390:T458),$U$390:$U$464,0)),"")</f>
        <v/>
      </c>
    </row>
    <row r="459" spans="2:22" x14ac:dyDescent="0.2">
      <c r="B459" s="147" t="str">
        <f t="array" aca="1" ref="B459" ca="1">INDIRECT(TEXT(MIN(IF(($D$317:$E$382&lt;&gt;"")*(COUNTIF($B$389:B458,$D$317:$E$382)=0),ROW($317:$382)*100+COLUMN($D:$E),7^8)),"R0C00"),)&amp;""</f>
        <v/>
      </c>
      <c r="C459" s="422" t="str">
        <f t="shared" ca="1" si="13"/>
        <v/>
      </c>
      <c r="D459" s="16"/>
      <c r="E459" s="49"/>
      <c r="F459" s="16"/>
      <c r="G459" s="16"/>
      <c r="H459" s="59"/>
      <c r="I459" s="60"/>
      <c r="J459" s="31"/>
      <c r="K459" s="402"/>
      <c r="Q459" s="119" t="str">
        <f t="shared" si="12"/>
        <v/>
      </c>
      <c r="R459" s="425" t="str">
        <f>IF(Q459=1,COUNTIF($Q$390:Q459,1),"")</f>
        <v/>
      </c>
      <c r="S459" s="119" t="str">
        <f>IFERROR(INDEX($B$390:$B$464,MATCH(ROWS($Q$390:Q459),$R$390:$R$464,0)),"")</f>
        <v/>
      </c>
      <c r="T459" s="119" t="str">
        <f t="shared" si="14"/>
        <v/>
      </c>
      <c r="U459" s="425" t="str">
        <f>IF(T459=1,COUNTIF($T$390:T459,1),"")</f>
        <v/>
      </c>
      <c r="V459" s="119" t="str">
        <f>IFERROR(INDEX($B$390:$B$464,MATCH(ROWS($T$390:T459),$U$390:$U$464,0)),"")</f>
        <v/>
      </c>
    </row>
    <row r="460" spans="2:22" x14ac:dyDescent="0.2">
      <c r="B460" s="147" t="str">
        <f t="array" aca="1" ref="B460" ca="1">INDIRECT(TEXT(MIN(IF(($D$317:$E$382&lt;&gt;"")*(COUNTIF($B$389:B459,$D$317:$E$382)=0),ROW($317:$382)*100+COLUMN($D:$E),7^8)),"R0C00"),)&amp;""</f>
        <v/>
      </c>
      <c r="C460" s="422" t="str">
        <f t="shared" ca="1" si="13"/>
        <v/>
      </c>
      <c r="D460" s="16"/>
      <c r="E460" s="49"/>
      <c r="F460" s="16"/>
      <c r="G460" s="16"/>
      <c r="H460" s="59"/>
      <c r="I460" s="60"/>
      <c r="J460" s="31"/>
      <c r="K460" s="402"/>
      <c r="Q460" s="119" t="str">
        <f t="shared" si="12"/>
        <v/>
      </c>
      <c r="R460" s="425" t="str">
        <f>IF(Q460=1,COUNTIF($Q$390:Q460,1),"")</f>
        <v/>
      </c>
      <c r="S460" s="119" t="str">
        <f>IFERROR(INDEX($B$390:$B$464,MATCH(ROWS($Q$390:Q460),$R$390:$R$464,0)),"")</f>
        <v/>
      </c>
      <c r="T460" s="119" t="str">
        <f t="shared" si="14"/>
        <v/>
      </c>
      <c r="U460" s="425" t="str">
        <f>IF(T460=1,COUNTIF($T$390:T460,1),"")</f>
        <v/>
      </c>
      <c r="V460" s="119" t="str">
        <f>IFERROR(INDEX($B$390:$B$464,MATCH(ROWS($T$390:T460),$U$390:$U$464,0)),"")</f>
        <v/>
      </c>
    </row>
    <row r="461" spans="2:22" x14ac:dyDescent="0.2">
      <c r="B461" s="147" t="str">
        <f t="array" aca="1" ref="B461" ca="1">INDIRECT(TEXT(MIN(IF(($D$317:$E$382&lt;&gt;"")*(COUNTIF($B$389:B460,$D$317:$E$382)=0),ROW($317:$382)*100+COLUMN($D:$E),7^8)),"R0C00"),)&amp;""</f>
        <v/>
      </c>
      <c r="C461" s="422" t="str">
        <f t="shared" ca="1" si="13"/>
        <v/>
      </c>
      <c r="D461" s="16"/>
      <c r="E461" s="49"/>
      <c r="F461" s="16"/>
      <c r="G461" s="16"/>
      <c r="H461" s="59"/>
      <c r="I461" s="60"/>
      <c r="J461" s="31"/>
      <c r="K461" s="402"/>
      <c r="Q461" s="119" t="str">
        <f t="shared" si="12"/>
        <v/>
      </c>
      <c r="R461" s="425" t="str">
        <f>IF(Q461=1,COUNTIF($Q$390:Q461,1),"")</f>
        <v/>
      </c>
      <c r="S461" s="119" t="str">
        <f>IFERROR(INDEX($B$390:$B$464,MATCH(ROWS($Q$390:Q461),$R$390:$R$464,0)),"")</f>
        <v/>
      </c>
      <c r="T461" s="119" t="str">
        <f t="shared" si="14"/>
        <v/>
      </c>
      <c r="U461" s="425" t="str">
        <f>IF(T461=1,COUNTIF($T$390:T461,1),"")</f>
        <v/>
      </c>
      <c r="V461" s="119" t="str">
        <f>IFERROR(INDEX($B$390:$B$464,MATCH(ROWS($T$390:T461),$U$390:$U$464,0)),"")</f>
        <v/>
      </c>
    </row>
    <row r="462" spans="2:22" x14ac:dyDescent="0.2">
      <c r="B462" s="147" t="str">
        <f t="array" aca="1" ref="B462" ca="1">INDIRECT(TEXT(MIN(IF(($D$317:$E$382&lt;&gt;"")*(COUNTIF($B$389:B461,$D$317:$E$382)=0),ROW($317:$382)*100+COLUMN($D:$E),7^8)),"R0C00"),)&amp;""</f>
        <v/>
      </c>
      <c r="C462" s="422" t="str">
        <f t="shared" ca="1" si="13"/>
        <v/>
      </c>
      <c r="D462" s="16"/>
      <c r="E462" s="49"/>
      <c r="F462" s="16"/>
      <c r="G462" s="16"/>
      <c r="H462" s="59"/>
      <c r="I462" s="60"/>
      <c r="J462" s="31"/>
      <c r="K462" s="402"/>
      <c r="Q462" s="119" t="str">
        <f t="shared" si="12"/>
        <v/>
      </c>
      <c r="R462" s="425" t="str">
        <f>IF(Q462=1,COUNTIF($Q$390:Q462,1),"")</f>
        <v/>
      </c>
      <c r="S462" s="119" t="str">
        <f>IFERROR(INDEX($B$390:$B$464,MATCH(ROWS($Q$390:Q462),$R$390:$R$464,0)),"")</f>
        <v/>
      </c>
      <c r="T462" s="119" t="str">
        <f t="shared" si="14"/>
        <v/>
      </c>
      <c r="U462" s="425" t="str">
        <f>IF(T462=1,COUNTIF($T$390:T462,1),"")</f>
        <v/>
      </c>
      <c r="V462" s="119" t="str">
        <f>IFERROR(INDEX($B$390:$B$464,MATCH(ROWS($T$390:T462),$U$390:$U$464,0)),"")</f>
        <v/>
      </c>
    </row>
    <row r="463" spans="2:22" x14ac:dyDescent="0.2">
      <c r="B463" s="147" t="str">
        <f t="array" aca="1" ref="B463" ca="1">INDIRECT(TEXT(MIN(IF(($D$317:$E$382&lt;&gt;"")*(COUNTIF($B$389:B462,$D$317:$E$382)=0),ROW($317:$382)*100+COLUMN($D:$E),7^8)),"R0C00"),)&amp;""</f>
        <v/>
      </c>
      <c r="C463" s="422" t="str">
        <f t="shared" ca="1" si="13"/>
        <v/>
      </c>
      <c r="D463" s="16"/>
      <c r="E463" s="49"/>
      <c r="F463" s="16"/>
      <c r="G463" s="16"/>
      <c r="H463" s="59"/>
      <c r="I463" s="60"/>
      <c r="J463" s="31"/>
      <c r="K463" s="402"/>
      <c r="Q463" s="119" t="str">
        <f t="shared" si="12"/>
        <v/>
      </c>
      <c r="R463" s="425" t="str">
        <f>IF(Q463=1,COUNTIF($Q$390:Q463,1),"")</f>
        <v/>
      </c>
      <c r="S463" s="119" t="str">
        <f>IFERROR(INDEX($B$390:$B$464,MATCH(ROWS($Q$390:Q463),$R$390:$R$464,0)),"")</f>
        <v/>
      </c>
      <c r="T463" s="119" t="str">
        <f t="shared" si="14"/>
        <v/>
      </c>
      <c r="U463" s="425" t="str">
        <f>IF(T463=1,COUNTIF($T$390:T463,1),"")</f>
        <v/>
      </c>
      <c r="V463" s="119" t="str">
        <f>IFERROR(INDEX($B$390:$B$464,MATCH(ROWS($T$390:T463),$U$390:$U$464,0)),"")</f>
        <v/>
      </c>
    </row>
    <row r="464" spans="2:22" x14ac:dyDescent="0.2">
      <c r="B464" s="147" t="str">
        <f t="array" aca="1" ref="B464" ca="1">INDIRECT(TEXT(MIN(IF(($D$317:$E$382&lt;&gt;"")*(COUNTIF($B$389:B463,$D$317:$E$382)=0),ROW($317:$382)*100+COLUMN($D:$E),7^8)),"R0C00"),)&amp;""</f>
        <v/>
      </c>
      <c r="C464" s="422" t="str">
        <f t="shared" ca="1" si="13"/>
        <v/>
      </c>
      <c r="D464" s="16"/>
      <c r="E464" s="49"/>
      <c r="F464" s="16"/>
      <c r="G464" s="16"/>
      <c r="H464" s="59"/>
      <c r="I464" s="60"/>
      <c r="J464" s="31"/>
      <c r="K464" s="402"/>
      <c r="Q464" s="119" t="str">
        <f t="shared" si="12"/>
        <v/>
      </c>
      <c r="R464" s="425" t="str">
        <f>IF(Q464=1,COUNTIF($Q$390:Q464,1),"")</f>
        <v/>
      </c>
      <c r="S464" s="119" t="str">
        <f>IFERROR(INDEX($B$390:$B$464,MATCH(ROWS($Q$390:Q464),$R$390:$R$464,0)),"")</f>
        <v/>
      </c>
      <c r="T464" s="119" t="str">
        <f t="shared" si="14"/>
        <v/>
      </c>
      <c r="U464" s="425" t="str">
        <f>IF(T464=1,COUNTIF($T$390:T464,1),"")</f>
        <v/>
      </c>
      <c r="V464" s="119" t="str">
        <f>IFERROR(INDEX($B$390:$B$464,MATCH(ROWS($T$390:T464),$U$390:$U$464,0)),"")</f>
        <v/>
      </c>
    </row>
    <row r="465" spans="2:18" ht="15" thickBot="1" x14ac:dyDescent="0.25">
      <c r="B465" s="412"/>
      <c r="C465" s="302"/>
      <c r="D465" s="302"/>
      <c r="E465" s="302"/>
      <c r="F465" s="302"/>
      <c r="G465" s="302"/>
      <c r="H465" s="302"/>
      <c r="I465" s="302"/>
      <c r="J465" s="302"/>
      <c r="K465" s="413"/>
      <c r="R465" s="425"/>
    </row>
    <row r="466" spans="2:18" x14ac:dyDescent="0.2">
      <c r="B466" s="141"/>
      <c r="J466" s="402"/>
    </row>
    <row r="467" spans="2:18" ht="18" x14ac:dyDescent="0.25">
      <c r="B467" s="418" t="s">
        <v>202</v>
      </c>
      <c r="J467" s="402"/>
    </row>
    <row r="468" spans="2:18" x14ac:dyDescent="0.2">
      <c r="B468" s="141"/>
      <c r="J468" s="402"/>
    </row>
    <row r="469" spans="2:18" x14ac:dyDescent="0.2">
      <c r="B469" s="141" t="s">
        <v>203</v>
      </c>
      <c r="J469" s="402"/>
    </row>
    <row r="470" spans="2:18" x14ac:dyDescent="0.2">
      <c r="B470" s="141" t="s">
        <v>204</v>
      </c>
      <c r="J470" s="402"/>
    </row>
    <row r="471" spans="2:18" x14ac:dyDescent="0.2">
      <c r="B471" s="141"/>
      <c r="J471" s="402"/>
    </row>
    <row r="472" spans="2:18" x14ac:dyDescent="0.2">
      <c r="B472" s="141" t="s">
        <v>205</v>
      </c>
      <c r="J472" s="402"/>
    </row>
    <row r="473" spans="2:18" x14ac:dyDescent="0.2">
      <c r="B473" s="141"/>
      <c r="J473" s="402"/>
    </row>
    <row r="474" spans="2:18" x14ac:dyDescent="0.2">
      <c r="B474" s="141"/>
      <c r="J474" s="402"/>
    </row>
    <row r="475" spans="2:18" ht="72" customHeight="1" x14ac:dyDescent="0.25">
      <c r="B475" s="141"/>
      <c r="H475" s="569" t="s">
        <v>206</v>
      </c>
      <c r="I475" s="570"/>
      <c r="J475" s="402"/>
    </row>
    <row r="476" spans="2:18" ht="105" x14ac:dyDescent="0.25">
      <c r="B476" s="132" t="s">
        <v>207</v>
      </c>
      <c r="C476" s="481" t="s">
        <v>60</v>
      </c>
      <c r="D476" s="481" t="s">
        <v>208</v>
      </c>
      <c r="E476" s="481" t="s">
        <v>209</v>
      </c>
      <c r="F476" s="481" t="s">
        <v>210</v>
      </c>
      <c r="G476" s="481" t="s">
        <v>211</v>
      </c>
      <c r="H476" s="481" t="s">
        <v>212</v>
      </c>
      <c r="I476" s="481" t="s">
        <v>213</v>
      </c>
      <c r="J476" s="402"/>
    </row>
    <row r="477" spans="2:18" x14ac:dyDescent="0.2">
      <c r="B477" s="105"/>
      <c r="C477" s="422" t="str">
        <f t="array" ref="C477">_xlfn.IFNA(IF(B477&lt;&gt;"",INDEX($C$390:$C$464,MATCH(B477,$B$390:$B$464,0)),""),"")</f>
        <v/>
      </c>
      <c r="D477" s="61"/>
      <c r="E477" s="49"/>
      <c r="F477" s="16"/>
      <c r="G477" s="16"/>
      <c r="H477" s="49"/>
      <c r="I477" s="49"/>
      <c r="J477" s="402"/>
    </row>
    <row r="478" spans="2:18" x14ac:dyDescent="0.2">
      <c r="B478" s="105"/>
      <c r="C478" s="422" t="str">
        <f t="array" ref="C478">_xlfn.IFNA(IF(B478&lt;&gt;"",INDEX($C$390:$C$464,MATCH(B478,$B$390:$B$464,0)),""),"")</f>
        <v/>
      </c>
      <c r="D478" s="61"/>
      <c r="E478" s="49"/>
      <c r="F478" s="16"/>
      <c r="G478" s="16"/>
      <c r="H478" s="49"/>
      <c r="I478" s="49"/>
      <c r="J478" s="402"/>
    </row>
    <row r="479" spans="2:18" x14ac:dyDescent="0.2">
      <c r="B479" s="105"/>
      <c r="C479" s="422" t="str">
        <f t="array" ref="C479">_xlfn.IFNA(IF(B479&lt;&gt;"",INDEX($C$390:$C$464,MATCH(B479,$B$390:$B$464,0)),""),"")</f>
        <v/>
      </c>
      <c r="D479" s="61"/>
      <c r="E479" s="49"/>
      <c r="F479" s="16"/>
      <c r="G479" s="16"/>
      <c r="H479" s="49"/>
      <c r="I479" s="49"/>
      <c r="J479" s="402"/>
    </row>
    <row r="480" spans="2:18" x14ac:dyDescent="0.2">
      <c r="B480" s="105"/>
      <c r="C480" s="422" t="str">
        <f t="array" ref="C480">_xlfn.IFNA(IF(B480&lt;&gt;"",INDEX($C$390:$C$464,MATCH(B480,$B$390:$B$464,0)),""),"")</f>
        <v/>
      </c>
      <c r="D480" s="61"/>
      <c r="E480" s="49"/>
      <c r="F480" s="16"/>
      <c r="G480" s="16"/>
      <c r="H480" s="49"/>
      <c r="I480" s="49"/>
      <c r="J480" s="402"/>
    </row>
    <row r="481" spans="2:10" x14ac:dyDescent="0.2">
      <c r="B481" s="105"/>
      <c r="C481" s="422" t="str">
        <f t="array" ref="C481">_xlfn.IFNA(IF(B481&lt;&gt;"",INDEX($C$390:$C$464,MATCH(B481,$B$390:$B$464,0)),""),"")</f>
        <v/>
      </c>
      <c r="D481" s="61"/>
      <c r="E481" s="49"/>
      <c r="F481" s="16"/>
      <c r="G481" s="16"/>
      <c r="H481" s="49"/>
      <c r="I481" s="49"/>
      <c r="J481" s="402"/>
    </row>
    <row r="482" spans="2:10" x14ac:dyDescent="0.2">
      <c r="B482" s="105"/>
      <c r="C482" s="422" t="str">
        <f t="array" ref="C482">_xlfn.IFNA(IF(B482&lt;&gt;"",INDEX($C$390:$C$464,MATCH(B482,$B$390:$B$464,0)),""),"")</f>
        <v/>
      </c>
      <c r="D482" s="61"/>
      <c r="E482" s="49"/>
      <c r="F482" s="16"/>
      <c r="G482" s="16"/>
      <c r="H482" s="49"/>
      <c r="I482" s="49"/>
      <c r="J482" s="402"/>
    </row>
    <row r="483" spans="2:10" x14ac:dyDescent="0.2">
      <c r="B483" s="105"/>
      <c r="C483" s="422" t="str">
        <f t="array" ref="C483">_xlfn.IFNA(IF(B483&lt;&gt;"",INDEX($C$390:$C$464,MATCH(B483,$B$390:$B$464,0)),""),"")</f>
        <v/>
      </c>
      <c r="D483" s="61"/>
      <c r="E483" s="49"/>
      <c r="F483" s="16"/>
      <c r="G483" s="16"/>
      <c r="H483" s="49"/>
      <c r="I483" s="49"/>
      <c r="J483" s="402"/>
    </row>
    <row r="484" spans="2:10" x14ac:dyDescent="0.2">
      <c r="B484" s="105"/>
      <c r="C484" s="422" t="str">
        <f t="array" ref="C484">_xlfn.IFNA(IF(B484&lt;&gt;"",INDEX($C$390:$C$464,MATCH(B484,$B$390:$B$464,0)),""),"")</f>
        <v/>
      </c>
      <c r="D484" s="61"/>
      <c r="E484" s="49"/>
      <c r="F484" s="16"/>
      <c r="G484" s="16"/>
      <c r="H484" s="49"/>
      <c r="I484" s="49"/>
      <c r="J484" s="402"/>
    </row>
    <row r="485" spans="2:10" x14ac:dyDescent="0.2">
      <c r="B485" s="105"/>
      <c r="C485" s="422" t="str">
        <f t="array" ref="C485">_xlfn.IFNA(IF(B485&lt;&gt;"",INDEX($C$390:$C$464,MATCH(B485,$B$390:$B$464,0)),""),"")</f>
        <v/>
      </c>
      <c r="D485" s="61"/>
      <c r="E485" s="49"/>
      <c r="F485" s="16"/>
      <c r="G485" s="16"/>
      <c r="H485" s="49"/>
      <c r="I485" s="49"/>
      <c r="J485" s="402"/>
    </row>
    <row r="486" spans="2:10" x14ac:dyDescent="0.2">
      <c r="B486" s="105"/>
      <c r="C486" s="422" t="str">
        <f t="array" ref="C486">_xlfn.IFNA(IF(B486&lt;&gt;"",INDEX($C$390:$C$464,MATCH(B486,$B$390:$B$464,0)),""),"")</f>
        <v/>
      </c>
      <c r="D486" s="61"/>
      <c r="E486" s="49"/>
      <c r="F486" s="16"/>
      <c r="G486" s="16"/>
      <c r="H486" s="49"/>
      <c r="I486" s="49"/>
      <c r="J486" s="402"/>
    </row>
    <row r="487" spans="2:10" x14ac:dyDescent="0.2">
      <c r="B487" s="105"/>
      <c r="C487" s="422" t="str">
        <f t="array" ref="C487">_xlfn.IFNA(IF(B487&lt;&gt;"",INDEX($C$390:$C$464,MATCH(B487,$B$390:$B$464,0)),""),"")</f>
        <v/>
      </c>
      <c r="D487" s="61"/>
      <c r="E487" s="49"/>
      <c r="F487" s="16"/>
      <c r="G487" s="16"/>
      <c r="H487" s="49"/>
      <c r="I487" s="49"/>
      <c r="J487" s="402"/>
    </row>
    <row r="488" spans="2:10" x14ac:dyDescent="0.2">
      <c r="B488" s="105"/>
      <c r="C488" s="422" t="str">
        <f t="array" ref="C488">_xlfn.IFNA(IF(B488&lt;&gt;"",INDEX($C$390:$C$464,MATCH(B488,$B$390:$B$464,0)),""),"")</f>
        <v/>
      </c>
      <c r="D488" s="61"/>
      <c r="E488" s="49"/>
      <c r="F488" s="16"/>
      <c r="G488" s="16"/>
      <c r="H488" s="49"/>
      <c r="I488" s="49"/>
      <c r="J488" s="402"/>
    </row>
    <row r="489" spans="2:10" x14ac:dyDescent="0.2">
      <c r="B489" s="105"/>
      <c r="C489" s="422" t="str">
        <f t="array" ref="C489">_xlfn.IFNA(IF(B489&lt;&gt;"",INDEX($C$390:$C$464,MATCH(B489,$B$390:$B$464,0)),""),"")</f>
        <v/>
      </c>
      <c r="D489" s="61"/>
      <c r="E489" s="49"/>
      <c r="F489" s="16"/>
      <c r="G489" s="16"/>
      <c r="H489" s="49"/>
      <c r="I489" s="49"/>
      <c r="J489" s="402"/>
    </row>
    <row r="490" spans="2:10" x14ac:dyDescent="0.2">
      <c r="B490" s="105"/>
      <c r="C490" s="422" t="str">
        <f t="array" ref="C490">_xlfn.IFNA(IF(B490&lt;&gt;"",INDEX($C$390:$C$464,MATCH(B490,$B$390:$B$464,0)),""),"")</f>
        <v/>
      </c>
      <c r="D490" s="61"/>
      <c r="E490" s="49"/>
      <c r="F490" s="16"/>
      <c r="G490" s="16"/>
      <c r="H490" s="49"/>
      <c r="I490" s="49"/>
      <c r="J490" s="402"/>
    </row>
    <row r="491" spans="2:10" x14ac:dyDescent="0.2">
      <c r="B491" s="105"/>
      <c r="C491" s="422" t="str">
        <f t="array" ref="C491">_xlfn.IFNA(IF(B491&lt;&gt;"",INDEX($C$390:$C$464,MATCH(B491,$B$390:$B$464,0)),""),"")</f>
        <v/>
      </c>
      <c r="D491" s="61"/>
      <c r="E491" s="49"/>
      <c r="F491" s="16"/>
      <c r="G491" s="16"/>
      <c r="H491" s="49"/>
      <c r="I491" s="49"/>
      <c r="J491" s="402"/>
    </row>
    <row r="492" spans="2:10" x14ac:dyDescent="0.2">
      <c r="B492" s="105"/>
      <c r="C492" s="422" t="str">
        <f t="array" ref="C492">_xlfn.IFNA(IF(B492&lt;&gt;"",INDEX($C$390:$C$464,MATCH(B492,$B$390:$B$464,0)),""),"")</f>
        <v/>
      </c>
      <c r="D492" s="61"/>
      <c r="E492" s="49"/>
      <c r="F492" s="16"/>
      <c r="G492" s="16"/>
      <c r="H492" s="49"/>
      <c r="I492" s="49"/>
      <c r="J492" s="402"/>
    </row>
    <row r="493" spans="2:10" x14ac:dyDescent="0.2">
      <c r="B493" s="105"/>
      <c r="C493" s="422" t="str">
        <f t="array" ref="C493">_xlfn.IFNA(IF(B493&lt;&gt;"",INDEX($C$390:$C$464,MATCH(B493,$B$390:$B$464,0)),""),"")</f>
        <v/>
      </c>
      <c r="D493" s="61"/>
      <c r="E493" s="49"/>
      <c r="F493" s="16"/>
      <c r="G493" s="16"/>
      <c r="H493" s="49"/>
      <c r="I493" s="49"/>
      <c r="J493" s="402"/>
    </row>
    <row r="494" spans="2:10" x14ac:dyDescent="0.2">
      <c r="B494" s="105"/>
      <c r="C494" s="422" t="str">
        <f t="array" ref="C494">_xlfn.IFNA(IF(B494&lt;&gt;"",INDEX($C$390:$C$464,MATCH(B494,$B$390:$B$464,0)),""),"")</f>
        <v/>
      </c>
      <c r="D494" s="61"/>
      <c r="E494" s="49"/>
      <c r="F494" s="16"/>
      <c r="G494" s="16"/>
      <c r="H494" s="49"/>
      <c r="I494" s="49"/>
      <c r="J494" s="402"/>
    </row>
    <row r="495" spans="2:10" x14ac:dyDescent="0.2">
      <c r="B495" s="105"/>
      <c r="C495" s="422" t="str">
        <f t="array" ref="C495">_xlfn.IFNA(IF(B495&lt;&gt;"",INDEX($C$390:$C$464,MATCH(B495,$B$390:$B$464,0)),""),"")</f>
        <v/>
      </c>
      <c r="D495" s="61"/>
      <c r="E495" s="49"/>
      <c r="F495" s="16"/>
      <c r="G495" s="16"/>
      <c r="H495" s="49"/>
      <c r="I495" s="49"/>
      <c r="J495" s="402"/>
    </row>
    <row r="496" spans="2:10" x14ac:dyDescent="0.2">
      <c r="B496" s="105"/>
      <c r="C496" s="422" t="str">
        <f t="array" ref="C496">_xlfn.IFNA(IF(B496&lt;&gt;"",INDEX($C$390:$C$464,MATCH(B496,$B$390:$B$464,0)),""),"")</f>
        <v/>
      </c>
      <c r="D496" s="61"/>
      <c r="E496" s="49"/>
      <c r="F496" s="16"/>
      <c r="G496" s="16"/>
      <c r="H496" s="49"/>
      <c r="I496" s="49"/>
      <c r="J496" s="402"/>
    </row>
    <row r="497" spans="2:10" x14ac:dyDescent="0.2">
      <c r="B497" s="105"/>
      <c r="C497" s="422" t="str">
        <f t="array" ref="C497">_xlfn.IFNA(IF(B497&lt;&gt;"",INDEX($C$390:$C$464,MATCH(B497,$B$390:$B$464,0)),""),"")</f>
        <v/>
      </c>
      <c r="D497" s="61"/>
      <c r="E497" s="49"/>
      <c r="F497" s="16"/>
      <c r="G497" s="16"/>
      <c r="H497" s="49"/>
      <c r="I497" s="49"/>
      <c r="J497" s="402"/>
    </row>
    <row r="498" spans="2:10" x14ac:dyDescent="0.2">
      <c r="B498" s="105"/>
      <c r="C498" s="422" t="str">
        <f t="array" ref="C498">_xlfn.IFNA(IF(B498&lt;&gt;"",INDEX($C$390:$C$464,MATCH(B498,$B$390:$B$464,0)),""),"")</f>
        <v/>
      </c>
      <c r="D498" s="61"/>
      <c r="E498" s="49"/>
      <c r="F498" s="16"/>
      <c r="G498" s="16"/>
      <c r="H498" s="49"/>
      <c r="I498" s="49"/>
      <c r="J498" s="402"/>
    </row>
    <row r="499" spans="2:10" x14ac:dyDescent="0.2">
      <c r="B499" s="105"/>
      <c r="C499" s="422" t="str">
        <f t="array" ref="C499">_xlfn.IFNA(IF(B499&lt;&gt;"",INDEX($C$390:$C$464,MATCH(B499,$B$390:$B$464,0)),""),"")</f>
        <v/>
      </c>
      <c r="D499" s="61"/>
      <c r="E499" s="49"/>
      <c r="F499" s="16"/>
      <c r="G499" s="16"/>
      <c r="H499" s="49"/>
      <c r="I499" s="49"/>
      <c r="J499" s="402"/>
    </row>
    <row r="500" spans="2:10" x14ac:dyDescent="0.2">
      <c r="B500" s="105"/>
      <c r="C500" s="422" t="str">
        <f t="array" ref="C500">_xlfn.IFNA(IF(B500&lt;&gt;"",INDEX($C$390:$C$464,MATCH(B500,$B$390:$B$464,0)),""),"")</f>
        <v/>
      </c>
      <c r="D500" s="61"/>
      <c r="E500" s="49"/>
      <c r="F500" s="16"/>
      <c r="G500" s="16"/>
      <c r="H500" s="49"/>
      <c r="I500" s="49"/>
      <c r="J500" s="402"/>
    </row>
    <row r="501" spans="2:10" x14ac:dyDescent="0.2">
      <c r="B501" s="105"/>
      <c r="C501" s="422" t="str">
        <f t="array" ref="C501">_xlfn.IFNA(IF(B501&lt;&gt;"",INDEX($C$390:$C$464,MATCH(B501,$B$390:$B$464,0)),""),"")</f>
        <v/>
      </c>
      <c r="D501" s="61"/>
      <c r="E501" s="49"/>
      <c r="F501" s="16"/>
      <c r="G501" s="16"/>
      <c r="H501" s="49"/>
      <c r="I501" s="49"/>
      <c r="J501" s="402"/>
    </row>
    <row r="502" spans="2:10" x14ac:dyDescent="0.2">
      <c r="B502" s="105"/>
      <c r="C502" s="422" t="str">
        <f t="array" ref="C502">_xlfn.IFNA(IF(B502&lt;&gt;"",INDEX($C$390:$C$464,MATCH(B502,$B$390:$B$464,0)),""),"")</f>
        <v/>
      </c>
      <c r="D502" s="61"/>
      <c r="E502" s="49"/>
      <c r="F502" s="16"/>
      <c r="G502" s="16"/>
      <c r="H502" s="49"/>
      <c r="I502" s="49"/>
      <c r="J502" s="402"/>
    </row>
    <row r="503" spans="2:10" x14ac:dyDescent="0.2">
      <c r="B503" s="105"/>
      <c r="C503" s="422" t="str">
        <f t="array" ref="C503">_xlfn.IFNA(IF(B503&lt;&gt;"",INDEX($C$390:$C$464,MATCH(B503,$B$390:$B$464,0)),""),"")</f>
        <v/>
      </c>
      <c r="D503" s="61"/>
      <c r="E503" s="49"/>
      <c r="F503" s="16"/>
      <c r="G503" s="16"/>
      <c r="H503" s="49"/>
      <c r="I503" s="49"/>
      <c r="J503" s="402"/>
    </row>
    <row r="504" spans="2:10" x14ac:dyDescent="0.2">
      <c r="B504" s="105"/>
      <c r="C504" s="422" t="str">
        <f t="array" ref="C504">_xlfn.IFNA(IF(B504&lt;&gt;"",INDEX($C$390:$C$464,MATCH(B504,$B$390:$B$464,0)),""),"")</f>
        <v/>
      </c>
      <c r="D504" s="61"/>
      <c r="E504" s="49"/>
      <c r="F504" s="16"/>
      <c r="G504" s="16"/>
      <c r="H504" s="49"/>
      <c r="I504" s="49"/>
      <c r="J504" s="402"/>
    </row>
    <row r="505" spans="2:10" x14ac:dyDescent="0.2">
      <c r="B505" s="105"/>
      <c r="C505" s="422" t="str">
        <f t="array" ref="C505">_xlfn.IFNA(IF(B505&lt;&gt;"",INDEX($C$390:$C$464,MATCH(B505,$B$390:$B$464,0)),""),"")</f>
        <v/>
      </c>
      <c r="D505" s="61"/>
      <c r="E505" s="49"/>
      <c r="F505" s="16"/>
      <c r="G505" s="16"/>
      <c r="H505" s="49"/>
      <c r="I505" s="49"/>
      <c r="J505" s="402"/>
    </row>
    <row r="506" spans="2:10" x14ac:dyDescent="0.2">
      <c r="B506" s="105"/>
      <c r="C506" s="422" t="str">
        <f t="array" ref="C506">_xlfn.IFNA(IF(B506&lt;&gt;"",INDEX($C$390:$C$464,MATCH(B506,$B$390:$B$464,0)),""),"")</f>
        <v/>
      </c>
      <c r="D506" s="61"/>
      <c r="E506" s="49"/>
      <c r="F506" s="16"/>
      <c r="G506" s="16"/>
      <c r="H506" s="49"/>
      <c r="I506" s="49"/>
      <c r="J506" s="402"/>
    </row>
    <row r="507" spans="2:10" x14ac:dyDescent="0.2">
      <c r="B507" s="105"/>
      <c r="C507" s="422" t="str">
        <f t="array" ref="C507">_xlfn.IFNA(IF(B507&lt;&gt;"",INDEX($C$390:$C$464,MATCH(B507,$B$390:$B$464,0)),""),"")</f>
        <v/>
      </c>
      <c r="D507" s="61"/>
      <c r="E507" s="49"/>
      <c r="F507" s="16"/>
      <c r="G507" s="16"/>
      <c r="H507" s="49"/>
      <c r="I507" s="49"/>
      <c r="J507" s="402"/>
    </row>
    <row r="508" spans="2:10" x14ac:dyDescent="0.2">
      <c r="B508" s="105"/>
      <c r="C508" s="422" t="str">
        <f t="array" ref="C508">_xlfn.IFNA(IF(B508&lt;&gt;"",INDEX($C$390:$C$464,MATCH(B508,$B$390:$B$464,0)),""),"")</f>
        <v/>
      </c>
      <c r="D508" s="61"/>
      <c r="E508" s="49"/>
      <c r="F508" s="16"/>
      <c r="G508" s="16"/>
      <c r="H508" s="49"/>
      <c r="I508" s="49"/>
      <c r="J508" s="402"/>
    </row>
    <row r="509" spans="2:10" x14ac:dyDescent="0.2">
      <c r="B509" s="105"/>
      <c r="C509" s="422" t="str">
        <f t="array" ref="C509">_xlfn.IFNA(IF(B509&lt;&gt;"",INDEX($C$390:$C$464,MATCH(B509,$B$390:$B$464,0)),""),"")</f>
        <v/>
      </c>
      <c r="D509" s="61"/>
      <c r="E509" s="49"/>
      <c r="F509" s="16"/>
      <c r="G509" s="16"/>
      <c r="H509" s="49"/>
      <c r="I509" s="49"/>
      <c r="J509" s="402"/>
    </row>
    <row r="510" spans="2:10" x14ac:dyDescent="0.2">
      <c r="B510" s="105"/>
      <c r="C510" s="422" t="str">
        <f t="array" ref="C510">_xlfn.IFNA(IF(B510&lt;&gt;"",INDEX($C$390:$C$464,MATCH(B510,$B$390:$B$464,0)),""),"")</f>
        <v/>
      </c>
      <c r="D510" s="61"/>
      <c r="E510" s="49"/>
      <c r="F510" s="16"/>
      <c r="G510" s="16"/>
      <c r="H510" s="49"/>
      <c r="I510" s="49"/>
      <c r="J510" s="402"/>
    </row>
    <row r="511" spans="2:10" x14ac:dyDescent="0.2">
      <c r="B511" s="105"/>
      <c r="C511" s="422" t="str">
        <f t="array" ref="C511">_xlfn.IFNA(IF(B511&lt;&gt;"",INDEX($C$390:$C$464,MATCH(B511,$B$390:$B$464,0)),""),"")</f>
        <v/>
      </c>
      <c r="D511" s="61"/>
      <c r="E511" s="49"/>
      <c r="F511" s="16"/>
      <c r="G511" s="16"/>
      <c r="H511" s="49"/>
      <c r="I511" s="49"/>
      <c r="J511" s="402"/>
    </row>
    <row r="512" spans="2:10" x14ac:dyDescent="0.2">
      <c r="B512" s="105"/>
      <c r="C512" s="422" t="str">
        <f t="array" ref="C512">_xlfn.IFNA(IF(B512&lt;&gt;"",INDEX($C$390:$C$464,MATCH(B512,$B$390:$B$464,0)),""),"")</f>
        <v/>
      </c>
      <c r="D512" s="61"/>
      <c r="E512" s="49"/>
      <c r="F512" s="16"/>
      <c r="G512" s="16"/>
      <c r="H512" s="49"/>
      <c r="I512" s="49"/>
      <c r="J512" s="402"/>
    </row>
    <row r="513" spans="2:23" x14ac:dyDescent="0.2">
      <c r="B513" s="105"/>
      <c r="C513" s="422" t="str">
        <f t="array" ref="C513">_xlfn.IFNA(IF(B513&lt;&gt;"",INDEX($C$390:$C$464,MATCH(B513,$B$390:$B$464,0)),""),"")</f>
        <v/>
      </c>
      <c r="D513" s="61"/>
      <c r="E513" s="49"/>
      <c r="F513" s="16"/>
      <c r="G513" s="16"/>
      <c r="H513" s="49"/>
      <c r="I513" s="49"/>
      <c r="J513" s="402"/>
    </row>
    <row r="514" spans="2:23" x14ac:dyDescent="0.2">
      <c r="B514" s="105"/>
      <c r="C514" s="422" t="str">
        <f t="array" ref="C514">_xlfn.IFNA(IF(B514&lt;&gt;"",INDEX($C$390:$C$464,MATCH(B514,$B$390:$B$464,0)),""),"")</f>
        <v/>
      </c>
      <c r="D514" s="61"/>
      <c r="E514" s="49"/>
      <c r="F514" s="16"/>
      <c r="G514" s="16"/>
      <c r="H514" s="49"/>
      <c r="I514" s="49"/>
      <c r="J514" s="402"/>
    </row>
    <row r="515" spans="2:23" x14ac:dyDescent="0.2">
      <c r="B515" s="105"/>
      <c r="C515" s="422" t="str">
        <f t="array" ref="C515">_xlfn.IFNA(IF(B515&lt;&gt;"",INDEX($C$390:$C$464,MATCH(B515,$B$390:$B$464,0)),""),"")</f>
        <v/>
      </c>
      <c r="D515" s="61"/>
      <c r="E515" s="49"/>
      <c r="F515" s="16"/>
      <c r="G515" s="16"/>
      <c r="H515" s="49"/>
      <c r="I515" s="49"/>
      <c r="J515" s="402"/>
    </row>
    <row r="516" spans="2:23" x14ac:dyDescent="0.2">
      <c r="B516" s="105"/>
      <c r="C516" s="422" t="str">
        <f t="array" ref="C516">_xlfn.IFNA(IF(B516&lt;&gt;"",INDEX($C$390:$C$464,MATCH(B516,$B$390:$B$464,0)),""),"")</f>
        <v/>
      </c>
      <c r="D516" s="61"/>
      <c r="E516" s="49"/>
      <c r="F516" s="16"/>
      <c r="G516" s="16"/>
      <c r="H516" s="49"/>
      <c r="I516" s="49"/>
      <c r="J516" s="402"/>
    </row>
    <row r="517" spans="2:23" x14ac:dyDescent="0.2">
      <c r="B517" s="105"/>
      <c r="C517" s="422" t="str">
        <f t="array" ref="C517">_xlfn.IFNA(IF(B517&lt;&gt;"",INDEX($C$390:$C$464,MATCH(B517,$B$390:$B$464,0)),""),"")</f>
        <v/>
      </c>
      <c r="D517" s="61"/>
      <c r="E517" s="49"/>
      <c r="F517" s="16"/>
      <c r="G517" s="16"/>
      <c r="H517" s="49"/>
      <c r="I517" s="49"/>
      <c r="J517" s="402"/>
    </row>
    <row r="518" spans="2:23" x14ac:dyDescent="0.2">
      <c r="B518" s="105"/>
      <c r="C518" s="422" t="str">
        <f t="array" ref="C518">_xlfn.IFNA(IF(B518&lt;&gt;"",INDEX($C$390:$C$464,MATCH(B518,$B$390:$B$464,0)),""),"")</f>
        <v/>
      </c>
      <c r="D518" s="61"/>
      <c r="E518" s="49"/>
      <c r="F518" s="16"/>
      <c r="G518" s="16"/>
      <c r="H518" s="49"/>
      <c r="I518" s="49"/>
      <c r="J518" s="402"/>
    </row>
    <row r="519" spans="2:23" x14ac:dyDescent="0.2">
      <c r="B519" s="105"/>
      <c r="C519" s="422" t="str">
        <f t="array" ref="C519">_xlfn.IFNA(IF(B519&lt;&gt;"",INDEX($C$390:$C$464,MATCH(B519,$B$390:$B$464,0)),""),"")</f>
        <v/>
      </c>
      <c r="D519" s="61"/>
      <c r="E519" s="49"/>
      <c r="F519" s="16"/>
      <c r="G519" s="16"/>
      <c r="H519" s="49"/>
      <c r="I519" s="49"/>
      <c r="J519" s="402"/>
    </row>
    <row r="520" spans="2:23" x14ac:dyDescent="0.2">
      <c r="B520" s="105"/>
      <c r="C520" s="422" t="str">
        <f t="array" ref="C520">_xlfn.IFNA(IF(B520&lt;&gt;"",INDEX($C$390:$C$464,MATCH(B520,$B$390:$B$464,0)),""),"")</f>
        <v/>
      </c>
      <c r="D520" s="61"/>
      <c r="E520" s="49"/>
      <c r="F520" s="16"/>
      <c r="G520" s="16"/>
      <c r="H520" s="49"/>
      <c r="I520" s="49"/>
      <c r="J520" s="402"/>
    </row>
    <row r="521" spans="2:23" x14ac:dyDescent="0.2">
      <c r="B521" s="105"/>
      <c r="C521" s="422" t="str">
        <f t="array" ref="C521">_xlfn.IFNA(IF(B521&lt;&gt;"",INDEX($C$390:$C$464,MATCH(B521,$B$390:$B$464,0)),""),"")</f>
        <v/>
      </c>
      <c r="D521" s="61"/>
      <c r="E521" s="49"/>
      <c r="F521" s="16"/>
      <c r="G521" s="16"/>
      <c r="H521" s="49"/>
      <c r="I521" s="49"/>
      <c r="J521" s="402"/>
    </row>
    <row r="522" spans="2:23" x14ac:dyDescent="0.2">
      <c r="B522" s="105"/>
      <c r="C522" s="422" t="str">
        <f t="array" ref="C522">_xlfn.IFNA(IF(B522&lt;&gt;"",INDEX($C$390:$C$464,MATCH(B522,$B$390:$B$464,0)),""),"")</f>
        <v/>
      </c>
      <c r="D522" s="61"/>
      <c r="E522" s="49"/>
      <c r="F522" s="16"/>
      <c r="G522" s="16"/>
      <c r="H522" s="49"/>
      <c r="I522" s="49"/>
      <c r="J522" s="402"/>
    </row>
    <row r="523" spans="2:23" x14ac:dyDescent="0.2">
      <c r="B523" s="105"/>
      <c r="C523" s="422" t="str">
        <f t="array" ref="C523">_xlfn.IFNA(IF(B523&lt;&gt;"",INDEX($C$390:$C$464,MATCH(B523,$B$390:$B$464,0)),""),"")</f>
        <v/>
      </c>
      <c r="D523" s="61"/>
      <c r="E523" s="49"/>
      <c r="F523" s="16"/>
      <c r="G523" s="16"/>
      <c r="H523" s="49"/>
      <c r="I523" s="49"/>
      <c r="J523" s="402"/>
    </row>
    <row r="524" spans="2:23" x14ac:dyDescent="0.2">
      <c r="B524" s="105"/>
      <c r="C524" s="422" t="str">
        <f t="array" ref="C524">_xlfn.IFNA(IF(B524&lt;&gt;"",INDEX($C$390:$C$464,MATCH(B524,$B$390:$B$464,0)),""),"")</f>
        <v/>
      </c>
      <c r="D524" s="61"/>
      <c r="E524" s="49"/>
      <c r="F524" s="16"/>
      <c r="G524" s="16"/>
      <c r="H524" s="49"/>
      <c r="I524" s="49"/>
      <c r="J524" s="402"/>
    </row>
    <row r="525" spans="2:23" x14ac:dyDescent="0.2">
      <c r="B525" s="105"/>
      <c r="C525" s="422" t="str">
        <f t="array" ref="C525">_xlfn.IFNA(IF(B525&lt;&gt;"",INDEX($C$390:$C$464,MATCH(B525,$B$390:$B$464,0)),""),"")</f>
        <v/>
      </c>
      <c r="D525" s="61"/>
      <c r="E525" s="49"/>
      <c r="F525" s="16"/>
      <c r="G525" s="16"/>
      <c r="H525" s="49"/>
      <c r="I525" s="49"/>
      <c r="J525" s="402"/>
    </row>
    <row r="526" spans="2:23" x14ac:dyDescent="0.2">
      <c r="B526" s="105"/>
      <c r="C526" s="422" t="str">
        <f t="array" ref="C526">_xlfn.IFNA(IF(B526&lt;&gt;"",INDEX($C$390:$C$464,MATCH(B526,$B$390:$B$464,0)),""),"")</f>
        <v/>
      </c>
      <c r="D526" s="61"/>
      <c r="E526" s="49"/>
      <c r="F526" s="16"/>
      <c r="G526" s="16"/>
      <c r="H526" s="49"/>
      <c r="I526" s="49"/>
      <c r="J526" s="402"/>
    </row>
    <row r="527" spans="2:23" ht="15" thickBot="1" x14ac:dyDescent="0.25">
      <c r="B527" s="412"/>
      <c r="C527" s="302"/>
      <c r="D527" s="302"/>
      <c r="E527" s="302"/>
      <c r="F527" s="302"/>
      <c r="G527" s="302"/>
      <c r="H527" s="302"/>
      <c r="I527" s="302"/>
      <c r="J527" s="413"/>
    </row>
    <row r="528" spans="2:23" x14ac:dyDescent="0.2">
      <c r="B528" s="414"/>
      <c r="H528" s="402"/>
      <c r="M528" s="44"/>
      <c r="Q528" s="124"/>
      <c r="W528" s="119"/>
    </row>
    <row r="529" spans="2:23" ht="15.75" x14ac:dyDescent="0.25">
      <c r="B529" s="141"/>
      <c r="C529" s="333" t="s">
        <v>214</v>
      </c>
      <c r="H529" s="402"/>
      <c r="M529" s="44"/>
      <c r="Q529" s="124"/>
      <c r="W529" s="119"/>
    </row>
    <row r="530" spans="2:23" x14ac:dyDescent="0.2">
      <c r="B530" s="141"/>
      <c r="H530" s="402"/>
      <c r="M530" s="44"/>
      <c r="Q530" s="124"/>
      <c r="W530" s="119"/>
    </row>
    <row r="531" spans="2:23" x14ac:dyDescent="0.2">
      <c r="B531" s="141"/>
      <c r="C531" s="44" t="s">
        <v>215</v>
      </c>
      <c r="H531" s="402"/>
      <c r="M531" s="44"/>
      <c r="Q531" s="124"/>
      <c r="W531" s="119"/>
    </row>
    <row r="532" spans="2:23" x14ac:dyDescent="0.2">
      <c r="B532" s="141"/>
      <c r="C532" s="44" t="s">
        <v>216</v>
      </c>
      <c r="H532" s="402"/>
      <c r="M532" s="44"/>
      <c r="Q532" s="124"/>
      <c r="W532" s="119"/>
    </row>
    <row r="533" spans="2:23" x14ac:dyDescent="0.2">
      <c r="B533" s="141"/>
      <c r="H533" s="402"/>
      <c r="M533" s="44"/>
      <c r="Q533" s="124"/>
      <c r="W533" s="119"/>
    </row>
    <row r="534" spans="2:23" ht="47.25" customHeight="1" x14ac:dyDescent="0.25">
      <c r="B534" s="141"/>
      <c r="C534" s="569" t="s">
        <v>217</v>
      </c>
      <c r="D534" s="570"/>
      <c r="E534" s="47"/>
      <c r="H534" s="402"/>
      <c r="M534" s="44"/>
      <c r="Q534" s="124"/>
      <c r="W534" s="119"/>
    </row>
    <row r="535" spans="2:23" ht="150" x14ac:dyDescent="0.25">
      <c r="B535" s="132" t="s">
        <v>60</v>
      </c>
      <c r="C535" s="478" t="s">
        <v>218</v>
      </c>
      <c r="D535" s="481" t="s">
        <v>219</v>
      </c>
      <c r="E535" s="487" t="s">
        <v>220</v>
      </c>
      <c r="F535" s="487" t="s">
        <v>221</v>
      </c>
      <c r="G535" s="487" t="s">
        <v>222</v>
      </c>
      <c r="H535" s="402"/>
      <c r="M535" s="44"/>
      <c r="Q535" s="124"/>
      <c r="W535" s="119"/>
    </row>
    <row r="536" spans="2:23" x14ac:dyDescent="0.2">
      <c r="B536" s="553"/>
      <c r="C536" s="248" t="s">
        <v>223</v>
      </c>
      <c r="D536" s="37" t="s">
        <v>224</v>
      </c>
      <c r="E536" s="13"/>
      <c r="F536" s="16"/>
      <c r="G536" s="16"/>
      <c r="H536" s="402"/>
      <c r="M536" s="44"/>
      <c r="Q536" s="124"/>
      <c r="W536" s="119"/>
    </row>
    <row r="537" spans="2:23" x14ac:dyDescent="0.2">
      <c r="B537" s="553"/>
      <c r="C537" s="248" t="s">
        <v>223</v>
      </c>
      <c r="D537" s="37" t="s">
        <v>225</v>
      </c>
      <c r="E537" s="13"/>
      <c r="F537" s="16"/>
      <c r="G537" s="16"/>
      <c r="H537" s="402"/>
      <c r="M537" s="44"/>
      <c r="Q537" s="124"/>
      <c r="W537" s="119"/>
    </row>
    <row r="538" spans="2:23" ht="14.25" customHeight="1" x14ac:dyDescent="0.2">
      <c r="B538" s="553"/>
      <c r="C538" s="248" t="s">
        <v>226</v>
      </c>
      <c r="D538" s="37" t="s">
        <v>227</v>
      </c>
      <c r="E538" s="13"/>
      <c r="F538" s="16"/>
      <c r="G538" s="16"/>
      <c r="H538" s="402"/>
      <c r="M538" s="44"/>
      <c r="Q538" s="124"/>
      <c r="W538" s="119"/>
    </row>
    <row r="539" spans="2:23" ht="14.25" customHeight="1" x14ac:dyDescent="0.2">
      <c r="B539" s="553"/>
      <c r="C539" s="248" t="s">
        <v>223</v>
      </c>
      <c r="D539" s="37" t="s">
        <v>224</v>
      </c>
      <c r="E539" s="13"/>
      <c r="F539" s="16"/>
      <c r="G539" s="16"/>
      <c r="H539" s="402"/>
      <c r="M539" s="44"/>
      <c r="Q539" s="124"/>
      <c r="W539" s="119"/>
    </row>
    <row r="540" spans="2:23" ht="14.25" customHeight="1" x14ac:dyDescent="0.2">
      <c r="B540" s="553"/>
      <c r="C540" s="248" t="s">
        <v>223</v>
      </c>
      <c r="D540" s="37" t="s">
        <v>225</v>
      </c>
      <c r="E540" s="13"/>
      <c r="F540" s="16"/>
      <c r="G540" s="16"/>
      <c r="H540" s="402"/>
      <c r="M540" s="44"/>
      <c r="Q540" s="124"/>
      <c r="W540" s="119"/>
    </row>
    <row r="541" spans="2:23" ht="14.25" customHeight="1" x14ac:dyDescent="0.2">
      <c r="B541" s="553"/>
      <c r="C541" s="248" t="s">
        <v>226</v>
      </c>
      <c r="D541" s="37" t="s">
        <v>227</v>
      </c>
      <c r="E541" s="13"/>
      <c r="F541" s="16"/>
      <c r="G541" s="16"/>
      <c r="H541" s="402"/>
      <c r="M541" s="44"/>
      <c r="Q541" s="124"/>
      <c r="W541" s="119"/>
    </row>
    <row r="542" spans="2:23" ht="14.25" customHeight="1" x14ac:dyDescent="0.2">
      <c r="B542" s="553"/>
      <c r="C542" s="248" t="s">
        <v>223</v>
      </c>
      <c r="D542" s="37" t="s">
        <v>224</v>
      </c>
      <c r="E542" s="13"/>
      <c r="F542" s="16"/>
      <c r="G542" s="16"/>
      <c r="H542" s="402"/>
      <c r="M542" s="44"/>
      <c r="Q542" s="124"/>
      <c r="W542" s="119"/>
    </row>
    <row r="543" spans="2:23" ht="14.25" customHeight="1" x14ac:dyDescent="0.2">
      <c r="B543" s="553"/>
      <c r="C543" s="248" t="s">
        <v>223</v>
      </c>
      <c r="D543" s="37" t="s">
        <v>225</v>
      </c>
      <c r="E543" s="13"/>
      <c r="F543" s="16"/>
      <c r="G543" s="16"/>
      <c r="H543" s="402"/>
      <c r="M543" s="44"/>
      <c r="Q543" s="124"/>
      <c r="W543" s="119"/>
    </row>
    <row r="544" spans="2:23" ht="14.25" customHeight="1" x14ac:dyDescent="0.2">
      <c r="B544" s="553"/>
      <c r="C544" s="248" t="s">
        <v>226</v>
      </c>
      <c r="D544" s="37" t="s">
        <v>227</v>
      </c>
      <c r="E544" s="13"/>
      <c r="F544" s="16"/>
      <c r="G544" s="16"/>
      <c r="H544" s="402"/>
      <c r="M544" s="44"/>
      <c r="Q544" s="124"/>
      <c r="W544" s="119"/>
    </row>
    <row r="545" spans="2:23" ht="14.25" customHeight="1" x14ac:dyDescent="0.2">
      <c r="B545" s="553"/>
      <c r="C545" s="248" t="s">
        <v>223</v>
      </c>
      <c r="D545" s="37" t="s">
        <v>224</v>
      </c>
      <c r="E545" s="13"/>
      <c r="F545" s="16"/>
      <c r="G545" s="16"/>
      <c r="H545" s="402"/>
      <c r="M545" s="44"/>
      <c r="Q545" s="124"/>
      <c r="W545" s="119"/>
    </row>
    <row r="546" spans="2:23" ht="14.25" customHeight="1" x14ac:dyDescent="0.2">
      <c r="B546" s="553"/>
      <c r="C546" s="248" t="s">
        <v>223</v>
      </c>
      <c r="D546" s="37" t="s">
        <v>225</v>
      </c>
      <c r="E546" s="13"/>
      <c r="F546" s="16"/>
      <c r="G546" s="16"/>
      <c r="H546" s="402"/>
      <c r="M546" s="44"/>
      <c r="Q546" s="124"/>
      <c r="W546" s="119"/>
    </row>
    <row r="547" spans="2:23" ht="14.25" customHeight="1" x14ac:dyDescent="0.2">
      <c r="B547" s="553"/>
      <c r="C547" s="248" t="s">
        <v>226</v>
      </c>
      <c r="D547" s="37" t="s">
        <v>227</v>
      </c>
      <c r="E547" s="13"/>
      <c r="F547" s="16"/>
      <c r="G547" s="16"/>
      <c r="H547" s="402"/>
      <c r="M547" s="44"/>
      <c r="Q547" s="124"/>
      <c r="W547" s="119"/>
    </row>
    <row r="548" spans="2:23" ht="14.25" customHeight="1" x14ac:dyDescent="0.2">
      <c r="B548" s="553"/>
      <c r="C548" s="248" t="s">
        <v>223</v>
      </c>
      <c r="D548" s="37" t="s">
        <v>224</v>
      </c>
      <c r="E548" s="13"/>
      <c r="F548" s="16"/>
      <c r="G548" s="16"/>
      <c r="H548" s="402"/>
      <c r="M548" s="44"/>
      <c r="Q548" s="124"/>
      <c r="W548" s="119"/>
    </row>
    <row r="549" spans="2:23" ht="14.25" customHeight="1" x14ac:dyDescent="0.2">
      <c r="B549" s="553"/>
      <c r="C549" s="248" t="s">
        <v>223</v>
      </c>
      <c r="D549" s="37" t="s">
        <v>225</v>
      </c>
      <c r="E549" s="13"/>
      <c r="F549" s="16"/>
      <c r="G549" s="16"/>
      <c r="H549" s="402"/>
      <c r="M549" s="44"/>
      <c r="Q549" s="124"/>
      <c r="W549" s="119"/>
    </row>
    <row r="550" spans="2:23" ht="14.25" customHeight="1" x14ac:dyDescent="0.2">
      <c r="B550" s="553"/>
      <c r="C550" s="248" t="s">
        <v>226</v>
      </c>
      <c r="D550" s="37" t="s">
        <v>227</v>
      </c>
      <c r="E550" s="13"/>
      <c r="F550" s="16"/>
      <c r="G550" s="16"/>
      <c r="H550" s="402"/>
      <c r="M550" s="44"/>
      <c r="Q550" s="124"/>
      <c r="W550" s="119"/>
    </row>
    <row r="551" spans="2:23" ht="14.25" customHeight="1" x14ac:dyDescent="0.2">
      <c r="B551" s="553"/>
      <c r="C551" s="248" t="s">
        <v>223</v>
      </c>
      <c r="D551" s="37" t="s">
        <v>224</v>
      </c>
      <c r="E551" s="13"/>
      <c r="F551" s="16"/>
      <c r="G551" s="16"/>
      <c r="H551" s="402"/>
      <c r="M551" s="44"/>
      <c r="Q551" s="124"/>
      <c r="W551" s="119"/>
    </row>
    <row r="552" spans="2:23" ht="14.25" customHeight="1" x14ac:dyDescent="0.2">
      <c r="B552" s="553"/>
      <c r="C552" s="248" t="s">
        <v>223</v>
      </c>
      <c r="D552" s="37" t="s">
        <v>225</v>
      </c>
      <c r="E552" s="13"/>
      <c r="F552" s="16"/>
      <c r="G552" s="16"/>
      <c r="H552" s="402"/>
      <c r="M552" s="44"/>
      <c r="Q552" s="124"/>
      <c r="W552" s="119"/>
    </row>
    <row r="553" spans="2:23" ht="14.25" customHeight="1" x14ac:dyDescent="0.2">
      <c r="B553" s="553"/>
      <c r="C553" s="248" t="s">
        <v>226</v>
      </c>
      <c r="D553" s="37" t="s">
        <v>227</v>
      </c>
      <c r="E553" s="13"/>
      <c r="F553" s="16"/>
      <c r="G553" s="16"/>
      <c r="H553" s="402"/>
      <c r="M553" s="44"/>
      <c r="Q553" s="124"/>
      <c r="W553" s="119"/>
    </row>
    <row r="554" spans="2:23" ht="14.25" customHeight="1" x14ac:dyDescent="0.2">
      <c r="B554" s="553"/>
      <c r="C554" s="248" t="s">
        <v>223</v>
      </c>
      <c r="D554" s="37" t="s">
        <v>224</v>
      </c>
      <c r="E554" s="13"/>
      <c r="F554" s="16"/>
      <c r="G554" s="16"/>
      <c r="H554" s="402"/>
      <c r="M554" s="44"/>
      <c r="Q554" s="124"/>
      <c r="W554" s="119"/>
    </row>
    <row r="555" spans="2:23" ht="14.25" customHeight="1" x14ac:dyDescent="0.2">
      <c r="B555" s="553"/>
      <c r="C555" s="248" t="s">
        <v>223</v>
      </c>
      <c r="D555" s="37" t="s">
        <v>225</v>
      </c>
      <c r="E555" s="13"/>
      <c r="F555" s="16"/>
      <c r="G555" s="16"/>
      <c r="H555" s="402"/>
      <c r="M555" s="44"/>
      <c r="Q555" s="124"/>
      <c r="W555" s="119"/>
    </row>
    <row r="556" spans="2:23" ht="14.25" customHeight="1" x14ac:dyDescent="0.2">
      <c r="B556" s="553"/>
      <c r="C556" s="248" t="s">
        <v>226</v>
      </c>
      <c r="D556" s="37" t="s">
        <v>227</v>
      </c>
      <c r="E556" s="13"/>
      <c r="F556" s="16"/>
      <c r="G556" s="16"/>
      <c r="H556" s="402"/>
      <c r="M556" s="44"/>
      <c r="Q556" s="124"/>
      <c r="W556" s="119"/>
    </row>
    <row r="557" spans="2:23" ht="15" thickBot="1" x14ac:dyDescent="0.25">
      <c r="B557" s="412"/>
      <c r="C557" s="302"/>
      <c r="D557" s="302"/>
      <c r="E557" s="302"/>
      <c r="F557" s="302"/>
      <c r="G557" s="302"/>
      <c r="H557" s="413"/>
      <c r="M557" s="44"/>
      <c r="Q557" s="124"/>
      <c r="W557" s="119"/>
    </row>
    <row r="558" spans="2:23" x14ac:dyDescent="0.2">
      <c r="B558" s="414"/>
      <c r="C558" s="415"/>
      <c r="D558" s="415"/>
      <c r="E558" s="415"/>
      <c r="F558" s="415"/>
      <c r="G558" s="401"/>
    </row>
    <row r="559" spans="2:23" ht="15" x14ac:dyDescent="0.25">
      <c r="B559" s="423" t="s">
        <v>228</v>
      </c>
      <c r="G559" s="402"/>
    </row>
    <row r="560" spans="2:23" x14ac:dyDescent="0.2">
      <c r="B560" s="141"/>
      <c r="G560" s="402"/>
    </row>
    <row r="561" spans="2:7" x14ac:dyDescent="0.2">
      <c r="B561" s="141" t="s">
        <v>229</v>
      </c>
      <c r="G561" s="402"/>
    </row>
    <row r="562" spans="2:7" x14ac:dyDescent="0.2">
      <c r="B562" s="141"/>
      <c r="G562" s="402"/>
    </row>
    <row r="563" spans="2:7" ht="120" x14ac:dyDescent="0.25">
      <c r="B563" s="132" t="s">
        <v>230</v>
      </c>
      <c r="C563" s="481" t="s">
        <v>60</v>
      </c>
      <c r="D563" s="481" t="s">
        <v>231</v>
      </c>
      <c r="E563" s="481" t="s">
        <v>232</v>
      </c>
      <c r="F563" s="481" t="s">
        <v>233</v>
      </c>
      <c r="G563" s="402"/>
    </row>
    <row r="564" spans="2:7" x14ac:dyDescent="0.2">
      <c r="B564" s="146" t="str">
        <f t="array" ref="B564">IFERROR(INDEX($B$390:$B$464,SMALL(IF($G$390:$G$464="Yes",ROW($B$390:$B$464)-ROW($B$390)+1),ROWS(B$390:B390))),"")</f>
        <v/>
      </c>
      <c r="C564" s="422" t="str">
        <f t="shared" ref="C564:C583" si="15">_xlfn.IFNA(IF(B564&lt;&gt;"",INDEX($C$390:$C$464,MATCH(B564,$B$390:$B$464,0)),""),"")</f>
        <v/>
      </c>
      <c r="D564" s="16"/>
      <c r="E564" s="16"/>
      <c r="F564" s="16"/>
      <c r="G564" s="402"/>
    </row>
    <row r="565" spans="2:7" x14ac:dyDescent="0.2">
      <c r="B565" s="146" t="str">
        <f t="array" ref="B565">IFERROR(INDEX($B$390:$B$464,SMALL(IF($G$390:$G$464="Yes",ROW($B$390:$B$464)-ROW($B$390)+1),ROWS(B$390:B391))),"")</f>
        <v/>
      </c>
      <c r="C565" s="422" t="str">
        <f t="shared" si="15"/>
        <v/>
      </c>
      <c r="D565" s="16"/>
      <c r="E565" s="16"/>
      <c r="F565" s="16"/>
      <c r="G565" s="402"/>
    </row>
    <row r="566" spans="2:7" x14ac:dyDescent="0.2">
      <c r="B566" s="146" t="str">
        <f t="array" ref="B566">IFERROR(INDEX($B$390:$B$464,SMALL(IF($G$390:$G$464="Yes",ROW($B$390:$B$464)-ROW($B$390)+1),ROWS(B$390:B392))),"")</f>
        <v/>
      </c>
      <c r="C566" s="422" t="str">
        <f t="shared" si="15"/>
        <v/>
      </c>
      <c r="D566" s="16"/>
      <c r="E566" s="16"/>
      <c r="F566" s="16"/>
      <c r="G566" s="402"/>
    </row>
    <row r="567" spans="2:7" x14ac:dyDescent="0.2">
      <c r="B567" s="146" t="str">
        <f t="array" ref="B567">IFERROR(INDEX($B$390:$B$464,SMALL(IF($G$390:$G$464="Yes",ROW($B$390:$B$464)-ROW($B$390)+1),ROWS(B$390:B393))),"")</f>
        <v/>
      </c>
      <c r="C567" s="422" t="str">
        <f t="shared" si="15"/>
        <v/>
      </c>
      <c r="D567" s="16"/>
      <c r="E567" s="16"/>
      <c r="F567" s="16"/>
      <c r="G567" s="402"/>
    </row>
    <row r="568" spans="2:7" x14ac:dyDescent="0.2">
      <c r="B568" s="146" t="str">
        <f t="array" ref="B568">IFERROR(INDEX($B$390:$B$464,SMALL(IF($G$390:$G$464="Yes",ROW($B$390:$B$464)-ROW($B$390)+1),ROWS(B$390:B394))),"")</f>
        <v/>
      </c>
      <c r="C568" s="422" t="str">
        <f t="shared" si="15"/>
        <v/>
      </c>
      <c r="D568" s="16"/>
      <c r="E568" s="16"/>
      <c r="F568" s="16"/>
      <c r="G568" s="402"/>
    </row>
    <row r="569" spans="2:7" x14ac:dyDescent="0.2">
      <c r="B569" s="146" t="str">
        <f t="array" ref="B569">IFERROR(INDEX($B$390:$B$464,SMALL(IF($G$390:$G$464="Yes",ROW($B$390:$B$464)-ROW($B$390)+1),ROWS(B$390:B395))),"")</f>
        <v/>
      </c>
      <c r="C569" s="422" t="str">
        <f t="shared" si="15"/>
        <v/>
      </c>
      <c r="D569" s="16"/>
      <c r="E569" s="16"/>
      <c r="F569" s="16"/>
      <c r="G569" s="402"/>
    </row>
    <row r="570" spans="2:7" x14ac:dyDescent="0.2">
      <c r="B570" s="146" t="str">
        <f t="array" ref="B570">IFERROR(INDEX($B$390:$B$464,SMALL(IF($G$390:$G$464="Yes",ROW($B$390:$B$464)-ROW($B$390)+1),ROWS(B$390:B396))),"")</f>
        <v/>
      </c>
      <c r="C570" s="422" t="str">
        <f t="shared" si="15"/>
        <v/>
      </c>
      <c r="D570" s="16"/>
      <c r="E570" s="16"/>
      <c r="F570" s="16"/>
      <c r="G570" s="402"/>
    </row>
    <row r="571" spans="2:7" x14ac:dyDescent="0.2">
      <c r="B571" s="146" t="str">
        <f t="array" ref="B571">IFERROR(INDEX($B$390:$B$464,SMALL(IF($G$390:$G$464="Yes",ROW($B$390:$B$464)-ROW($B$390)+1),ROWS(B$390:B397))),"")</f>
        <v/>
      </c>
      <c r="C571" s="422" t="str">
        <f t="shared" si="15"/>
        <v/>
      </c>
      <c r="D571" s="16"/>
      <c r="E571" s="16"/>
      <c r="F571" s="16"/>
      <c r="G571" s="402"/>
    </row>
    <row r="572" spans="2:7" x14ac:dyDescent="0.2">
      <c r="B572" s="146" t="str">
        <f t="array" ref="B572">IFERROR(INDEX($B$390:$B$464,SMALL(IF($G$390:$G$464="Yes",ROW($B$390:$B$464)-ROW($B$390)+1),ROWS(B$390:B398))),"")</f>
        <v/>
      </c>
      <c r="C572" s="422" t="str">
        <f t="shared" si="15"/>
        <v/>
      </c>
      <c r="D572" s="16"/>
      <c r="E572" s="16"/>
      <c r="F572" s="16"/>
      <c r="G572" s="402"/>
    </row>
    <row r="573" spans="2:7" x14ac:dyDescent="0.2">
      <c r="B573" s="146" t="str">
        <f t="array" ref="B573">IFERROR(INDEX($B$390:$B$464,SMALL(IF($G$390:$G$464="Yes",ROW($B$390:$B$464)-ROW($B$390)+1),ROWS(B$390:B399))),"")</f>
        <v/>
      </c>
      <c r="C573" s="422" t="str">
        <f t="shared" si="15"/>
        <v/>
      </c>
      <c r="D573" s="16"/>
      <c r="E573" s="16"/>
      <c r="F573" s="16"/>
      <c r="G573" s="402"/>
    </row>
    <row r="574" spans="2:7" x14ac:dyDescent="0.2">
      <c r="B574" s="146" t="str">
        <f t="array" ref="B574">IFERROR(INDEX($B$390:$B$464,SMALL(IF($G$390:$G$464="Yes",ROW($B$390:$B$464)-ROW($B$390)+1),ROWS(B$390:B400))),"")</f>
        <v/>
      </c>
      <c r="C574" s="422" t="str">
        <f t="shared" si="15"/>
        <v/>
      </c>
      <c r="D574" s="16"/>
      <c r="E574" s="16"/>
      <c r="F574" s="16"/>
      <c r="G574" s="402"/>
    </row>
    <row r="575" spans="2:7" x14ac:dyDescent="0.2">
      <c r="B575" s="146" t="str">
        <f t="array" ref="B575">IFERROR(INDEX($B$390:$B$464,SMALL(IF($G$390:$G$464="Yes",ROW($B$390:$B$464)-ROW($B$390)+1),ROWS(B$390:B401))),"")</f>
        <v/>
      </c>
      <c r="C575" s="422" t="str">
        <f t="shared" si="15"/>
        <v/>
      </c>
      <c r="D575" s="16"/>
      <c r="E575" s="16"/>
      <c r="F575" s="16"/>
      <c r="G575" s="402"/>
    </row>
    <row r="576" spans="2:7" x14ac:dyDescent="0.2">
      <c r="B576" s="146" t="str">
        <f t="array" ref="B576">IFERROR(INDEX($B$390:$B$464,SMALL(IF($G$390:$G$464="Yes",ROW($B$390:$B$464)-ROW($B$390)+1),ROWS(B$390:B402))),"")</f>
        <v/>
      </c>
      <c r="C576" s="422" t="str">
        <f t="shared" si="15"/>
        <v/>
      </c>
      <c r="D576" s="16"/>
      <c r="E576" s="16"/>
      <c r="F576" s="16"/>
      <c r="G576" s="402"/>
    </row>
    <row r="577" spans="2:13" x14ac:dyDescent="0.2">
      <c r="B577" s="146" t="str">
        <f t="array" ref="B577">IFERROR(INDEX($B$390:$B$464,SMALL(IF($G$390:$G$464="Yes",ROW($B$390:$B$464)-ROW($B$390)+1),ROWS(B$390:B403))),"")</f>
        <v/>
      </c>
      <c r="C577" s="422" t="str">
        <f t="shared" si="15"/>
        <v/>
      </c>
      <c r="D577" s="16"/>
      <c r="E577" s="16"/>
      <c r="F577" s="16"/>
      <c r="G577" s="402"/>
    </row>
    <row r="578" spans="2:13" x14ac:dyDescent="0.2">
      <c r="B578" s="146" t="str">
        <f t="array" ref="B578">IFERROR(INDEX($B$390:$B$464,SMALL(IF($G$390:$G$464="Yes",ROW($B$390:$B$464)-ROW($B$390)+1),ROWS(B$390:B404))),"")</f>
        <v/>
      </c>
      <c r="C578" s="422" t="str">
        <f t="shared" si="15"/>
        <v/>
      </c>
      <c r="D578" s="16"/>
      <c r="E578" s="16"/>
      <c r="F578" s="16"/>
      <c r="G578" s="402"/>
    </row>
    <row r="579" spans="2:13" x14ac:dyDescent="0.2">
      <c r="B579" s="146" t="str">
        <f t="array" ref="B579">IFERROR(INDEX($B$390:$B$464,SMALL(IF($G$390:$G$464="Yes",ROW($B$390:$B$464)-ROW($B$390)+1),ROWS(B$390:B405))),"")</f>
        <v/>
      </c>
      <c r="C579" s="422" t="str">
        <f t="shared" si="15"/>
        <v/>
      </c>
      <c r="D579" s="16"/>
      <c r="E579" s="16"/>
      <c r="F579" s="16"/>
      <c r="G579" s="402"/>
    </row>
    <row r="580" spans="2:13" x14ac:dyDescent="0.2">
      <c r="B580" s="146" t="str">
        <f t="array" ref="B580">IFERROR(INDEX($B$390:$B$464,SMALL(IF($G$390:$G$464="Yes",ROW($B$390:$B$464)-ROW($B$390)+1),ROWS(B$390:B406))),"")</f>
        <v/>
      </c>
      <c r="C580" s="422" t="str">
        <f t="shared" si="15"/>
        <v/>
      </c>
      <c r="D580" s="16"/>
      <c r="E580" s="16"/>
      <c r="F580" s="16"/>
      <c r="G580" s="402"/>
    </row>
    <row r="581" spans="2:13" x14ac:dyDescent="0.2">
      <c r="B581" s="146" t="str">
        <f t="array" ref="B581">IFERROR(INDEX($B$390:$B$464,SMALL(IF($G$390:$G$464="Yes",ROW($B$390:$B$464)-ROW($B$390)+1),ROWS(B$390:B407))),"")</f>
        <v/>
      </c>
      <c r="C581" s="422" t="str">
        <f t="shared" si="15"/>
        <v/>
      </c>
      <c r="D581" s="16"/>
      <c r="E581" s="16"/>
      <c r="F581" s="16"/>
      <c r="G581" s="402"/>
    </row>
    <row r="582" spans="2:13" x14ac:dyDescent="0.2">
      <c r="B582" s="146" t="str">
        <f t="array" ref="B582">IFERROR(INDEX($B$390:$B$464,SMALL(IF($G$390:$G$464="Yes",ROW($B$390:$B$464)-ROW($B$390)+1),ROWS(B$390:B408))),"")</f>
        <v/>
      </c>
      <c r="C582" s="422" t="str">
        <f t="shared" si="15"/>
        <v/>
      </c>
      <c r="D582" s="16"/>
      <c r="E582" s="16"/>
      <c r="F582" s="16"/>
      <c r="G582" s="402"/>
    </row>
    <row r="583" spans="2:13" x14ac:dyDescent="0.2">
      <c r="B583" s="146" t="str">
        <f t="array" ref="B583">IFERROR(INDEX($B$390:$B$464,SMALL(IF($G$390:$G$464="Yes",ROW($B$390:$B$464)-ROW($B$390)+1),ROWS(B$390:B409))),"")</f>
        <v/>
      </c>
      <c r="C583" s="422" t="str">
        <f t="shared" si="15"/>
        <v/>
      </c>
      <c r="D583" s="16"/>
      <c r="E583" s="16"/>
      <c r="F583" s="16"/>
      <c r="G583" s="402"/>
    </row>
    <row r="584" spans="2:13" ht="15" thickBot="1" x14ac:dyDescent="0.25">
      <c r="B584" s="412"/>
      <c r="C584" s="302"/>
      <c r="D584" s="302"/>
      <c r="E584" s="302"/>
      <c r="F584" s="302"/>
      <c r="G584" s="413"/>
    </row>
    <row r="585" spans="2:13" x14ac:dyDescent="0.2">
      <c r="B585" s="414"/>
      <c r="C585" s="415"/>
      <c r="D585" s="415"/>
      <c r="E585" s="415"/>
      <c r="F585" s="415"/>
      <c r="G585" s="415"/>
      <c r="H585" s="415"/>
      <c r="I585" s="415"/>
      <c r="J585" s="415"/>
      <c r="K585" s="415"/>
      <c r="L585" s="415"/>
      <c r="M585" s="417"/>
    </row>
    <row r="586" spans="2:13" ht="15" x14ac:dyDescent="0.25">
      <c r="B586" s="426" t="s">
        <v>145</v>
      </c>
      <c r="M586" s="419"/>
    </row>
    <row r="587" spans="2:13" ht="75" x14ac:dyDescent="0.25">
      <c r="B587" s="132" t="s">
        <v>234</v>
      </c>
      <c r="M587" s="419"/>
    </row>
    <row r="588" spans="2:13" x14ac:dyDescent="0.2">
      <c r="B588" s="139"/>
      <c r="M588" s="419"/>
    </row>
    <row r="589" spans="2:13" x14ac:dyDescent="0.2">
      <c r="B589" s="141"/>
      <c r="M589" s="419"/>
    </row>
    <row r="590" spans="2:13" ht="15" x14ac:dyDescent="0.25">
      <c r="B590" s="423" t="s">
        <v>235</v>
      </c>
      <c r="M590" s="419"/>
    </row>
    <row r="591" spans="2:13" x14ac:dyDescent="0.2">
      <c r="B591" s="141"/>
      <c r="M591" s="419"/>
    </row>
    <row r="592" spans="2:13" ht="120" x14ac:dyDescent="0.25">
      <c r="B592" s="140" t="s">
        <v>236</v>
      </c>
      <c r="C592" s="30" t="s">
        <v>237</v>
      </c>
      <c r="D592" s="486" t="s">
        <v>238</v>
      </c>
      <c r="E592" s="484" t="s">
        <v>239</v>
      </c>
      <c r="F592" s="484" t="s">
        <v>240</v>
      </c>
      <c r="G592" s="484" t="s">
        <v>97</v>
      </c>
      <c r="H592" s="29" t="s">
        <v>98</v>
      </c>
      <c r="I592" s="487" t="s">
        <v>99</v>
      </c>
      <c r="J592" s="487" t="s">
        <v>148</v>
      </c>
      <c r="K592" s="571" t="s">
        <v>101</v>
      </c>
      <c r="L592" s="572"/>
      <c r="M592" s="573"/>
    </row>
    <row r="593" spans="2:13" x14ac:dyDescent="0.2">
      <c r="B593" s="568" t="s">
        <v>241</v>
      </c>
      <c r="C593" s="51"/>
      <c r="D593" s="62"/>
      <c r="E593" s="63"/>
      <c r="F593" s="63"/>
      <c r="G593" s="480"/>
      <c r="H593" s="32"/>
      <c r="I593" s="31"/>
      <c r="J593" s="31"/>
      <c r="K593" s="560"/>
      <c r="L593" s="561"/>
      <c r="M593" s="562"/>
    </row>
    <row r="594" spans="2:13" x14ac:dyDescent="0.2">
      <c r="B594" s="568"/>
      <c r="C594" s="51"/>
      <c r="D594" s="62"/>
      <c r="E594" s="63"/>
      <c r="F594" s="63"/>
      <c r="G594" s="480"/>
      <c r="H594" s="32"/>
      <c r="I594" s="31"/>
      <c r="J594" s="31"/>
      <c r="K594" s="560"/>
      <c r="L594" s="561"/>
      <c r="M594" s="562"/>
    </row>
    <row r="595" spans="2:13" x14ac:dyDescent="0.2">
      <c r="B595" s="568"/>
      <c r="C595" s="51"/>
      <c r="D595" s="62"/>
      <c r="E595" s="63"/>
      <c r="F595" s="63"/>
      <c r="G595" s="480"/>
      <c r="H595" s="32"/>
      <c r="I595" s="31"/>
      <c r="J595" s="31"/>
      <c r="K595" s="560"/>
      <c r="L595" s="561"/>
      <c r="M595" s="562"/>
    </row>
    <row r="596" spans="2:13" x14ac:dyDescent="0.2">
      <c r="B596" s="568"/>
      <c r="C596" s="51"/>
      <c r="D596" s="62"/>
      <c r="E596" s="63"/>
      <c r="F596" s="63"/>
      <c r="G596" s="480"/>
      <c r="H596" s="32"/>
      <c r="I596" s="31"/>
      <c r="J596" s="31"/>
      <c r="K596" s="560"/>
      <c r="L596" s="561"/>
      <c r="M596" s="562"/>
    </row>
    <row r="597" spans="2:13" x14ac:dyDescent="0.2">
      <c r="B597" s="568"/>
      <c r="C597" s="51"/>
      <c r="D597" s="62"/>
      <c r="E597" s="63"/>
      <c r="F597" s="63"/>
      <c r="G597" s="480"/>
      <c r="H597" s="32"/>
      <c r="I597" s="31"/>
      <c r="J597" s="31"/>
      <c r="K597" s="560"/>
      <c r="L597" s="561"/>
      <c r="M597" s="562"/>
    </row>
    <row r="598" spans="2:13" x14ac:dyDescent="0.2">
      <c r="B598" s="568"/>
      <c r="C598" s="51"/>
      <c r="D598" s="62"/>
      <c r="E598" s="63"/>
      <c r="F598" s="63"/>
      <c r="G598" s="480"/>
      <c r="H598" s="32"/>
      <c r="I598" s="31"/>
      <c r="J598" s="31"/>
      <c r="K598" s="560"/>
      <c r="L598" s="561"/>
      <c r="M598" s="562"/>
    </row>
    <row r="599" spans="2:13" x14ac:dyDescent="0.2">
      <c r="B599" s="568"/>
      <c r="C599" s="51"/>
      <c r="D599" s="62"/>
      <c r="E599" s="63"/>
      <c r="F599" s="63"/>
      <c r="G599" s="480"/>
      <c r="H599" s="32"/>
      <c r="I599" s="31"/>
      <c r="J599" s="31"/>
      <c r="K599" s="560"/>
      <c r="L599" s="561"/>
      <c r="M599" s="562"/>
    </row>
    <row r="600" spans="2:13" x14ac:dyDescent="0.2">
      <c r="B600" s="568"/>
      <c r="C600" s="51"/>
      <c r="D600" s="62"/>
      <c r="E600" s="63"/>
      <c r="F600" s="63"/>
      <c r="G600" s="480"/>
      <c r="H600" s="32"/>
      <c r="I600" s="31"/>
      <c r="J600" s="31"/>
      <c r="K600" s="560"/>
      <c r="L600" s="561"/>
      <c r="M600" s="562"/>
    </row>
    <row r="601" spans="2:13" x14ac:dyDescent="0.2">
      <c r="B601" s="568"/>
      <c r="C601" s="51"/>
      <c r="D601" s="62"/>
      <c r="E601" s="63"/>
      <c r="F601" s="63"/>
      <c r="G601" s="480"/>
      <c r="H601" s="32"/>
      <c r="I601" s="31"/>
      <c r="J601" s="31"/>
      <c r="K601" s="560"/>
      <c r="L601" s="561"/>
      <c r="M601" s="562"/>
    </row>
    <row r="602" spans="2:13" x14ac:dyDescent="0.2">
      <c r="B602" s="568"/>
      <c r="C602" s="51"/>
      <c r="D602" s="62"/>
      <c r="E602" s="63"/>
      <c r="F602" s="63"/>
      <c r="G602" s="480"/>
      <c r="H602" s="32"/>
      <c r="I602" s="31"/>
      <c r="J602" s="31"/>
      <c r="K602" s="560"/>
      <c r="L602" s="561"/>
      <c r="M602" s="562"/>
    </row>
    <row r="603" spans="2:13" x14ac:dyDescent="0.2">
      <c r="B603" s="568"/>
      <c r="C603" s="51"/>
      <c r="D603" s="62"/>
      <c r="E603" s="63"/>
      <c r="F603" s="63"/>
      <c r="G603" s="480"/>
      <c r="H603" s="32"/>
      <c r="I603" s="31"/>
      <c r="J603" s="31"/>
      <c r="K603" s="560"/>
      <c r="L603" s="561"/>
      <c r="M603" s="562"/>
    </row>
    <row r="604" spans="2:13" x14ac:dyDescent="0.2">
      <c r="B604" s="568"/>
      <c r="C604" s="51"/>
      <c r="D604" s="62"/>
      <c r="E604" s="63"/>
      <c r="F604" s="63"/>
      <c r="G604" s="480"/>
      <c r="H604" s="32"/>
      <c r="I604" s="31"/>
      <c r="J604" s="31"/>
      <c r="K604" s="560"/>
      <c r="L604" s="561"/>
      <c r="M604" s="562"/>
    </row>
    <row r="605" spans="2:13" x14ac:dyDescent="0.2">
      <c r="B605" s="568"/>
      <c r="C605" s="51"/>
      <c r="D605" s="62"/>
      <c r="E605" s="63"/>
      <c r="F605" s="63"/>
      <c r="G605" s="480"/>
      <c r="H605" s="32"/>
      <c r="I605" s="31"/>
      <c r="J605" s="31"/>
      <c r="K605" s="560"/>
      <c r="L605" s="561"/>
      <c r="M605" s="562"/>
    </row>
    <row r="606" spans="2:13" x14ac:dyDescent="0.2">
      <c r="B606" s="568"/>
      <c r="C606" s="51"/>
      <c r="D606" s="62"/>
      <c r="E606" s="63"/>
      <c r="F606" s="63"/>
      <c r="G606" s="480"/>
      <c r="H606" s="32"/>
      <c r="I606" s="31"/>
      <c r="J606" s="31"/>
      <c r="K606" s="560"/>
      <c r="L606" s="561"/>
      <c r="M606" s="562"/>
    </row>
    <row r="607" spans="2:13" x14ac:dyDescent="0.2">
      <c r="B607" s="568"/>
      <c r="C607" s="51"/>
      <c r="D607" s="62"/>
      <c r="E607" s="63"/>
      <c r="F607" s="63"/>
      <c r="G607" s="480"/>
      <c r="H607" s="32"/>
      <c r="I607" s="31"/>
      <c r="J607" s="31"/>
      <c r="K607" s="560"/>
      <c r="L607" s="561"/>
      <c r="M607" s="562"/>
    </row>
    <row r="608" spans="2:13" x14ac:dyDescent="0.2">
      <c r="B608" s="568"/>
      <c r="C608" s="51"/>
      <c r="D608" s="62"/>
      <c r="E608" s="63"/>
      <c r="F608" s="63"/>
      <c r="G608" s="480"/>
      <c r="H608" s="32"/>
      <c r="I608" s="31"/>
      <c r="J608" s="31"/>
      <c r="K608" s="560"/>
      <c r="L608" s="561"/>
      <c r="M608" s="562"/>
    </row>
    <row r="609" spans="2:13" x14ac:dyDescent="0.2">
      <c r="B609" s="568"/>
      <c r="C609" s="51"/>
      <c r="D609" s="62"/>
      <c r="E609" s="63"/>
      <c r="F609" s="63"/>
      <c r="G609" s="480"/>
      <c r="H609" s="32"/>
      <c r="I609" s="31"/>
      <c r="J609" s="31"/>
      <c r="K609" s="560"/>
      <c r="L609" s="561"/>
      <c r="M609" s="562"/>
    </row>
    <row r="610" spans="2:13" x14ac:dyDescent="0.2">
      <c r="B610" s="568"/>
      <c r="C610" s="51"/>
      <c r="D610" s="62"/>
      <c r="E610" s="63"/>
      <c r="F610" s="63"/>
      <c r="G610" s="480"/>
      <c r="H610" s="32"/>
      <c r="I610" s="31"/>
      <c r="J610" s="31"/>
      <c r="K610" s="560"/>
      <c r="L610" s="561"/>
      <c r="M610" s="562"/>
    </row>
    <row r="611" spans="2:13" x14ac:dyDescent="0.2">
      <c r="B611" s="568"/>
      <c r="C611" s="51"/>
      <c r="D611" s="62"/>
      <c r="E611" s="63"/>
      <c r="F611" s="63"/>
      <c r="G611" s="480"/>
      <c r="H611" s="32"/>
      <c r="I611" s="31"/>
      <c r="J611" s="31"/>
      <c r="K611" s="560"/>
      <c r="L611" s="561"/>
      <c r="M611" s="562"/>
    </row>
    <row r="612" spans="2:13" x14ac:dyDescent="0.2">
      <c r="B612" s="568"/>
      <c r="C612" s="51"/>
      <c r="D612" s="62"/>
      <c r="E612" s="63"/>
      <c r="F612" s="63"/>
      <c r="G612" s="480"/>
      <c r="H612" s="32"/>
      <c r="I612" s="31"/>
      <c r="J612" s="31"/>
      <c r="K612" s="560"/>
      <c r="L612" s="561"/>
      <c r="M612" s="562"/>
    </row>
    <row r="613" spans="2:13" x14ac:dyDescent="0.2">
      <c r="B613" s="141"/>
      <c r="G613" s="142"/>
      <c r="H613" s="142"/>
      <c r="K613" s="143"/>
      <c r="L613" s="143"/>
      <c r="M613" s="144"/>
    </row>
    <row r="614" spans="2:13" x14ac:dyDescent="0.2">
      <c r="B614" s="567" t="s">
        <v>242</v>
      </c>
      <c r="C614" s="62"/>
      <c r="D614" s="64"/>
      <c r="E614" s="63"/>
      <c r="F614" s="63"/>
      <c r="G614" s="480"/>
      <c r="H614" s="32"/>
      <c r="I614" s="31"/>
      <c r="J614" s="31"/>
      <c r="K614" s="560"/>
      <c r="L614" s="561"/>
      <c r="M614" s="562"/>
    </row>
    <row r="615" spans="2:13" x14ac:dyDescent="0.2">
      <c r="B615" s="567"/>
      <c r="C615" s="62"/>
      <c r="D615" s="64"/>
      <c r="E615" s="63"/>
      <c r="F615" s="63"/>
      <c r="G615" s="480"/>
      <c r="H615" s="32"/>
      <c r="I615" s="31"/>
      <c r="J615" s="31"/>
      <c r="K615" s="560"/>
      <c r="L615" s="561"/>
      <c r="M615" s="562"/>
    </row>
    <row r="616" spans="2:13" x14ac:dyDescent="0.2">
      <c r="B616" s="567"/>
      <c r="C616" s="62"/>
      <c r="D616" s="64"/>
      <c r="E616" s="63"/>
      <c r="F616" s="63"/>
      <c r="G616" s="480"/>
      <c r="H616" s="32"/>
      <c r="I616" s="31"/>
      <c r="J616" s="31"/>
      <c r="K616" s="560"/>
      <c r="L616" s="561"/>
      <c r="M616" s="562"/>
    </row>
    <row r="617" spans="2:13" x14ac:dyDescent="0.2">
      <c r="B617" s="567"/>
      <c r="C617" s="62"/>
      <c r="D617" s="64"/>
      <c r="E617" s="63"/>
      <c r="F617" s="63"/>
      <c r="G617" s="480"/>
      <c r="H617" s="32"/>
      <c r="I617" s="31"/>
      <c r="J617" s="31"/>
      <c r="K617" s="560"/>
      <c r="L617" s="561"/>
      <c r="M617" s="562"/>
    </row>
    <row r="618" spans="2:13" x14ac:dyDescent="0.2">
      <c r="B618" s="567"/>
      <c r="C618" s="62"/>
      <c r="D618" s="64"/>
      <c r="E618" s="63"/>
      <c r="F618" s="63"/>
      <c r="G618" s="480"/>
      <c r="H618" s="32"/>
      <c r="I618" s="31"/>
      <c r="J618" s="31"/>
      <c r="K618" s="560"/>
      <c r="L618" s="561"/>
      <c r="M618" s="562"/>
    </row>
    <row r="619" spans="2:13" x14ac:dyDescent="0.2">
      <c r="B619" s="567"/>
      <c r="C619" s="62"/>
      <c r="D619" s="64"/>
      <c r="E619" s="63"/>
      <c r="F619" s="63"/>
      <c r="G619" s="480"/>
      <c r="H619" s="32"/>
      <c r="I619" s="31"/>
      <c r="J619" s="31"/>
      <c r="K619" s="560"/>
      <c r="L619" s="561"/>
      <c r="M619" s="562"/>
    </row>
    <row r="620" spans="2:13" x14ac:dyDescent="0.2">
      <c r="B620" s="567"/>
      <c r="C620" s="62"/>
      <c r="D620" s="64"/>
      <c r="E620" s="63"/>
      <c r="F620" s="63"/>
      <c r="G620" s="480"/>
      <c r="H620" s="32"/>
      <c r="I620" s="31"/>
      <c r="J620" s="31"/>
      <c r="K620" s="560"/>
      <c r="L620" s="561"/>
      <c r="M620" s="562"/>
    </row>
    <row r="621" spans="2:13" x14ac:dyDescent="0.2">
      <c r="B621" s="567"/>
      <c r="C621" s="62"/>
      <c r="D621" s="64"/>
      <c r="E621" s="63"/>
      <c r="F621" s="63"/>
      <c r="G621" s="480"/>
      <c r="H621" s="32"/>
      <c r="I621" s="31"/>
      <c r="J621" s="31"/>
      <c r="K621" s="560"/>
      <c r="L621" s="561"/>
      <c r="M621" s="562"/>
    </row>
    <row r="622" spans="2:13" x14ac:dyDescent="0.2">
      <c r="B622" s="567"/>
      <c r="C622" s="62"/>
      <c r="D622" s="64"/>
      <c r="E622" s="63"/>
      <c r="F622" s="63"/>
      <c r="G622" s="480"/>
      <c r="H622" s="32"/>
      <c r="I622" s="31"/>
      <c r="J622" s="31"/>
      <c r="K622" s="560"/>
      <c r="L622" s="561"/>
      <c r="M622" s="562"/>
    </row>
    <row r="623" spans="2:13" x14ac:dyDescent="0.2">
      <c r="B623" s="567"/>
      <c r="C623" s="62"/>
      <c r="D623" s="64"/>
      <c r="E623" s="63"/>
      <c r="F623" s="63"/>
      <c r="G623" s="480"/>
      <c r="H623" s="32"/>
      <c r="I623" s="31"/>
      <c r="J623" s="31"/>
      <c r="K623" s="560"/>
      <c r="L623" s="561"/>
      <c r="M623" s="562"/>
    </row>
    <row r="624" spans="2:13" x14ac:dyDescent="0.2">
      <c r="B624" s="567"/>
      <c r="C624" s="62"/>
      <c r="D624" s="64"/>
      <c r="E624" s="63"/>
      <c r="F624" s="63"/>
      <c r="G624" s="480"/>
      <c r="H624" s="32"/>
      <c r="I624" s="31"/>
      <c r="J624" s="31"/>
      <c r="K624" s="560"/>
      <c r="L624" s="561"/>
      <c r="M624" s="562"/>
    </row>
    <row r="625" spans="2:13" x14ac:dyDescent="0.2">
      <c r="B625" s="567"/>
      <c r="C625" s="62"/>
      <c r="D625" s="64"/>
      <c r="E625" s="63"/>
      <c r="F625" s="63"/>
      <c r="G625" s="480"/>
      <c r="H625" s="32"/>
      <c r="I625" s="31"/>
      <c r="J625" s="31"/>
      <c r="K625" s="560"/>
      <c r="L625" s="561"/>
      <c r="M625" s="562"/>
    </row>
    <row r="626" spans="2:13" x14ac:dyDescent="0.2">
      <c r="B626" s="567"/>
      <c r="C626" s="62"/>
      <c r="D626" s="64"/>
      <c r="E626" s="63"/>
      <c r="F626" s="63"/>
      <c r="G626" s="480"/>
      <c r="H626" s="32"/>
      <c r="I626" s="31"/>
      <c r="J626" s="31"/>
      <c r="K626" s="560"/>
      <c r="L626" s="561"/>
      <c r="M626" s="562"/>
    </row>
    <row r="627" spans="2:13" x14ac:dyDescent="0.2">
      <c r="B627" s="567"/>
      <c r="C627" s="62"/>
      <c r="D627" s="64"/>
      <c r="E627" s="63"/>
      <c r="F627" s="63"/>
      <c r="G627" s="480"/>
      <c r="H627" s="32"/>
      <c r="I627" s="31"/>
      <c r="J627" s="31"/>
      <c r="K627" s="560"/>
      <c r="L627" s="561"/>
      <c r="M627" s="562"/>
    </row>
    <row r="628" spans="2:13" x14ac:dyDescent="0.2">
      <c r="B628" s="567"/>
      <c r="C628" s="62"/>
      <c r="D628" s="64"/>
      <c r="E628" s="63"/>
      <c r="F628" s="63"/>
      <c r="G628" s="480"/>
      <c r="H628" s="32"/>
      <c r="I628" s="31"/>
      <c r="J628" s="31"/>
      <c r="K628" s="560"/>
      <c r="L628" s="561"/>
      <c r="M628" s="562"/>
    </row>
    <row r="629" spans="2:13" x14ac:dyDescent="0.2">
      <c r="B629" s="567"/>
      <c r="C629" s="62"/>
      <c r="D629" s="64"/>
      <c r="E629" s="63"/>
      <c r="F629" s="63"/>
      <c r="G629" s="480"/>
      <c r="H629" s="32"/>
      <c r="I629" s="31"/>
      <c r="J629" s="31"/>
      <c r="K629" s="560"/>
      <c r="L629" s="561"/>
      <c r="M629" s="562"/>
    </row>
    <row r="630" spans="2:13" x14ac:dyDescent="0.2">
      <c r="B630" s="567"/>
      <c r="C630" s="62"/>
      <c r="D630" s="64"/>
      <c r="E630" s="63"/>
      <c r="F630" s="63"/>
      <c r="G630" s="480"/>
      <c r="H630" s="32"/>
      <c r="I630" s="31"/>
      <c r="J630" s="31"/>
      <c r="K630" s="560"/>
      <c r="L630" s="561"/>
      <c r="M630" s="562"/>
    </row>
    <row r="631" spans="2:13" x14ac:dyDescent="0.2">
      <c r="B631" s="567"/>
      <c r="C631" s="62"/>
      <c r="D631" s="64"/>
      <c r="E631" s="63"/>
      <c r="F631" s="63"/>
      <c r="G631" s="480"/>
      <c r="H631" s="32"/>
      <c r="I631" s="31"/>
      <c r="J631" s="31"/>
      <c r="K631" s="560"/>
      <c r="L631" s="561"/>
      <c r="M631" s="562"/>
    </row>
    <row r="632" spans="2:13" x14ac:dyDescent="0.2">
      <c r="B632" s="567"/>
      <c r="C632" s="62"/>
      <c r="D632" s="64"/>
      <c r="E632" s="63"/>
      <c r="F632" s="63"/>
      <c r="G632" s="480"/>
      <c r="H632" s="32"/>
      <c r="I632" s="31"/>
      <c r="J632" s="31"/>
      <c r="K632" s="560"/>
      <c r="L632" s="561"/>
      <c r="M632" s="562"/>
    </row>
    <row r="633" spans="2:13" x14ac:dyDescent="0.2">
      <c r="B633" s="567"/>
      <c r="C633" s="62"/>
      <c r="D633" s="64"/>
      <c r="E633" s="63"/>
      <c r="F633" s="63"/>
      <c r="G633" s="480"/>
      <c r="H633" s="32"/>
      <c r="I633" s="31"/>
      <c r="J633" s="31"/>
      <c r="K633" s="560"/>
      <c r="L633" s="561"/>
      <c r="M633" s="562"/>
    </row>
    <row r="634" spans="2:13" x14ac:dyDescent="0.2">
      <c r="B634" s="141"/>
      <c r="K634" s="143"/>
      <c r="L634" s="143"/>
      <c r="M634" s="144"/>
    </row>
    <row r="635" spans="2:13" x14ac:dyDescent="0.2">
      <c r="B635" s="567" t="s">
        <v>243</v>
      </c>
      <c r="C635" s="145"/>
      <c r="D635" s="145"/>
      <c r="E635" s="31"/>
      <c r="F635" s="65"/>
      <c r="G635" s="480"/>
      <c r="H635" s="32"/>
      <c r="I635" s="31"/>
      <c r="J635" s="31"/>
      <c r="K635" s="560"/>
      <c r="L635" s="561"/>
      <c r="M635" s="562"/>
    </row>
    <row r="636" spans="2:13" x14ac:dyDescent="0.2">
      <c r="B636" s="567"/>
      <c r="C636" s="145"/>
      <c r="D636" s="145"/>
      <c r="E636" s="31"/>
      <c r="F636" s="65"/>
      <c r="G636" s="480"/>
      <c r="H636" s="32"/>
      <c r="I636" s="31"/>
      <c r="J636" s="31"/>
      <c r="K636" s="560"/>
      <c r="L636" s="561"/>
      <c r="M636" s="562"/>
    </row>
    <row r="637" spans="2:13" x14ac:dyDescent="0.2">
      <c r="B637" s="567"/>
      <c r="C637" s="145"/>
      <c r="D637" s="145"/>
      <c r="E637" s="31"/>
      <c r="F637" s="65"/>
      <c r="G637" s="480"/>
      <c r="H637" s="32"/>
      <c r="I637" s="31"/>
      <c r="J637" s="31"/>
      <c r="K637" s="560"/>
      <c r="L637" s="561"/>
      <c r="M637" s="562"/>
    </row>
    <row r="638" spans="2:13" x14ac:dyDescent="0.2">
      <c r="B638" s="567"/>
      <c r="C638" s="145"/>
      <c r="D638" s="145"/>
      <c r="E638" s="31"/>
      <c r="F638" s="65"/>
      <c r="G638" s="480"/>
      <c r="H638" s="32"/>
      <c r="I638" s="31"/>
      <c r="J638" s="31"/>
      <c r="K638" s="560"/>
      <c r="L638" s="561"/>
      <c r="M638" s="562"/>
    </row>
    <row r="639" spans="2:13" x14ac:dyDescent="0.2">
      <c r="B639" s="141"/>
      <c r="K639" s="143"/>
      <c r="L639" s="143"/>
      <c r="M639" s="144"/>
    </row>
    <row r="640" spans="2:13" x14ac:dyDescent="0.2">
      <c r="B640" s="567" t="s">
        <v>244</v>
      </c>
      <c r="C640" s="62"/>
      <c r="D640" s="64"/>
      <c r="E640" s="63"/>
      <c r="F640" s="63"/>
      <c r="G640" s="480"/>
      <c r="H640" s="32"/>
      <c r="I640" s="31"/>
      <c r="J640" s="31"/>
      <c r="K640" s="560"/>
      <c r="L640" s="561"/>
      <c r="M640" s="562"/>
    </row>
    <row r="641" spans="2:13" x14ac:dyDescent="0.2">
      <c r="B641" s="567"/>
      <c r="C641" s="62"/>
      <c r="D641" s="64"/>
      <c r="E641" s="63"/>
      <c r="F641" s="63"/>
      <c r="G641" s="480"/>
      <c r="H641" s="32"/>
      <c r="I641" s="31"/>
      <c r="J641" s="31"/>
      <c r="K641" s="560"/>
      <c r="L641" s="561"/>
      <c r="M641" s="562"/>
    </row>
    <row r="642" spans="2:13" x14ac:dyDescent="0.2">
      <c r="B642" s="567"/>
      <c r="C642" s="62"/>
      <c r="D642" s="64"/>
      <c r="E642" s="63"/>
      <c r="F642" s="63"/>
      <c r="G642" s="480"/>
      <c r="H642" s="32"/>
      <c r="I642" s="31"/>
      <c r="J642" s="31"/>
      <c r="K642" s="560"/>
      <c r="L642" s="561"/>
      <c r="M642" s="562"/>
    </row>
    <row r="643" spans="2:13" x14ac:dyDescent="0.2">
      <c r="B643" s="567"/>
      <c r="C643" s="62"/>
      <c r="D643" s="64"/>
      <c r="E643" s="63"/>
      <c r="F643" s="63"/>
      <c r="G643" s="480"/>
      <c r="H643" s="32"/>
      <c r="I643" s="31"/>
      <c r="J643" s="31"/>
      <c r="K643" s="560"/>
      <c r="L643" s="561"/>
      <c r="M643" s="562"/>
    </row>
    <row r="644" spans="2:13" x14ac:dyDescent="0.2">
      <c r="B644" s="567"/>
      <c r="C644" s="62"/>
      <c r="D644" s="64"/>
      <c r="E644" s="63"/>
      <c r="F644" s="63"/>
      <c r="G644" s="480"/>
      <c r="H644" s="32"/>
      <c r="I644" s="31"/>
      <c r="J644" s="31"/>
      <c r="K644" s="560"/>
      <c r="L644" s="561"/>
      <c r="M644" s="562"/>
    </row>
    <row r="645" spans="2:13" x14ac:dyDescent="0.2">
      <c r="B645" s="567"/>
      <c r="C645" s="62"/>
      <c r="D645" s="64"/>
      <c r="E645" s="63"/>
      <c r="F645" s="63"/>
      <c r="G645" s="480"/>
      <c r="H645" s="32"/>
      <c r="I645" s="31"/>
      <c r="J645" s="31"/>
      <c r="K645" s="560"/>
      <c r="L645" s="561"/>
      <c r="M645" s="562"/>
    </row>
    <row r="646" spans="2:13" x14ac:dyDescent="0.2">
      <c r="B646" s="567"/>
      <c r="C646" s="62"/>
      <c r="D646" s="64"/>
      <c r="E646" s="63"/>
      <c r="F646" s="63"/>
      <c r="G646" s="480"/>
      <c r="H646" s="32"/>
      <c r="I646" s="31"/>
      <c r="J646" s="31"/>
      <c r="K646" s="560"/>
      <c r="L646" s="561"/>
      <c r="M646" s="562"/>
    </row>
    <row r="647" spans="2:13" x14ac:dyDescent="0.2">
      <c r="B647" s="567"/>
      <c r="C647" s="62"/>
      <c r="D647" s="64"/>
      <c r="E647" s="63"/>
      <c r="F647" s="63"/>
      <c r="G647" s="480"/>
      <c r="H647" s="32"/>
      <c r="I647" s="31"/>
      <c r="J647" s="31"/>
      <c r="K647" s="560"/>
      <c r="L647" s="561"/>
      <c r="M647" s="562"/>
    </row>
    <row r="648" spans="2:13" x14ac:dyDescent="0.2">
      <c r="B648" s="567"/>
      <c r="C648" s="62"/>
      <c r="D648" s="64"/>
      <c r="E648" s="63"/>
      <c r="F648" s="63"/>
      <c r="G648" s="480"/>
      <c r="H648" s="32"/>
      <c r="I648" s="31"/>
      <c r="J648" s="31"/>
      <c r="K648" s="560"/>
      <c r="L648" s="561"/>
      <c r="M648" s="562"/>
    </row>
    <row r="649" spans="2:13" x14ac:dyDescent="0.2">
      <c r="B649" s="567"/>
      <c r="C649" s="62"/>
      <c r="D649" s="64"/>
      <c r="E649" s="63"/>
      <c r="F649" s="63"/>
      <c r="G649" s="480"/>
      <c r="H649" s="32"/>
      <c r="I649" s="31"/>
      <c r="J649" s="31"/>
      <c r="K649" s="560"/>
      <c r="L649" s="561"/>
      <c r="M649" s="562"/>
    </row>
    <row r="650" spans="2:13" x14ac:dyDescent="0.2">
      <c r="B650" s="567"/>
      <c r="C650" s="62"/>
      <c r="D650" s="64"/>
      <c r="E650" s="63"/>
      <c r="F650" s="63"/>
      <c r="G650" s="480"/>
      <c r="H650" s="32"/>
      <c r="I650" s="31"/>
      <c r="J650" s="31"/>
      <c r="K650" s="560"/>
      <c r="L650" s="561"/>
      <c r="M650" s="562"/>
    </row>
    <row r="651" spans="2:13" x14ac:dyDescent="0.2">
      <c r="B651" s="567"/>
      <c r="C651" s="62"/>
      <c r="D651" s="64"/>
      <c r="E651" s="63"/>
      <c r="F651" s="63"/>
      <c r="G651" s="480"/>
      <c r="H651" s="32"/>
      <c r="I651" s="31"/>
      <c r="J651" s="31"/>
      <c r="K651" s="560"/>
      <c r="L651" s="561"/>
      <c r="M651" s="562"/>
    </row>
    <row r="652" spans="2:13" x14ac:dyDescent="0.2">
      <c r="B652" s="567"/>
      <c r="C652" s="62"/>
      <c r="D652" s="64"/>
      <c r="E652" s="63"/>
      <c r="F652" s="63"/>
      <c r="G652" s="480"/>
      <c r="H652" s="32"/>
      <c r="I652" s="31"/>
      <c r="J652" s="31"/>
      <c r="K652" s="560"/>
      <c r="L652" s="561"/>
      <c r="M652" s="562"/>
    </row>
    <row r="653" spans="2:13" x14ac:dyDescent="0.2">
      <c r="B653" s="567"/>
      <c r="C653" s="62"/>
      <c r="D653" s="64"/>
      <c r="E653" s="63"/>
      <c r="F653" s="63"/>
      <c r="G653" s="480"/>
      <c r="H653" s="32"/>
      <c r="I653" s="31"/>
      <c r="J653" s="31"/>
      <c r="K653" s="560"/>
      <c r="L653" s="561"/>
      <c r="M653" s="562"/>
    </row>
    <row r="654" spans="2:13" x14ac:dyDescent="0.2">
      <c r="B654" s="567"/>
      <c r="C654" s="62"/>
      <c r="D654" s="64"/>
      <c r="E654" s="63"/>
      <c r="F654" s="63"/>
      <c r="G654" s="480"/>
      <c r="H654" s="32"/>
      <c r="I654" s="31"/>
      <c r="J654" s="31"/>
      <c r="K654" s="560"/>
      <c r="L654" s="561"/>
      <c r="M654" s="562"/>
    </row>
    <row r="655" spans="2:13" x14ac:dyDescent="0.2">
      <c r="B655" s="567"/>
      <c r="C655" s="62"/>
      <c r="D655" s="64"/>
      <c r="E655" s="63"/>
      <c r="F655" s="63"/>
      <c r="G655" s="480"/>
      <c r="H655" s="32"/>
      <c r="I655" s="31"/>
      <c r="J655" s="31"/>
      <c r="K655" s="560"/>
      <c r="L655" s="561"/>
      <c r="M655" s="562"/>
    </row>
    <row r="656" spans="2:13" x14ac:dyDescent="0.2">
      <c r="B656" s="567"/>
      <c r="C656" s="62"/>
      <c r="D656" s="64"/>
      <c r="E656" s="63"/>
      <c r="F656" s="63"/>
      <c r="G656" s="480"/>
      <c r="H656" s="32"/>
      <c r="I656" s="31"/>
      <c r="J656" s="31"/>
      <c r="K656" s="560"/>
      <c r="L656" s="561"/>
      <c r="M656" s="562"/>
    </row>
    <row r="657" spans="2:22" x14ac:dyDescent="0.2">
      <c r="B657" s="567"/>
      <c r="C657" s="62"/>
      <c r="D657" s="64"/>
      <c r="E657" s="63"/>
      <c r="F657" s="63"/>
      <c r="G657" s="480"/>
      <c r="H657" s="32"/>
      <c r="I657" s="31"/>
      <c r="J657" s="31"/>
      <c r="K657" s="560"/>
      <c r="L657" s="561"/>
      <c r="M657" s="562"/>
    </row>
    <row r="658" spans="2:22" x14ac:dyDescent="0.2">
      <c r="B658" s="567"/>
      <c r="C658" s="62"/>
      <c r="D658" s="64"/>
      <c r="E658" s="63"/>
      <c r="F658" s="63"/>
      <c r="G658" s="480"/>
      <c r="H658" s="32"/>
      <c r="I658" s="31"/>
      <c r="J658" s="31"/>
      <c r="K658" s="560"/>
      <c r="L658" s="561"/>
      <c r="M658" s="562"/>
    </row>
    <row r="659" spans="2:22" x14ac:dyDescent="0.2">
      <c r="B659" s="567"/>
      <c r="C659" s="62"/>
      <c r="D659" s="64"/>
      <c r="E659" s="63"/>
      <c r="F659" s="63"/>
      <c r="G659" s="480"/>
      <c r="H659" s="32"/>
      <c r="I659" s="31"/>
      <c r="J659" s="31"/>
      <c r="K659" s="560"/>
      <c r="L659" s="561"/>
      <c r="M659" s="562"/>
    </row>
    <row r="660" spans="2:22" ht="15" thickBot="1" x14ac:dyDescent="0.25">
      <c r="B660" s="412"/>
      <c r="C660" s="302"/>
      <c r="D660" s="302"/>
      <c r="E660" s="302"/>
      <c r="F660" s="302"/>
      <c r="G660" s="302"/>
      <c r="H660" s="302"/>
      <c r="I660" s="302"/>
      <c r="J660" s="302"/>
      <c r="K660" s="302"/>
      <c r="L660" s="302"/>
      <c r="M660" s="421"/>
    </row>
    <row r="662" spans="2:22" ht="15.75" x14ac:dyDescent="0.2">
      <c r="B662" s="341" t="s">
        <v>102</v>
      </c>
    </row>
    <row r="665" spans="2:22" s="389" customFormat="1" ht="21" thickBot="1" x14ac:dyDescent="0.35">
      <c r="B665" s="386" t="s">
        <v>245</v>
      </c>
      <c r="C665" s="387"/>
      <c r="D665" s="387"/>
      <c r="E665" s="387"/>
      <c r="F665" s="387"/>
      <c r="G665" s="387"/>
      <c r="H665" s="387"/>
      <c r="I665" s="388"/>
      <c r="K665" s="390"/>
      <c r="M665" s="391"/>
      <c r="N665" s="391"/>
      <c r="O665" s="391"/>
      <c r="P665" s="391"/>
      <c r="Q665" s="392"/>
      <c r="R665" s="392"/>
      <c r="S665" s="392"/>
      <c r="T665" s="392"/>
      <c r="U665" s="392"/>
      <c r="V665" s="392"/>
    </row>
    <row r="667" spans="2:22" ht="15" thickBot="1" x14ac:dyDescent="0.25"/>
    <row r="668" spans="2:22" ht="15" x14ac:dyDescent="0.2">
      <c r="B668" s="574" t="s">
        <v>246</v>
      </c>
      <c r="C668" s="575"/>
      <c r="D668" s="576"/>
    </row>
    <row r="669" spans="2:22" ht="16.5" x14ac:dyDescent="0.2">
      <c r="B669" s="20" t="s">
        <v>80</v>
      </c>
      <c r="C669" s="21" t="s">
        <v>81</v>
      </c>
      <c r="D669" s="22" t="s">
        <v>82</v>
      </c>
    </row>
    <row r="670" spans="2:22" ht="15" thickBot="1" x14ac:dyDescent="0.25">
      <c r="B670" s="226">
        <f>SUM(H783:H857)</f>
        <v>0</v>
      </c>
      <c r="C670" s="226">
        <f>SUM(I783:I857)</f>
        <v>0</v>
      </c>
      <c r="D670" s="33" t="s">
        <v>83</v>
      </c>
    </row>
    <row r="672" spans="2:22" ht="15" x14ac:dyDescent="0.25">
      <c r="B672" s="577" t="s">
        <v>104</v>
      </c>
      <c r="C672" s="577"/>
      <c r="D672" s="577"/>
    </row>
    <row r="673" spans="2:22" ht="34.5" customHeight="1" x14ac:dyDescent="0.2">
      <c r="B673" s="578" t="s">
        <v>247</v>
      </c>
      <c r="C673" s="578"/>
      <c r="D673" s="114"/>
    </row>
    <row r="674" spans="2:22" ht="15" thickBot="1" x14ac:dyDescent="0.25"/>
    <row r="675" spans="2:22" x14ac:dyDescent="0.2">
      <c r="B675" s="414"/>
      <c r="C675" s="415"/>
      <c r="D675" s="415"/>
      <c r="E675" s="415"/>
      <c r="F675" s="415"/>
      <c r="G675" s="415"/>
      <c r="H675" s="415"/>
      <c r="I675" s="415"/>
      <c r="J675" s="415"/>
      <c r="K675" s="415"/>
      <c r="L675" s="415"/>
      <c r="M675" s="417"/>
    </row>
    <row r="676" spans="2:22" ht="18" x14ac:dyDescent="0.25">
      <c r="B676" s="418" t="s">
        <v>172</v>
      </c>
      <c r="M676" s="419"/>
    </row>
    <row r="677" spans="2:22" x14ac:dyDescent="0.2">
      <c r="B677" s="141"/>
      <c r="M677" s="419"/>
    </row>
    <row r="678" spans="2:22" ht="105" x14ac:dyDescent="0.25">
      <c r="B678" s="132" t="s">
        <v>60</v>
      </c>
      <c r="C678" s="487" t="s">
        <v>248</v>
      </c>
      <c r="D678" s="489" t="s">
        <v>249</v>
      </c>
      <c r="E678" s="489" t="s">
        <v>250</v>
      </c>
      <c r="F678" s="489" t="s">
        <v>251</v>
      </c>
      <c r="G678" s="487" t="s">
        <v>252</v>
      </c>
      <c r="H678" s="487" t="s">
        <v>253</v>
      </c>
      <c r="I678" s="487" t="s">
        <v>254</v>
      </c>
      <c r="J678" s="489" t="s">
        <v>255</v>
      </c>
      <c r="K678" s="489" t="s">
        <v>256</v>
      </c>
      <c r="L678" s="487" t="s">
        <v>257</v>
      </c>
      <c r="M678" s="154" t="s">
        <v>258</v>
      </c>
      <c r="O678" s="119"/>
      <c r="P678" s="119"/>
      <c r="U678" s="44"/>
      <c r="V678" s="44"/>
    </row>
    <row r="679" spans="2:22" x14ac:dyDescent="0.2">
      <c r="B679" s="105"/>
      <c r="C679" s="34"/>
      <c r="D679" s="13"/>
      <c r="E679" s="13"/>
      <c r="F679" s="13"/>
      <c r="G679" s="16"/>
      <c r="H679" s="16"/>
      <c r="I679" s="16"/>
      <c r="J679" s="16"/>
      <c r="K679" s="35"/>
      <c r="L679" s="16"/>
      <c r="M679" s="155"/>
      <c r="O679" s="119"/>
      <c r="P679" s="119"/>
      <c r="U679" s="44"/>
      <c r="V679" s="44"/>
    </row>
    <row r="680" spans="2:22" x14ac:dyDescent="0.2">
      <c r="B680" s="105"/>
      <c r="C680" s="34"/>
      <c r="D680" s="13"/>
      <c r="E680" s="13"/>
      <c r="F680" s="13"/>
      <c r="G680" s="16"/>
      <c r="H680" s="16"/>
      <c r="I680" s="16"/>
      <c r="J680" s="16"/>
      <c r="K680" s="35"/>
      <c r="L680" s="16"/>
      <c r="M680" s="155"/>
      <c r="O680" s="119"/>
      <c r="P680" s="119"/>
      <c r="U680" s="44"/>
      <c r="V680" s="44"/>
    </row>
    <row r="681" spans="2:22" x14ac:dyDescent="0.2">
      <c r="B681" s="105"/>
      <c r="C681" s="34"/>
      <c r="D681" s="13"/>
      <c r="E681" s="13"/>
      <c r="F681" s="13"/>
      <c r="G681" s="16"/>
      <c r="H681" s="16"/>
      <c r="I681" s="16"/>
      <c r="J681" s="16"/>
      <c r="K681" s="35"/>
      <c r="L681" s="16"/>
      <c r="M681" s="155"/>
      <c r="O681" s="119"/>
      <c r="P681" s="119"/>
      <c r="U681" s="44"/>
      <c r="V681" s="44"/>
    </row>
    <row r="682" spans="2:22" x14ac:dyDescent="0.2">
      <c r="B682" s="105"/>
      <c r="C682" s="34"/>
      <c r="D682" s="13"/>
      <c r="E682" s="13"/>
      <c r="F682" s="13"/>
      <c r="G682" s="16"/>
      <c r="H682" s="16"/>
      <c r="I682" s="16"/>
      <c r="J682" s="16"/>
      <c r="K682" s="35"/>
      <c r="L682" s="16"/>
      <c r="M682" s="155"/>
      <c r="O682" s="119"/>
      <c r="P682" s="119"/>
      <c r="U682" s="44"/>
      <c r="V682" s="44"/>
    </row>
    <row r="683" spans="2:22" x14ac:dyDescent="0.2">
      <c r="B683" s="105"/>
      <c r="C683" s="34"/>
      <c r="D683" s="13"/>
      <c r="E683" s="13"/>
      <c r="F683" s="13"/>
      <c r="G683" s="16"/>
      <c r="H683" s="16"/>
      <c r="I683" s="16"/>
      <c r="J683" s="16"/>
      <c r="K683" s="35"/>
      <c r="L683" s="16"/>
      <c r="M683" s="155"/>
      <c r="O683" s="119"/>
      <c r="P683" s="119"/>
      <c r="U683" s="44"/>
      <c r="V683" s="44"/>
    </row>
    <row r="684" spans="2:22" x14ac:dyDescent="0.2">
      <c r="B684" s="105"/>
      <c r="C684" s="34"/>
      <c r="D684" s="13"/>
      <c r="E684" s="13"/>
      <c r="F684" s="13"/>
      <c r="G684" s="16"/>
      <c r="H684" s="16"/>
      <c r="I684" s="16"/>
      <c r="J684" s="16"/>
      <c r="K684" s="35"/>
      <c r="L684" s="16"/>
      <c r="M684" s="155"/>
      <c r="O684" s="119"/>
      <c r="P684" s="119"/>
      <c r="U684" s="44"/>
      <c r="V684" s="44"/>
    </row>
    <row r="685" spans="2:22" x14ac:dyDescent="0.2">
      <c r="B685" s="105"/>
      <c r="C685" s="34"/>
      <c r="D685" s="13"/>
      <c r="E685" s="13"/>
      <c r="F685" s="13"/>
      <c r="G685" s="16"/>
      <c r="H685" s="16"/>
      <c r="I685" s="16"/>
      <c r="J685" s="16"/>
      <c r="K685" s="35"/>
      <c r="L685" s="16"/>
      <c r="M685" s="155"/>
      <c r="O685" s="119"/>
      <c r="P685" s="119"/>
      <c r="U685" s="44"/>
      <c r="V685" s="44"/>
    </row>
    <row r="686" spans="2:22" x14ac:dyDescent="0.2">
      <c r="B686" s="105"/>
      <c r="C686" s="34"/>
      <c r="D686" s="13"/>
      <c r="E686" s="13"/>
      <c r="F686" s="13"/>
      <c r="G686" s="16"/>
      <c r="H686" s="16"/>
      <c r="I686" s="16"/>
      <c r="J686" s="16"/>
      <c r="K686" s="35"/>
      <c r="L686" s="16"/>
      <c r="M686" s="155"/>
      <c r="O686" s="119"/>
      <c r="P686" s="119"/>
      <c r="U686" s="44"/>
      <c r="V686" s="44"/>
    </row>
    <row r="687" spans="2:22" x14ac:dyDescent="0.2">
      <c r="B687" s="105"/>
      <c r="C687" s="34"/>
      <c r="D687" s="13"/>
      <c r="E687" s="13"/>
      <c r="F687" s="13"/>
      <c r="G687" s="16"/>
      <c r="H687" s="16"/>
      <c r="I687" s="16"/>
      <c r="J687" s="16"/>
      <c r="K687" s="35"/>
      <c r="L687" s="16"/>
      <c r="M687" s="155"/>
      <c r="O687" s="119"/>
      <c r="P687" s="119"/>
      <c r="U687" s="44"/>
      <c r="V687" s="44"/>
    </row>
    <row r="688" spans="2:22" x14ac:dyDescent="0.2">
      <c r="B688" s="105"/>
      <c r="C688" s="34"/>
      <c r="D688" s="13"/>
      <c r="E688" s="13"/>
      <c r="F688" s="13"/>
      <c r="G688" s="16"/>
      <c r="H688" s="16"/>
      <c r="I688" s="16"/>
      <c r="J688" s="16"/>
      <c r="K688" s="35"/>
      <c r="L688" s="16"/>
      <c r="M688" s="155"/>
      <c r="O688" s="119"/>
      <c r="P688" s="119"/>
      <c r="U688" s="44"/>
      <c r="V688" s="44"/>
    </row>
    <row r="689" spans="2:22" x14ac:dyDescent="0.2">
      <c r="B689" s="105"/>
      <c r="C689" s="34"/>
      <c r="D689" s="13"/>
      <c r="E689" s="13"/>
      <c r="F689" s="13"/>
      <c r="G689" s="16"/>
      <c r="H689" s="16"/>
      <c r="I689" s="16"/>
      <c r="J689" s="16"/>
      <c r="K689" s="35"/>
      <c r="L689" s="16"/>
      <c r="M689" s="155"/>
      <c r="O689" s="119"/>
      <c r="P689" s="119"/>
      <c r="U689" s="44"/>
      <c r="V689" s="44"/>
    </row>
    <row r="690" spans="2:22" x14ac:dyDescent="0.2">
      <c r="B690" s="105"/>
      <c r="C690" s="34"/>
      <c r="D690" s="13"/>
      <c r="E690" s="13"/>
      <c r="F690" s="13"/>
      <c r="G690" s="16"/>
      <c r="H690" s="16"/>
      <c r="I690" s="16"/>
      <c r="J690" s="16"/>
      <c r="K690" s="35"/>
      <c r="L690" s="16"/>
      <c r="M690" s="155"/>
      <c r="O690" s="119"/>
      <c r="P690" s="119"/>
      <c r="U690" s="44"/>
      <c r="V690" s="44"/>
    </row>
    <row r="691" spans="2:22" x14ac:dyDescent="0.2">
      <c r="B691" s="105"/>
      <c r="C691" s="34"/>
      <c r="D691" s="13"/>
      <c r="E691" s="13"/>
      <c r="F691" s="13"/>
      <c r="G691" s="16"/>
      <c r="H691" s="16"/>
      <c r="I691" s="16"/>
      <c r="J691" s="16"/>
      <c r="K691" s="35"/>
      <c r="L691" s="16"/>
      <c r="M691" s="155"/>
      <c r="O691" s="119"/>
      <c r="P691" s="119"/>
      <c r="U691" s="44"/>
      <c r="V691" s="44"/>
    </row>
    <row r="692" spans="2:22" x14ac:dyDescent="0.2">
      <c r="B692" s="105"/>
      <c r="C692" s="34"/>
      <c r="D692" s="13"/>
      <c r="E692" s="13"/>
      <c r="F692" s="13"/>
      <c r="G692" s="16"/>
      <c r="H692" s="16"/>
      <c r="I692" s="16"/>
      <c r="J692" s="16"/>
      <c r="K692" s="35"/>
      <c r="L692" s="16"/>
      <c r="M692" s="155"/>
      <c r="O692" s="119"/>
      <c r="P692" s="119"/>
      <c r="U692" s="44"/>
      <c r="V692" s="44"/>
    </row>
    <row r="693" spans="2:22" x14ac:dyDescent="0.2">
      <c r="B693" s="105"/>
      <c r="C693" s="34"/>
      <c r="D693" s="13"/>
      <c r="E693" s="13"/>
      <c r="F693" s="13"/>
      <c r="G693" s="16"/>
      <c r="H693" s="16"/>
      <c r="I693" s="16"/>
      <c r="J693" s="16"/>
      <c r="K693" s="35"/>
      <c r="L693" s="16"/>
      <c r="M693" s="155"/>
      <c r="O693" s="119"/>
      <c r="P693" s="119"/>
      <c r="U693" s="44"/>
      <c r="V693" s="44"/>
    </row>
    <row r="694" spans="2:22" x14ac:dyDescent="0.2">
      <c r="B694" s="105"/>
      <c r="C694" s="34"/>
      <c r="D694" s="13"/>
      <c r="E694" s="13"/>
      <c r="F694" s="13"/>
      <c r="G694" s="16"/>
      <c r="H694" s="16"/>
      <c r="I694" s="16"/>
      <c r="J694" s="16"/>
      <c r="K694" s="35"/>
      <c r="L694" s="16"/>
      <c r="M694" s="155"/>
      <c r="O694" s="119"/>
      <c r="P694" s="119"/>
      <c r="U694" s="44"/>
      <c r="V694" s="44"/>
    </row>
    <row r="695" spans="2:22" x14ac:dyDescent="0.2">
      <c r="B695" s="105"/>
      <c r="C695" s="34"/>
      <c r="D695" s="13"/>
      <c r="E695" s="13"/>
      <c r="F695" s="13"/>
      <c r="G695" s="16"/>
      <c r="H695" s="16"/>
      <c r="I695" s="16"/>
      <c r="J695" s="16"/>
      <c r="K695" s="35"/>
      <c r="L695" s="16"/>
      <c r="M695" s="155"/>
      <c r="O695" s="119"/>
      <c r="P695" s="119"/>
      <c r="U695" s="44"/>
      <c r="V695" s="44"/>
    </row>
    <row r="696" spans="2:22" x14ac:dyDescent="0.2">
      <c r="B696" s="105"/>
      <c r="C696" s="34"/>
      <c r="D696" s="13"/>
      <c r="E696" s="13"/>
      <c r="F696" s="13"/>
      <c r="G696" s="16"/>
      <c r="H696" s="16"/>
      <c r="I696" s="16"/>
      <c r="J696" s="16"/>
      <c r="K696" s="35"/>
      <c r="L696" s="16"/>
      <c r="M696" s="155"/>
      <c r="O696" s="119"/>
      <c r="P696" s="119"/>
      <c r="U696" s="44"/>
      <c r="V696" s="44"/>
    </row>
    <row r="697" spans="2:22" x14ac:dyDescent="0.2">
      <c r="B697" s="105"/>
      <c r="C697" s="34"/>
      <c r="D697" s="13"/>
      <c r="E697" s="13"/>
      <c r="F697" s="13"/>
      <c r="G697" s="16"/>
      <c r="H697" s="16"/>
      <c r="I697" s="16"/>
      <c r="J697" s="16"/>
      <c r="K697" s="35"/>
      <c r="L697" s="16"/>
      <c r="M697" s="155"/>
      <c r="O697" s="119"/>
      <c r="P697" s="119"/>
      <c r="U697" s="44"/>
      <c r="V697" s="44"/>
    </row>
    <row r="698" spans="2:22" x14ac:dyDescent="0.2">
      <c r="B698" s="105"/>
      <c r="C698" s="34"/>
      <c r="D698" s="13"/>
      <c r="E698" s="13"/>
      <c r="F698" s="13"/>
      <c r="G698" s="16"/>
      <c r="H698" s="16"/>
      <c r="I698" s="16"/>
      <c r="J698" s="16"/>
      <c r="K698" s="35"/>
      <c r="L698" s="16"/>
      <c r="M698" s="155"/>
      <c r="O698" s="119"/>
      <c r="P698" s="119"/>
      <c r="U698" s="44"/>
      <c r="V698" s="44"/>
    </row>
    <row r="699" spans="2:22" x14ac:dyDescent="0.2">
      <c r="B699" s="105"/>
      <c r="C699" s="34"/>
      <c r="D699" s="13"/>
      <c r="E699" s="13"/>
      <c r="F699" s="13"/>
      <c r="G699" s="16"/>
      <c r="H699" s="16"/>
      <c r="I699" s="16"/>
      <c r="J699" s="16"/>
      <c r="K699" s="35"/>
      <c r="L699" s="16"/>
      <c r="M699" s="155"/>
      <c r="O699" s="119"/>
      <c r="P699" s="119"/>
      <c r="U699" s="44"/>
      <c r="V699" s="44"/>
    </row>
    <row r="700" spans="2:22" x14ac:dyDescent="0.2">
      <c r="B700" s="105"/>
      <c r="C700" s="34"/>
      <c r="D700" s="13"/>
      <c r="E700" s="13"/>
      <c r="F700" s="13"/>
      <c r="G700" s="16"/>
      <c r="H700" s="16"/>
      <c r="I700" s="16"/>
      <c r="J700" s="16"/>
      <c r="K700" s="35"/>
      <c r="L700" s="16"/>
      <c r="M700" s="155"/>
      <c r="O700" s="119"/>
      <c r="P700" s="119"/>
      <c r="U700" s="44"/>
      <c r="V700" s="44"/>
    </row>
    <row r="701" spans="2:22" x14ac:dyDescent="0.2">
      <c r="B701" s="141"/>
      <c r="M701" s="419"/>
    </row>
    <row r="702" spans="2:22" ht="15" thickBot="1" x14ac:dyDescent="0.25">
      <c r="B702" s="412"/>
      <c r="C702" s="302"/>
      <c r="D702" s="302"/>
      <c r="E702" s="302"/>
      <c r="F702" s="302"/>
      <c r="G702" s="302"/>
      <c r="H702" s="302"/>
      <c r="I702" s="302"/>
      <c r="J702" s="302"/>
      <c r="K702" s="302"/>
      <c r="L702" s="302"/>
      <c r="M702" s="421"/>
    </row>
    <row r="703" spans="2:22" x14ac:dyDescent="0.2">
      <c r="B703" s="141"/>
      <c r="G703" s="402"/>
    </row>
    <row r="704" spans="2:22" ht="14.25" customHeight="1" x14ac:dyDescent="0.25">
      <c r="B704" s="418" t="s">
        <v>184</v>
      </c>
      <c r="G704" s="402"/>
    </row>
    <row r="705" spans="2:7" x14ac:dyDescent="0.2">
      <c r="B705" s="141"/>
      <c r="G705" s="402"/>
    </row>
    <row r="706" spans="2:7" x14ac:dyDescent="0.2">
      <c r="B706" s="141" t="s">
        <v>259</v>
      </c>
      <c r="G706" s="402"/>
    </row>
    <row r="707" spans="2:7" x14ac:dyDescent="0.2">
      <c r="B707" s="141"/>
      <c r="D707" s="66" t="s">
        <v>260</v>
      </c>
      <c r="G707" s="402"/>
    </row>
    <row r="708" spans="2:7" x14ac:dyDescent="0.2">
      <c r="B708" s="141"/>
      <c r="D708" s="66" t="s">
        <v>188</v>
      </c>
      <c r="E708" s="579" t="s">
        <v>187</v>
      </c>
      <c r="F708" s="579"/>
      <c r="G708" s="402"/>
    </row>
    <row r="709" spans="2:7" ht="107.1" customHeight="1" x14ac:dyDescent="0.25">
      <c r="B709" s="153" t="s">
        <v>261</v>
      </c>
      <c r="C709" s="481" t="s">
        <v>262</v>
      </c>
      <c r="D709" s="481" t="s">
        <v>263</v>
      </c>
      <c r="E709" s="580" t="s">
        <v>264</v>
      </c>
      <c r="F709" s="581"/>
      <c r="G709" s="482" t="s">
        <v>60</v>
      </c>
    </row>
    <row r="710" spans="2:7" x14ac:dyDescent="0.2">
      <c r="B710" s="147" t="str">
        <f ca="1">IF(ISBLANK(INDIRECT("$C$679")),"",INDIRECT("$C$679"))</f>
        <v/>
      </c>
      <c r="C710" s="37" t="str">
        <f ca="1">IF(NOT(LEN(B710)&lt;1),"Blowdown valve","")</f>
        <v/>
      </c>
      <c r="D710" s="16"/>
      <c r="E710" s="557"/>
      <c r="F710" s="558"/>
      <c r="G710" s="344" t="str">
        <f ca="1">_xlfn.IFNA(IF(INDEX($B$679:$B$700,MATCH($B710,$C$679:$C$700,0),1)&lt;&gt;"",INDEX($B$679:$B$700,MATCH($B710,$C$679:$C$700,0),1),""),"")</f>
        <v/>
      </c>
    </row>
    <row r="711" spans="2:7" x14ac:dyDescent="0.2">
      <c r="B711" s="147" t="str">
        <f ca="1">IF(ISBLANK(INDIRECT("$C$679")),"",INDIRECT("$C$679"))</f>
        <v/>
      </c>
      <c r="C711" s="37" t="str">
        <f ca="1">IF(NOT(LEN(B711)&lt;1),"Isolation valve","")</f>
        <v/>
      </c>
      <c r="D711" s="16"/>
      <c r="E711" s="557"/>
      <c r="F711" s="558"/>
      <c r="G711" s="344" t="str">
        <f t="shared" ref="G711:G774" ca="1" si="16">_xlfn.IFNA(IF(INDEX($B$679:$B$700,MATCH($B711,$C$679:$C$700,0),1)&lt;&gt;"",INDEX($B$679:$B$700,MATCH($B711,$C$679:$C$700,0),1),""),"")</f>
        <v/>
      </c>
    </row>
    <row r="712" spans="2:7" x14ac:dyDescent="0.2">
      <c r="B712" s="147" t="str">
        <f ca="1">IF(ISBLANK(INDIRECT("$C$679")),"",INDIRECT("$C$679"))</f>
        <v/>
      </c>
      <c r="C712" s="37" t="str">
        <f ca="1">IF(NOT(LEN(B712)&lt;1),"Rod Packing","")</f>
        <v/>
      </c>
      <c r="D712" s="16"/>
      <c r="E712" s="557"/>
      <c r="F712" s="558"/>
      <c r="G712" s="344" t="str">
        <f t="shared" ca="1" si="16"/>
        <v/>
      </c>
    </row>
    <row r="713" spans="2:7" x14ac:dyDescent="0.2">
      <c r="B713" s="147" t="str">
        <f ca="1">IF(ISBLANK(INDIRECT("$C$680")),"",INDIRECT("$C$680"))</f>
        <v/>
      </c>
      <c r="C713" s="37" t="str">
        <f ca="1">IF(NOT(LEN(B713)&lt;1),"Blowdown valve","")</f>
        <v/>
      </c>
      <c r="D713" s="16"/>
      <c r="E713" s="557"/>
      <c r="F713" s="558"/>
      <c r="G713" s="344" t="str">
        <f t="shared" ca="1" si="16"/>
        <v/>
      </c>
    </row>
    <row r="714" spans="2:7" x14ac:dyDescent="0.2">
      <c r="B714" s="147" t="str">
        <f ca="1">IF(ISBLANK(INDIRECT("$C$680")),"",INDIRECT("$C$680"))</f>
        <v/>
      </c>
      <c r="C714" s="37" t="str">
        <f ca="1">IF(NOT(LEN(B714)&lt;1),"Isolation valve","")</f>
        <v/>
      </c>
      <c r="D714" s="16"/>
      <c r="E714" s="557"/>
      <c r="F714" s="558"/>
      <c r="G714" s="344" t="str">
        <f t="shared" ca="1" si="16"/>
        <v/>
      </c>
    </row>
    <row r="715" spans="2:7" x14ac:dyDescent="0.2">
      <c r="B715" s="147" t="str">
        <f ca="1">IF(ISBLANK(INDIRECT("$C$680")),"",INDIRECT("$C$680"))</f>
        <v/>
      </c>
      <c r="C715" s="37" t="str">
        <f ca="1">IF(NOT(LEN(B715)&lt;1),"Rod Packing","")</f>
        <v/>
      </c>
      <c r="D715" s="16"/>
      <c r="E715" s="557"/>
      <c r="F715" s="558"/>
      <c r="G715" s="344" t="str">
        <f t="shared" ca="1" si="16"/>
        <v/>
      </c>
    </row>
    <row r="716" spans="2:7" x14ac:dyDescent="0.2">
      <c r="B716" s="147" t="str">
        <f ca="1">IF(ISBLANK(INDIRECT("$C$681")),"",INDIRECT("$C$681"))</f>
        <v/>
      </c>
      <c r="C716" s="37" t="str">
        <f ca="1">IF(NOT(LEN(B716)&lt;1),"Blowdown valve","")</f>
        <v/>
      </c>
      <c r="D716" s="16"/>
      <c r="E716" s="557"/>
      <c r="F716" s="558"/>
      <c r="G716" s="344" t="str">
        <f t="shared" ca="1" si="16"/>
        <v/>
      </c>
    </row>
    <row r="717" spans="2:7" x14ac:dyDescent="0.2">
      <c r="B717" s="147" t="str">
        <f ca="1">IF(ISBLANK(INDIRECT("$C$681")),"",INDIRECT("$C$681"))</f>
        <v/>
      </c>
      <c r="C717" s="37" t="str">
        <f ca="1">IF(NOT(LEN(B717)&lt;1),"Isolation valve","")</f>
        <v/>
      </c>
      <c r="D717" s="16"/>
      <c r="E717" s="557"/>
      <c r="F717" s="558"/>
      <c r="G717" s="344" t="str">
        <f t="shared" ca="1" si="16"/>
        <v/>
      </c>
    </row>
    <row r="718" spans="2:7" x14ac:dyDescent="0.2">
      <c r="B718" s="147" t="str">
        <f ca="1">IF(ISBLANK(INDIRECT("$C$681")),"",INDIRECT("$C$681"))</f>
        <v/>
      </c>
      <c r="C718" s="37" t="str">
        <f ca="1">IF(NOT(LEN(B718)&lt;1),"Rod Packing","")</f>
        <v/>
      </c>
      <c r="D718" s="16"/>
      <c r="E718" s="557"/>
      <c r="F718" s="558"/>
      <c r="G718" s="344" t="str">
        <f t="shared" ca="1" si="16"/>
        <v/>
      </c>
    </row>
    <row r="719" spans="2:7" x14ac:dyDescent="0.2">
      <c r="B719" s="147" t="str">
        <f ca="1">IF(ISBLANK(INDIRECT("$C$682")),"",INDIRECT("$C$682"))</f>
        <v/>
      </c>
      <c r="C719" s="37" t="str">
        <f ca="1">IF(NOT(LEN(B719)&lt;1),"Blowdown valve","")</f>
        <v/>
      </c>
      <c r="D719" s="16"/>
      <c r="E719" s="557"/>
      <c r="F719" s="558"/>
      <c r="G719" s="344" t="str">
        <f t="shared" ca="1" si="16"/>
        <v/>
      </c>
    </row>
    <row r="720" spans="2:7" x14ac:dyDescent="0.2">
      <c r="B720" s="147" t="str">
        <f ca="1">IF(ISBLANK(INDIRECT("$C$682")),"",INDIRECT("$C$682"))</f>
        <v/>
      </c>
      <c r="C720" s="37" t="str">
        <f ca="1">IF(NOT(LEN(B720)&lt;1),"Isolation valve","")</f>
        <v/>
      </c>
      <c r="D720" s="16"/>
      <c r="E720" s="557"/>
      <c r="F720" s="558"/>
      <c r="G720" s="344" t="str">
        <f t="shared" ca="1" si="16"/>
        <v/>
      </c>
    </row>
    <row r="721" spans="2:7" x14ac:dyDescent="0.2">
      <c r="B721" s="147" t="str">
        <f ca="1">IF(ISBLANK(INDIRECT("$C$682")),"",INDIRECT("$C$682"))</f>
        <v/>
      </c>
      <c r="C721" s="37" t="str">
        <f ca="1">IF(NOT(LEN(B721)&lt;1),"Rod Packing","")</f>
        <v/>
      </c>
      <c r="D721" s="16"/>
      <c r="E721" s="557"/>
      <c r="F721" s="558"/>
      <c r="G721" s="344" t="str">
        <f t="shared" ca="1" si="16"/>
        <v/>
      </c>
    </row>
    <row r="722" spans="2:7" x14ac:dyDescent="0.2">
      <c r="B722" s="147" t="str">
        <f ca="1">IF(ISBLANK(INDIRECT("$C$683")),"",INDIRECT("$C$683"))</f>
        <v/>
      </c>
      <c r="C722" s="37" t="str">
        <f ca="1">IF(NOT(LEN(B722)&lt;1),"Blowdown valve","")</f>
        <v/>
      </c>
      <c r="D722" s="16"/>
      <c r="E722" s="557"/>
      <c r="F722" s="558"/>
      <c r="G722" s="344" t="str">
        <f t="shared" ca="1" si="16"/>
        <v/>
      </c>
    </row>
    <row r="723" spans="2:7" x14ac:dyDescent="0.2">
      <c r="B723" s="147" t="str">
        <f ca="1">IF(ISBLANK(INDIRECT("$C$683")),"",INDIRECT("$C$683"))</f>
        <v/>
      </c>
      <c r="C723" s="37" t="str">
        <f ca="1">IF(NOT(LEN(B723)&lt;1),"Isolation valve","")</f>
        <v/>
      </c>
      <c r="D723" s="16"/>
      <c r="E723" s="557"/>
      <c r="F723" s="558"/>
      <c r="G723" s="344" t="str">
        <f t="shared" ca="1" si="16"/>
        <v/>
      </c>
    </row>
    <row r="724" spans="2:7" x14ac:dyDescent="0.2">
      <c r="B724" s="147" t="str">
        <f ca="1">IF(ISBLANK(INDIRECT("$C$683")),"",INDIRECT("$C$683"))</f>
        <v/>
      </c>
      <c r="C724" s="37" t="str">
        <f ca="1">IF(NOT(LEN(B724)&lt;1),"Rod Packing","")</f>
        <v/>
      </c>
      <c r="D724" s="16"/>
      <c r="E724" s="557"/>
      <c r="F724" s="558"/>
      <c r="G724" s="344" t="str">
        <f t="shared" ca="1" si="16"/>
        <v/>
      </c>
    </row>
    <row r="725" spans="2:7" x14ac:dyDescent="0.2">
      <c r="B725" s="147" t="str">
        <f ca="1">IF(ISBLANK(INDIRECT("$C$684")),"",INDIRECT("$C$684"))</f>
        <v/>
      </c>
      <c r="C725" s="37" t="str">
        <f ca="1">IF(NOT(LEN(B725)&lt;1),"Blowdown valve","")</f>
        <v/>
      </c>
      <c r="D725" s="16"/>
      <c r="E725" s="557"/>
      <c r="F725" s="558"/>
      <c r="G725" s="344" t="str">
        <f t="shared" ca="1" si="16"/>
        <v/>
      </c>
    </row>
    <row r="726" spans="2:7" x14ac:dyDescent="0.2">
      <c r="B726" s="147" t="str">
        <f ca="1">IF(ISBLANK(INDIRECT("$C$684")),"",INDIRECT("$C$684"))</f>
        <v/>
      </c>
      <c r="C726" s="37" t="str">
        <f ca="1">IF(NOT(LEN(B726)&lt;1),"Isolation valve","")</f>
        <v/>
      </c>
      <c r="D726" s="16"/>
      <c r="E726" s="557"/>
      <c r="F726" s="558"/>
      <c r="G726" s="344" t="str">
        <f t="shared" ca="1" si="16"/>
        <v/>
      </c>
    </row>
    <row r="727" spans="2:7" x14ac:dyDescent="0.2">
      <c r="B727" s="147" t="str">
        <f ca="1">IF(ISBLANK(INDIRECT("$C$684")),"",INDIRECT("$C$684"))</f>
        <v/>
      </c>
      <c r="C727" s="37" t="str">
        <f ca="1">IF(NOT(LEN(B727)&lt;1),"Rod Packing","")</f>
        <v/>
      </c>
      <c r="D727" s="16"/>
      <c r="E727" s="557"/>
      <c r="F727" s="558"/>
      <c r="G727" s="344" t="str">
        <f t="shared" ca="1" si="16"/>
        <v/>
      </c>
    </row>
    <row r="728" spans="2:7" x14ac:dyDescent="0.2">
      <c r="B728" s="147" t="str">
        <f ca="1">IF(ISBLANK(INDIRECT("$C$685")),"",INDIRECT("$C$685"))</f>
        <v/>
      </c>
      <c r="C728" s="37" t="str">
        <f ca="1">IF(NOT(LEN(B728)&lt;1),"Blowdown valve","")</f>
        <v/>
      </c>
      <c r="D728" s="16"/>
      <c r="E728" s="557"/>
      <c r="F728" s="558"/>
      <c r="G728" s="344" t="str">
        <f t="shared" ca="1" si="16"/>
        <v/>
      </c>
    </row>
    <row r="729" spans="2:7" x14ac:dyDescent="0.2">
      <c r="B729" s="147" t="str">
        <f ca="1">IF(ISBLANK(INDIRECT("$C$685")),"",INDIRECT("$C$685"))</f>
        <v/>
      </c>
      <c r="C729" s="37" t="str">
        <f ca="1">IF(NOT(LEN(B729)&lt;1),"Isolation valve","")</f>
        <v/>
      </c>
      <c r="D729" s="16"/>
      <c r="E729" s="557"/>
      <c r="F729" s="558"/>
      <c r="G729" s="344" t="str">
        <f t="shared" ca="1" si="16"/>
        <v/>
      </c>
    </row>
    <row r="730" spans="2:7" x14ac:dyDescent="0.2">
      <c r="B730" s="147" t="str">
        <f ca="1">IF(ISBLANK(INDIRECT("$C$685")),"",INDIRECT("$C$685"))</f>
        <v/>
      </c>
      <c r="C730" s="37" t="str">
        <f ca="1">IF(NOT(LEN(B730)&lt;1),"Rod Packing","")</f>
        <v/>
      </c>
      <c r="D730" s="16"/>
      <c r="E730" s="557"/>
      <c r="F730" s="558"/>
      <c r="G730" s="344" t="str">
        <f t="shared" ca="1" si="16"/>
        <v/>
      </c>
    </row>
    <row r="731" spans="2:7" x14ac:dyDescent="0.2">
      <c r="B731" s="147" t="str">
        <f ca="1">IF(ISBLANK(INDIRECT("$C$686")),"",INDIRECT("$C$686"))</f>
        <v/>
      </c>
      <c r="C731" s="37" t="str">
        <f ca="1">IF(NOT(LEN(B731)&lt;1),"Blowdown valve","")</f>
        <v/>
      </c>
      <c r="D731" s="16"/>
      <c r="E731" s="557"/>
      <c r="F731" s="558"/>
      <c r="G731" s="344" t="str">
        <f t="shared" ca="1" si="16"/>
        <v/>
      </c>
    </row>
    <row r="732" spans="2:7" x14ac:dyDescent="0.2">
      <c r="B732" s="147" t="str">
        <f ca="1">IF(ISBLANK(INDIRECT("$C$686")),"",INDIRECT("$C$686"))</f>
        <v/>
      </c>
      <c r="C732" s="37" t="str">
        <f ca="1">IF(NOT(LEN(B732)&lt;1),"Isolation valve","")</f>
        <v/>
      </c>
      <c r="D732" s="16"/>
      <c r="E732" s="557"/>
      <c r="F732" s="558"/>
      <c r="G732" s="344" t="str">
        <f t="shared" ca="1" si="16"/>
        <v/>
      </c>
    </row>
    <row r="733" spans="2:7" x14ac:dyDescent="0.2">
      <c r="B733" s="147" t="str">
        <f ca="1">IF(ISBLANK(INDIRECT("$C$686")),"",INDIRECT("$C$686"))</f>
        <v/>
      </c>
      <c r="C733" s="37" t="str">
        <f ca="1">IF(NOT(LEN(B733)&lt;1),"Rod Packing","")</f>
        <v/>
      </c>
      <c r="D733" s="16"/>
      <c r="E733" s="557"/>
      <c r="F733" s="558"/>
      <c r="G733" s="344" t="str">
        <f t="shared" ca="1" si="16"/>
        <v/>
      </c>
    </row>
    <row r="734" spans="2:7" x14ac:dyDescent="0.2">
      <c r="B734" s="147" t="str">
        <f ca="1">IF(ISBLANK(INDIRECT("$C$687")),"",INDIRECT("$C$687"))</f>
        <v/>
      </c>
      <c r="C734" s="37" t="str">
        <f ca="1">IF(NOT(LEN(B734)&lt;1),"Blowdown valve","")</f>
        <v/>
      </c>
      <c r="D734" s="16"/>
      <c r="E734" s="557"/>
      <c r="F734" s="558"/>
      <c r="G734" s="344" t="str">
        <f t="shared" ca="1" si="16"/>
        <v/>
      </c>
    </row>
    <row r="735" spans="2:7" x14ac:dyDescent="0.2">
      <c r="B735" s="147" t="str">
        <f ca="1">IF(ISBLANK(INDIRECT("$C$687")),"",INDIRECT("$C$687"))</f>
        <v/>
      </c>
      <c r="C735" s="37" t="str">
        <f ca="1">IF(NOT(LEN(B735)&lt;1),"Isolation valve","")</f>
        <v/>
      </c>
      <c r="D735" s="16"/>
      <c r="E735" s="557"/>
      <c r="F735" s="558"/>
      <c r="G735" s="344" t="str">
        <f t="shared" ca="1" si="16"/>
        <v/>
      </c>
    </row>
    <row r="736" spans="2:7" x14ac:dyDescent="0.2">
      <c r="B736" s="147" t="str">
        <f ca="1">IF(ISBLANK(INDIRECT("$C$687")),"",INDIRECT("$C$687"))</f>
        <v/>
      </c>
      <c r="C736" s="37" t="str">
        <f ca="1">IF(NOT(LEN(B736)&lt;1),"Rod Packing","")</f>
        <v/>
      </c>
      <c r="D736" s="16"/>
      <c r="E736" s="557"/>
      <c r="F736" s="558"/>
      <c r="G736" s="344" t="str">
        <f t="shared" ca="1" si="16"/>
        <v/>
      </c>
    </row>
    <row r="737" spans="2:7" x14ac:dyDescent="0.2">
      <c r="B737" s="147" t="str">
        <f ca="1">IF(ISBLANK(INDIRECT("$C$688")),"",INDIRECT("$C$688"))</f>
        <v/>
      </c>
      <c r="C737" s="37" t="str">
        <f ca="1">IF(NOT(LEN(B737)&lt;1),"Blowdown valve","")</f>
        <v/>
      </c>
      <c r="D737" s="16"/>
      <c r="E737" s="557"/>
      <c r="F737" s="558"/>
      <c r="G737" s="344" t="str">
        <f t="shared" ca="1" si="16"/>
        <v/>
      </c>
    </row>
    <row r="738" spans="2:7" x14ac:dyDescent="0.2">
      <c r="B738" s="147" t="str">
        <f ca="1">IF(ISBLANK(INDIRECT("$C$688")),"",INDIRECT("$C$688"))</f>
        <v/>
      </c>
      <c r="C738" s="37" t="str">
        <f ca="1">IF(NOT(LEN(B738)&lt;1),"Isolation valve","")</f>
        <v/>
      </c>
      <c r="D738" s="16"/>
      <c r="E738" s="557"/>
      <c r="F738" s="558"/>
      <c r="G738" s="344" t="str">
        <f t="shared" ca="1" si="16"/>
        <v/>
      </c>
    </row>
    <row r="739" spans="2:7" x14ac:dyDescent="0.2">
      <c r="B739" s="147" t="str">
        <f ca="1">IF(ISBLANK(INDIRECT("$C$688")),"",INDIRECT("$C$688"))</f>
        <v/>
      </c>
      <c r="C739" s="37" t="str">
        <f ca="1">IF(NOT(LEN(B739)&lt;1),"Rod Packing","")</f>
        <v/>
      </c>
      <c r="D739" s="16"/>
      <c r="E739" s="557"/>
      <c r="F739" s="558"/>
      <c r="G739" s="344" t="str">
        <f t="shared" ca="1" si="16"/>
        <v/>
      </c>
    </row>
    <row r="740" spans="2:7" x14ac:dyDescent="0.2">
      <c r="B740" s="147" t="str">
        <f ca="1">IF(ISBLANK(INDIRECT("$C$689")),"",INDIRECT("$C$689"))</f>
        <v/>
      </c>
      <c r="C740" s="37" t="str">
        <f ca="1">IF(NOT(LEN(B740)&lt;1),"Blowdown valve","")</f>
        <v/>
      </c>
      <c r="D740" s="16"/>
      <c r="E740" s="557"/>
      <c r="F740" s="558"/>
      <c r="G740" s="344" t="str">
        <f t="shared" ca="1" si="16"/>
        <v/>
      </c>
    </row>
    <row r="741" spans="2:7" x14ac:dyDescent="0.2">
      <c r="B741" s="147" t="str">
        <f ca="1">IF(ISBLANK(INDIRECT("$C$689")),"",INDIRECT("$C$689"))</f>
        <v/>
      </c>
      <c r="C741" s="37" t="str">
        <f ca="1">IF(NOT(LEN(B741)&lt;1),"Isolation valve","")</f>
        <v/>
      </c>
      <c r="D741" s="16"/>
      <c r="E741" s="557"/>
      <c r="F741" s="558"/>
      <c r="G741" s="344" t="str">
        <f t="shared" ca="1" si="16"/>
        <v/>
      </c>
    </row>
    <row r="742" spans="2:7" x14ac:dyDescent="0.2">
      <c r="B742" s="147" t="str">
        <f ca="1">IF(ISBLANK(INDIRECT("$C$689")),"",INDIRECT("$C$689"))</f>
        <v/>
      </c>
      <c r="C742" s="37" t="str">
        <f ca="1">IF(NOT(LEN(B742)&lt;1),"Rod Packing","")</f>
        <v/>
      </c>
      <c r="D742" s="16"/>
      <c r="E742" s="557"/>
      <c r="F742" s="558"/>
      <c r="G742" s="344" t="str">
        <f t="shared" ca="1" si="16"/>
        <v/>
      </c>
    </row>
    <row r="743" spans="2:7" x14ac:dyDescent="0.2">
      <c r="B743" s="147" t="str">
        <f ca="1">IF(ISBLANK(INDIRECT("$C$690")),"",INDIRECT("$C$690"))</f>
        <v/>
      </c>
      <c r="C743" s="37" t="str">
        <f ca="1">IF(NOT(LEN(B743)&lt;1),"Blowdown valve","")</f>
        <v/>
      </c>
      <c r="D743" s="16"/>
      <c r="E743" s="557"/>
      <c r="F743" s="558"/>
      <c r="G743" s="344" t="str">
        <f t="shared" ca="1" si="16"/>
        <v/>
      </c>
    </row>
    <row r="744" spans="2:7" x14ac:dyDescent="0.2">
      <c r="B744" s="147" t="str">
        <f ca="1">IF(ISBLANK(INDIRECT("$C$690")),"",INDIRECT("$C$690"))</f>
        <v/>
      </c>
      <c r="C744" s="37" t="str">
        <f ca="1">IF(NOT(LEN(B744)&lt;1),"Isolation valve","")</f>
        <v/>
      </c>
      <c r="D744" s="16"/>
      <c r="E744" s="557"/>
      <c r="F744" s="558"/>
      <c r="G744" s="344" t="str">
        <f t="shared" ca="1" si="16"/>
        <v/>
      </c>
    </row>
    <row r="745" spans="2:7" x14ac:dyDescent="0.2">
      <c r="B745" s="147" t="str">
        <f ca="1">IF(ISBLANK(INDIRECT("$C$690")),"",INDIRECT("$C$690"))</f>
        <v/>
      </c>
      <c r="C745" s="37" t="str">
        <f ca="1">IF(NOT(LEN(B745)&lt;1),"Rod Packing","")</f>
        <v/>
      </c>
      <c r="D745" s="16"/>
      <c r="E745" s="557"/>
      <c r="F745" s="558"/>
      <c r="G745" s="344" t="str">
        <f t="shared" ca="1" si="16"/>
        <v/>
      </c>
    </row>
    <row r="746" spans="2:7" x14ac:dyDescent="0.2">
      <c r="B746" s="147" t="str">
        <f ca="1">IF(ISBLANK(INDIRECT("$C$691")),"",INDIRECT("$C$691"))</f>
        <v/>
      </c>
      <c r="C746" s="37" t="str">
        <f ca="1">IF(NOT(LEN(B746)&lt;1),"Blowdown valve","")</f>
        <v/>
      </c>
      <c r="D746" s="16"/>
      <c r="E746" s="557"/>
      <c r="F746" s="558"/>
      <c r="G746" s="344" t="str">
        <f t="shared" ca="1" si="16"/>
        <v/>
      </c>
    </row>
    <row r="747" spans="2:7" x14ac:dyDescent="0.2">
      <c r="B747" s="147" t="str">
        <f ca="1">IF(ISBLANK(INDIRECT("$C$691")),"",INDIRECT("$C$691"))</f>
        <v/>
      </c>
      <c r="C747" s="37" t="str">
        <f ca="1">IF(NOT(LEN(B747)&lt;1),"Isolation valve","")</f>
        <v/>
      </c>
      <c r="D747" s="16"/>
      <c r="E747" s="557"/>
      <c r="F747" s="558"/>
      <c r="G747" s="344" t="str">
        <f t="shared" ca="1" si="16"/>
        <v/>
      </c>
    </row>
    <row r="748" spans="2:7" x14ac:dyDescent="0.2">
      <c r="B748" s="147" t="str">
        <f ca="1">IF(ISBLANK(INDIRECT("$C$691")),"",INDIRECT("$C$691"))</f>
        <v/>
      </c>
      <c r="C748" s="37" t="str">
        <f ca="1">IF(NOT(LEN(B748)&lt;1),"Rod Packing","")</f>
        <v/>
      </c>
      <c r="D748" s="16"/>
      <c r="E748" s="557"/>
      <c r="F748" s="558"/>
      <c r="G748" s="344" t="str">
        <f t="shared" ca="1" si="16"/>
        <v/>
      </c>
    </row>
    <row r="749" spans="2:7" x14ac:dyDescent="0.2">
      <c r="B749" s="147" t="str">
        <f ca="1">IF(ISBLANK(INDIRECT("$C$692")),"",INDIRECT("$C$692"))</f>
        <v/>
      </c>
      <c r="C749" s="37" t="str">
        <f ca="1">IF(NOT(LEN(B749)&lt;1),"Blowdown valve","")</f>
        <v/>
      </c>
      <c r="D749" s="16"/>
      <c r="E749" s="557"/>
      <c r="F749" s="558"/>
      <c r="G749" s="344" t="str">
        <f t="shared" ca="1" si="16"/>
        <v/>
      </c>
    </row>
    <row r="750" spans="2:7" x14ac:dyDescent="0.2">
      <c r="B750" s="147" t="str">
        <f ca="1">IF(ISBLANK(INDIRECT("$C$692")),"",INDIRECT("$C$692"))</f>
        <v/>
      </c>
      <c r="C750" s="37" t="str">
        <f ca="1">IF(NOT(LEN(B750)&lt;1),"Isolation valve","")</f>
        <v/>
      </c>
      <c r="D750" s="16"/>
      <c r="E750" s="557"/>
      <c r="F750" s="558"/>
      <c r="G750" s="344" t="str">
        <f t="shared" ca="1" si="16"/>
        <v/>
      </c>
    </row>
    <row r="751" spans="2:7" x14ac:dyDescent="0.2">
      <c r="B751" s="147" t="str">
        <f ca="1">IF(ISBLANK(INDIRECT("$C$692")),"",INDIRECT("$C$692"))</f>
        <v/>
      </c>
      <c r="C751" s="37" t="str">
        <f ca="1">IF(NOT(LEN(B751)&lt;1),"Rod Packing","")</f>
        <v/>
      </c>
      <c r="D751" s="16"/>
      <c r="E751" s="557"/>
      <c r="F751" s="558"/>
      <c r="G751" s="344" t="str">
        <f t="shared" ca="1" si="16"/>
        <v/>
      </c>
    </row>
    <row r="752" spans="2:7" x14ac:dyDescent="0.2">
      <c r="B752" s="147" t="str">
        <f ca="1">IF(ISBLANK(INDIRECT("$C$693")),"",INDIRECT("$C$693"))</f>
        <v/>
      </c>
      <c r="C752" s="37" t="str">
        <f ca="1">IF(NOT(LEN(B752)&lt;1),"Blowdown valve","")</f>
        <v/>
      </c>
      <c r="D752" s="16"/>
      <c r="E752" s="557"/>
      <c r="F752" s="558"/>
      <c r="G752" s="344" t="str">
        <f t="shared" ca="1" si="16"/>
        <v/>
      </c>
    </row>
    <row r="753" spans="2:7" x14ac:dyDescent="0.2">
      <c r="B753" s="147" t="str">
        <f ca="1">IF(ISBLANK(INDIRECT("$C$693")),"",INDIRECT("$C$693"))</f>
        <v/>
      </c>
      <c r="C753" s="37" t="str">
        <f ca="1">IF(NOT(LEN(B753)&lt;1),"Isolation valve","")</f>
        <v/>
      </c>
      <c r="D753" s="16"/>
      <c r="E753" s="557"/>
      <c r="F753" s="558"/>
      <c r="G753" s="344" t="str">
        <f t="shared" ca="1" si="16"/>
        <v/>
      </c>
    </row>
    <row r="754" spans="2:7" x14ac:dyDescent="0.2">
      <c r="B754" s="147" t="str">
        <f ca="1">IF(ISBLANK(INDIRECT("$C$693")),"",INDIRECT("$C$693"))</f>
        <v/>
      </c>
      <c r="C754" s="37" t="str">
        <f ca="1">IF(NOT(LEN(B754)&lt;1),"Rod Packing","")</f>
        <v/>
      </c>
      <c r="D754" s="16"/>
      <c r="E754" s="557"/>
      <c r="F754" s="558"/>
      <c r="G754" s="344" t="str">
        <f t="shared" ca="1" si="16"/>
        <v/>
      </c>
    </row>
    <row r="755" spans="2:7" x14ac:dyDescent="0.2">
      <c r="B755" s="147" t="str">
        <f ca="1">IF(ISBLANK(INDIRECT("$C$694")),"",INDIRECT("$C$694"))</f>
        <v/>
      </c>
      <c r="C755" s="37" t="str">
        <f ca="1">IF(NOT(LEN(B755)&lt;1),"Blowdown valve","")</f>
        <v/>
      </c>
      <c r="D755" s="16"/>
      <c r="E755" s="557"/>
      <c r="F755" s="558"/>
      <c r="G755" s="344" t="str">
        <f t="shared" ca="1" si="16"/>
        <v/>
      </c>
    </row>
    <row r="756" spans="2:7" x14ac:dyDescent="0.2">
      <c r="B756" s="147" t="str">
        <f ca="1">IF(ISBLANK(INDIRECT("$C$694")),"",INDIRECT("$C$694"))</f>
        <v/>
      </c>
      <c r="C756" s="37" t="str">
        <f ca="1">IF(NOT(LEN(B756)&lt;1),"Isolation valve","")</f>
        <v/>
      </c>
      <c r="D756" s="16"/>
      <c r="E756" s="557"/>
      <c r="F756" s="558"/>
      <c r="G756" s="344" t="str">
        <f t="shared" ca="1" si="16"/>
        <v/>
      </c>
    </row>
    <row r="757" spans="2:7" x14ac:dyDescent="0.2">
      <c r="B757" s="147" t="str">
        <f ca="1">IF(ISBLANK(INDIRECT("$C$694")),"",INDIRECT("$C$694"))</f>
        <v/>
      </c>
      <c r="C757" s="37" t="str">
        <f ca="1">IF(NOT(LEN(B757)&lt;1),"Rod Packing","")</f>
        <v/>
      </c>
      <c r="D757" s="16"/>
      <c r="E757" s="557"/>
      <c r="F757" s="558"/>
      <c r="G757" s="344" t="str">
        <f t="shared" ca="1" si="16"/>
        <v/>
      </c>
    </row>
    <row r="758" spans="2:7" x14ac:dyDescent="0.2">
      <c r="B758" s="147" t="str">
        <f ca="1">IF(ISBLANK(INDIRECT("$C$695")),"",INDIRECT("$C$695"))</f>
        <v/>
      </c>
      <c r="C758" s="37" t="str">
        <f ca="1">IF(NOT(LEN(B758)&lt;1),"Blowdown valve","")</f>
        <v/>
      </c>
      <c r="D758" s="16"/>
      <c r="E758" s="557"/>
      <c r="F758" s="558"/>
      <c r="G758" s="344" t="str">
        <f t="shared" ca="1" si="16"/>
        <v/>
      </c>
    </row>
    <row r="759" spans="2:7" x14ac:dyDescent="0.2">
      <c r="B759" s="147" t="str">
        <f ca="1">IF(ISBLANK(INDIRECT("$C$695")),"",INDIRECT("$C$695"))</f>
        <v/>
      </c>
      <c r="C759" s="37" t="str">
        <f ca="1">IF(NOT(LEN(B759)&lt;1),"Isolation valve","")</f>
        <v/>
      </c>
      <c r="D759" s="16"/>
      <c r="E759" s="557"/>
      <c r="F759" s="558"/>
      <c r="G759" s="344" t="str">
        <f t="shared" ca="1" si="16"/>
        <v/>
      </c>
    </row>
    <row r="760" spans="2:7" x14ac:dyDescent="0.2">
      <c r="B760" s="147" t="str">
        <f ca="1">IF(ISBLANK(INDIRECT("$C$695")),"",INDIRECT("$C$695"))</f>
        <v/>
      </c>
      <c r="C760" s="37" t="str">
        <f ca="1">IF(NOT(LEN(B760)&lt;1),"Rod Packing","")</f>
        <v/>
      </c>
      <c r="D760" s="16"/>
      <c r="E760" s="557"/>
      <c r="F760" s="558"/>
      <c r="G760" s="344" t="str">
        <f t="shared" ca="1" si="16"/>
        <v/>
      </c>
    </row>
    <row r="761" spans="2:7" x14ac:dyDescent="0.2">
      <c r="B761" s="147" t="str">
        <f ca="1">IF(ISBLANK(INDIRECT("$C$696")),"",INDIRECT("$C$696"))</f>
        <v/>
      </c>
      <c r="C761" s="37" t="str">
        <f ca="1">IF(NOT(LEN(B761)&lt;1),"Blowdown valve","")</f>
        <v/>
      </c>
      <c r="D761" s="16"/>
      <c r="E761" s="557"/>
      <c r="F761" s="558"/>
      <c r="G761" s="344" t="str">
        <f t="shared" ca="1" si="16"/>
        <v/>
      </c>
    </row>
    <row r="762" spans="2:7" x14ac:dyDescent="0.2">
      <c r="B762" s="147" t="str">
        <f ca="1">IF(ISBLANK(INDIRECT("$C$696")),"",INDIRECT("$C$696"))</f>
        <v/>
      </c>
      <c r="C762" s="37" t="str">
        <f ca="1">IF(NOT(LEN(B762)&lt;1),"Isolation valve","")</f>
        <v/>
      </c>
      <c r="D762" s="16"/>
      <c r="E762" s="557"/>
      <c r="F762" s="558"/>
      <c r="G762" s="344" t="str">
        <f t="shared" ca="1" si="16"/>
        <v/>
      </c>
    </row>
    <row r="763" spans="2:7" x14ac:dyDescent="0.2">
      <c r="B763" s="147" t="str">
        <f ca="1">IF(ISBLANK(INDIRECT("$C$696")),"",INDIRECT("$C$696"))</f>
        <v/>
      </c>
      <c r="C763" s="37" t="str">
        <f ca="1">IF(NOT(LEN(B763)&lt;1),"Rod Packing","")</f>
        <v/>
      </c>
      <c r="D763" s="16"/>
      <c r="E763" s="557"/>
      <c r="F763" s="558"/>
      <c r="G763" s="344" t="str">
        <f t="shared" ca="1" si="16"/>
        <v/>
      </c>
    </row>
    <row r="764" spans="2:7" x14ac:dyDescent="0.2">
      <c r="B764" s="147" t="str">
        <f ca="1">IF(ISBLANK(INDIRECT("$C$697")),"",INDIRECT("$C$697"))</f>
        <v/>
      </c>
      <c r="C764" s="37" t="str">
        <f ca="1">IF(NOT(LEN(B764)&lt;1),"Blowdown valve","")</f>
        <v/>
      </c>
      <c r="D764" s="16"/>
      <c r="E764" s="557"/>
      <c r="F764" s="558"/>
      <c r="G764" s="344" t="str">
        <f t="shared" ca="1" si="16"/>
        <v/>
      </c>
    </row>
    <row r="765" spans="2:7" x14ac:dyDescent="0.2">
      <c r="B765" s="147" t="str">
        <f ca="1">IF(ISBLANK(INDIRECT("$C$697")),"",INDIRECT("$C$697"))</f>
        <v/>
      </c>
      <c r="C765" s="37" t="str">
        <f ca="1">IF(NOT(LEN(B765)&lt;1),"Isolation valve","")</f>
        <v/>
      </c>
      <c r="D765" s="16"/>
      <c r="E765" s="557"/>
      <c r="F765" s="558"/>
      <c r="G765" s="344" t="str">
        <f t="shared" ca="1" si="16"/>
        <v/>
      </c>
    </row>
    <row r="766" spans="2:7" x14ac:dyDescent="0.2">
      <c r="B766" s="147" t="str">
        <f ca="1">IF(ISBLANK(INDIRECT("$C$697")),"",INDIRECT("$C$697"))</f>
        <v/>
      </c>
      <c r="C766" s="37" t="str">
        <f ca="1">IF(NOT(LEN(B766)&lt;1),"Rod Packing","")</f>
        <v/>
      </c>
      <c r="D766" s="16"/>
      <c r="E766" s="557"/>
      <c r="F766" s="558"/>
      <c r="G766" s="344" t="str">
        <f t="shared" ca="1" si="16"/>
        <v/>
      </c>
    </row>
    <row r="767" spans="2:7" x14ac:dyDescent="0.2">
      <c r="B767" s="147" t="str">
        <f ca="1">IF(ISBLANK(INDIRECT("$C$698")),"",INDIRECT("$C$698"))</f>
        <v/>
      </c>
      <c r="C767" s="37" t="str">
        <f ca="1">IF(NOT(LEN(B767)&lt;1),"Blowdown valve","")</f>
        <v/>
      </c>
      <c r="D767" s="16"/>
      <c r="E767" s="557"/>
      <c r="F767" s="558"/>
      <c r="G767" s="344" t="str">
        <f t="shared" ca="1" si="16"/>
        <v/>
      </c>
    </row>
    <row r="768" spans="2:7" x14ac:dyDescent="0.2">
      <c r="B768" s="147" t="str">
        <f ca="1">IF(ISBLANK(INDIRECT("$C$698")),"",INDIRECT("$C$698"))</f>
        <v/>
      </c>
      <c r="C768" s="37" t="str">
        <f ca="1">IF(NOT(LEN(B768)&lt;1),"Isolation valve","")</f>
        <v/>
      </c>
      <c r="D768" s="16"/>
      <c r="E768" s="557"/>
      <c r="F768" s="558"/>
      <c r="G768" s="344" t="str">
        <f t="shared" ca="1" si="16"/>
        <v/>
      </c>
    </row>
    <row r="769" spans="2:22" x14ac:dyDescent="0.2">
      <c r="B769" s="147" t="str">
        <f ca="1">IF(ISBLANK(INDIRECT("$C$698")),"",INDIRECT("$C$698"))</f>
        <v/>
      </c>
      <c r="C769" s="37" t="str">
        <f ca="1">IF(NOT(LEN(B769)&lt;1),"Rod Packing","")</f>
        <v/>
      </c>
      <c r="D769" s="16"/>
      <c r="E769" s="557"/>
      <c r="F769" s="558"/>
      <c r="G769" s="344" t="str">
        <f t="shared" ca="1" si="16"/>
        <v/>
      </c>
    </row>
    <row r="770" spans="2:22" x14ac:dyDescent="0.2">
      <c r="B770" s="147" t="str">
        <f ca="1">IF(ISBLANK(INDIRECT("$C$699")),"",INDIRECT("$C$699"))</f>
        <v/>
      </c>
      <c r="C770" s="37" t="str">
        <f ca="1">IF(NOT(LEN(B770)&lt;1),"Blowdown valve","")</f>
        <v/>
      </c>
      <c r="D770" s="16"/>
      <c r="E770" s="557"/>
      <c r="F770" s="558"/>
      <c r="G770" s="344" t="str">
        <f t="shared" ca="1" si="16"/>
        <v/>
      </c>
    </row>
    <row r="771" spans="2:22" x14ac:dyDescent="0.2">
      <c r="B771" s="147" t="str">
        <f ca="1">IF(ISBLANK(INDIRECT("$C$699")),"",INDIRECT("$C$699"))</f>
        <v/>
      </c>
      <c r="C771" s="37" t="str">
        <f ca="1">IF(NOT(LEN(B771)&lt;1),"Isolation valve","")</f>
        <v/>
      </c>
      <c r="D771" s="16"/>
      <c r="E771" s="557"/>
      <c r="F771" s="558"/>
      <c r="G771" s="344" t="str">
        <f t="shared" ca="1" si="16"/>
        <v/>
      </c>
    </row>
    <row r="772" spans="2:22" x14ac:dyDescent="0.2">
      <c r="B772" s="147" t="str">
        <f ca="1">IF(ISBLANK(INDIRECT("$C$699")),"",INDIRECT("$C$699"))</f>
        <v/>
      </c>
      <c r="C772" s="37" t="str">
        <f ca="1">IF(NOT(LEN(B772)&lt;1),"Rod Packing","")</f>
        <v/>
      </c>
      <c r="D772" s="16"/>
      <c r="E772" s="557"/>
      <c r="F772" s="558"/>
      <c r="G772" s="344" t="str">
        <f t="shared" ca="1" si="16"/>
        <v/>
      </c>
    </row>
    <row r="773" spans="2:22" x14ac:dyDescent="0.2">
      <c r="B773" s="147" t="str">
        <f ca="1">IF(ISBLANK(INDIRECT("$C$700")),"",INDIRECT("$C$700"))</f>
        <v/>
      </c>
      <c r="C773" s="37" t="str">
        <f ca="1">IF(NOT(LEN(B773)&lt;1),"Blowdown valve","")</f>
        <v/>
      </c>
      <c r="D773" s="16"/>
      <c r="E773" s="557"/>
      <c r="F773" s="558"/>
      <c r="G773" s="344" t="str">
        <f t="shared" ca="1" si="16"/>
        <v/>
      </c>
    </row>
    <row r="774" spans="2:22" x14ac:dyDescent="0.2">
      <c r="B774" s="147" t="str">
        <f ca="1">IF(ISBLANK(INDIRECT("$C$700")),"",INDIRECT("$C$700"))</f>
        <v/>
      </c>
      <c r="C774" s="37" t="str">
        <f ca="1">IF(NOT(LEN(B774)&lt;1),"Isolation valve","")</f>
        <v/>
      </c>
      <c r="D774" s="16"/>
      <c r="E774" s="557"/>
      <c r="F774" s="558"/>
      <c r="G774" s="344" t="str">
        <f t="shared" ca="1" si="16"/>
        <v/>
      </c>
    </row>
    <row r="775" spans="2:22" x14ac:dyDescent="0.2">
      <c r="B775" s="147" t="str">
        <f ca="1">IF(ISBLANK(INDIRECT("$C$700")),"",INDIRECT("$C$700"))</f>
        <v/>
      </c>
      <c r="C775" s="37" t="str">
        <f ca="1">IF(NOT(LEN(B775)&lt;1),"Rod Packing","")</f>
        <v/>
      </c>
      <c r="D775" s="16"/>
      <c r="E775" s="557"/>
      <c r="F775" s="558"/>
      <c r="G775" s="344" t="str">
        <f ca="1">_xlfn.IFNA(IF(INDEX($B$679:$B$700,MATCH($B775,$C$679:$C$700,0),1)&lt;&gt;"",INDEX($B$679:$B$700,MATCH($B775,$C$679:$C$700,0),1),""),"")</f>
        <v/>
      </c>
    </row>
    <row r="776" spans="2:22" ht="15" thickBot="1" x14ac:dyDescent="0.25">
      <c r="B776" s="412"/>
      <c r="C776" s="302"/>
      <c r="D776" s="302"/>
      <c r="E776" s="302"/>
      <c r="F776" s="302"/>
      <c r="G776" s="413"/>
    </row>
    <row r="777" spans="2:22" x14ac:dyDescent="0.2">
      <c r="B777" s="414"/>
      <c r="C777" s="415"/>
      <c r="D777" s="415"/>
      <c r="E777" s="415"/>
      <c r="F777" s="415"/>
      <c r="G777" s="415"/>
      <c r="H777" s="415"/>
      <c r="I777" s="415"/>
      <c r="J777" s="401"/>
    </row>
    <row r="778" spans="2:22" ht="18" x14ac:dyDescent="0.25">
      <c r="B778" s="418" t="s">
        <v>193</v>
      </c>
      <c r="J778" s="402"/>
    </row>
    <row r="779" spans="2:22" ht="15" x14ac:dyDescent="0.25">
      <c r="B779" s="423"/>
      <c r="J779" s="402"/>
    </row>
    <row r="780" spans="2:22" x14ac:dyDescent="0.2">
      <c r="B780" s="141" t="s">
        <v>265</v>
      </c>
      <c r="J780" s="402"/>
    </row>
    <row r="781" spans="2:22" x14ac:dyDescent="0.2">
      <c r="B781" s="141"/>
      <c r="J781" s="402"/>
    </row>
    <row r="782" spans="2:22" ht="105" x14ac:dyDescent="0.25">
      <c r="B782" s="132" t="s">
        <v>191</v>
      </c>
      <c r="C782" s="481" t="s">
        <v>60</v>
      </c>
      <c r="D782" s="481" t="s">
        <v>266</v>
      </c>
      <c r="E782" s="481" t="s">
        <v>267</v>
      </c>
      <c r="F782" s="481" t="s">
        <v>268</v>
      </c>
      <c r="G782" s="481" t="s">
        <v>269</v>
      </c>
      <c r="H782" s="481" t="s">
        <v>270</v>
      </c>
      <c r="I782" s="481" t="s">
        <v>271</v>
      </c>
      <c r="J782" s="482" t="s">
        <v>272</v>
      </c>
    </row>
    <row r="783" spans="2:22" x14ac:dyDescent="0.2">
      <c r="B783" s="147" t="str">
        <f t="array" aca="1" ref="B783" ca="1">INDIRECT(TEXT(MIN(IF(($D$710:$E$775&lt;&gt;"")*(COUNTIF($B$782:B782,$D$710:$E$775)=0),ROW($710:$775)*100+COLUMN($D:$E),7^8)),"R0C00"),)&amp;""</f>
        <v/>
      </c>
      <c r="C783" s="422" t="str">
        <f t="shared" ref="C783:C814" ca="1" si="17">_xlfn.IFNA(IF(B783&lt;&gt;"",INDEX($G$710:$G$757,MATCH(B783,$D$710:$D$775,0),),""),IF(B783&lt;&gt;"",INDEX($G$710:$G$757,MATCH(B783,$E$710:$E$775,0),),""))</f>
        <v/>
      </c>
      <c r="D783" s="16"/>
      <c r="E783" s="49"/>
      <c r="F783" s="16"/>
      <c r="G783" s="16"/>
      <c r="H783" s="80"/>
      <c r="I783" s="80"/>
      <c r="J783" s="152"/>
      <c r="O783" s="124" t="str">
        <f>IF(D783="Yes",#REF!,"")</f>
        <v/>
      </c>
      <c r="Q783" s="124" t="str">
        <f t="shared" ref="Q783:Q814" si="18">IF(F783="Yes",1,"")</f>
        <v/>
      </c>
      <c r="R783" s="424" t="str">
        <f>IF(Q783=1,COUNTIF($Q$783:Q783,1),"")</f>
        <v/>
      </c>
      <c r="S783" s="124" t="str">
        <f>IFERROR(INDEX($B$783:$B$857,MATCH(ROWS($Q$783:Q783),$R$783:$R$857,0)),"")</f>
        <v/>
      </c>
      <c r="T783" s="124" t="str">
        <f t="shared" ref="T783:T788" si="19">IF(G783="Yes",1,"")</f>
        <v/>
      </c>
      <c r="U783" s="424" t="str">
        <f>IF(T783=1,COUNTIF($T$390:T783,1),"")</f>
        <v/>
      </c>
      <c r="V783" s="124" t="str">
        <f>IFERROR(INDEX($B$390:$B$464,MATCH(ROWS($T$390:T783),$U$390:$U$464,0)),"")</f>
        <v/>
      </c>
    </row>
    <row r="784" spans="2:22" x14ac:dyDescent="0.2">
      <c r="B784" s="147" t="str">
        <f t="array" aca="1" ref="B784" ca="1">INDIRECT(TEXT(MIN(IF(($D$710:$E$775&lt;&gt;"")*(COUNTIF($B$782:B783,$D$710:$E$775)=0),ROW($710:$775)*100+COLUMN($D:$E),7^8)),"R0C00"),)&amp;""</f>
        <v/>
      </c>
      <c r="C784" s="422" t="str">
        <f t="shared" ca="1" si="17"/>
        <v/>
      </c>
      <c r="D784" s="16"/>
      <c r="E784" s="49"/>
      <c r="F784" s="16"/>
      <c r="G784" s="16"/>
      <c r="H784" s="80"/>
      <c r="I784" s="80"/>
      <c r="J784" s="152"/>
      <c r="Q784" s="124" t="str">
        <f t="shared" si="18"/>
        <v/>
      </c>
      <c r="R784" s="424" t="str">
        <f>IF(Q784=1,COUNTIF($Q$783:Q784,1),"")</f>
        <v/>
      </c>
      <c r="S784" s="124" t="str">
        <f>IFERROR(INDEX($B$783:$B$857,MATCH(ROWS($Q$783:Q784),$R$783:$R$857,0)),"")</f>
        <v/>
      </c>
      <c r="T784" s="124" t="str">
        <f t="shared" si="19"/>
        <v/>
      </c>
      <c r="U784" s="424" t="str">
        <f>IF(T784=1,COUNTIF($T$390:T784,1),"")</f>
        <v/>
      </c>
      <c r="V784" s="124" t="str">
        <f>IFERROR(INDEX($B$390:$B$464,MATCH(ROWS($T$390:T784),$U$390:$U$464,0)),"")</f>
        <v/>
      </c>
    </row>
    <row r="785" spans="2:22" x14ac:dyDescent="0.2">
      <c r="B785" s="147" t="str">
        <f t="array" aca="1" ref="B785" ca="1">INDIRECT(TEXT(MIN(IF(($D$710:$E$775&lt;&gt;"")*(COUNTIF($B$782:B784,$D$710:$E$775)=0),ROW($710:$775)*100+COLUMN($D:$E),7^8)),"R0C00"),)&amp;""</f>
        <v/>
      </c>
      <c r="C785" s="422" t="str">
        <f t="shared" ca="1" si="17"/>
        <v/>
      </c>
      <c r="D785" s="16"/>
      <c r="E785" s="49"/>
      <c r="F785" s="16"/>
      <c r="G785" s="16"/>
      <c r="H785" s="80"/>
      <c r="I785" s="80"/>
      <c r="J785" s="152"/>
      <c r="Q785" s="124" t="str">
        <f t="shared" si="18"/>
        <v/>
      </c>
      <c r="R785" s="424" t="str">
        <f>IF(Q785=1,COUNTIF($Q$783:Q785,1),"")</f>
        <v/>
      </c>
      <c r="S785" s="124" t="str">
        <f>IFERROR(INDEX($B$783:$B$857,MATCH(ROWS($Q$783:Q785),$R$783:$R$857,0)),"")</f>
        <v/>
      </c>
      <c r="T785" s="124" t="str">
        <f t="shared" si="19"/>
        <v/>
      </c>
      <c r="U785" s="424" t="str">
        <f>IF(T785=1,COUNTIF($T$390:T785,1),"")</f>
        <v/>
      </c>
      <c r="V785" s="124" t="str">
        <f>IFERROR(INDEX($B$390:$B$464,MATCH(ROWS($T$390:T785),$U$390:$U$464,0)),"")</f>
        <v/>
      </c>
    </row>
    <row r="786" spans="2:22" x14ac:dyDescent="0.2">
      <c r="B786" s="147" t="str">
        <f t="array" aca="1" ref="B786" ca="1">INDIRECT(TEXT(MIN(IF(($D$710:$E$775&lt;&gt;"")*(COUNTIF($B$782:B785,$D$710:$E$775)=0),ROW($710:$775)*100+COLUMN($D:$E),7^8)),"R0C00"),)&amp;""</f>
        <v/>
      </c>
      <c r="C786" s="422" t="str">
        <f t="shared" ca="1" si="17"/>
        <v/>
      </c>
      <c r="D786" s="16"/>
      <c r="E786" s="49"/>
      <c r="F786" s="16"/>
      <c r="G786" s="16"/>
      <c r="H786" s="80"/>
      <c r="I786" s="80"/>
      <c r="J786" s="152"/>
      <c r="Q786" s="124" t="str">
        <f t="shared" si="18"/>
        <v/>
      </c>
      <c r="R786" s="424" t="str">
        <f>IF(Q786=1,COUNTIF($Q$783:Q786,1),"")</f>
        <v/>
      </c>
      <c r="S786" s="124" t="str">
        <f>IFERROR(INDEX($B$783:$B$857,MATCH(ROWS($Q$783:Q786),$R$783:$R$857,0)),"")</f>
        <v/>
      </c>
      <c r="T786" s="124" t="str">
        <f t="shared" si="19"/>
        <v/>
      </c>
      <c r="U786" s="424" t="str">
        <f>IF(T786=1,COUNTIF($T$390:T786,1),"")</f>
        <v/>
      </c>
      <c r="V786" s="124" t="str">
        <f>IFERROR(INDEX($B$390:$B$464,MATCH(ROWS($T$390:T786),$U$390:$U$464,0)),"")</f>
        <v/>
      </c>
    </row>
    <row r="787" spans="2:22" x14ac:dyDescent="0.2">
      <c r="B787" s="147" t="str">
        <f t="array" aca="1" ref="B787" ca="1">INDIRECT(TEXT(MIN(IF(($D$710:$E$775&lt;&gt;"")*(COUNTIF($B$782:B786,$D$710:$E$775)=0),ROW($710:$775)*100+COLUMN($D:$E),7^8)),"R0C00"),)&amp;""</f>
        <v/>
      </c>
      <c r="C787" s="422" t="str">
        <f t="shared" ca="1" si="17"/>
        <v/>
      </c>
      <c r="D787" s="16"/>
      <c r="E787" s="49"/>
      <c r="F787" s="16"/>
      <c r="G787" s="16"/>
      <c r="H787" s="80"/>
      <c r="I787" s="80"/>
      <c r="J787" s="152"/>
      <c r="Q787" s="124" t="str">
        <f t="shared" si="18"/>
        <v/>
      </c>
      <c r="R787" s="424" t="str">
        <f>IF(Q787=1,COUNTIF($Q$783:Q787,1),"")</f>
        <v/>
      </c>
      <c r="S787" s="124" t="str">
        <f>IFERROR(INDEX($B$783:$B$857,MATCH(ROWS($Q$783:Q787),$R$783:$R$857,0)),"")</f>
        <v/>
      </c>
      <c r="T787" s="124" t="str">
        <f t="shared" si="19"/>
        <v/>
      </c>
      <c r="U787" s="424" t="str">
        <f>IF(T787=1,COUNTIF($T$390:T787,1),"")</f>
        <v/>
      </c>
      <c r="V787" s="124" t="str">
        <f>IFERROR(INDEX($B$390:$B$464,MATCH(ROWS($T$390:T787),$U$390:$U$464,0)),"")</f>
        <v/>
      </c>
    </row>
    <row r="788" spans="2:22" x14ac:dyDescent="0.2">
      <c r="B788" s="147" t="str">
        <f t="array" aca="1" ref="B788" ca="1">INDIRECT(TEXT(MIN(IF(($D$710:$E$775&lt;&gt;"")*(COUNTIF($B$782:B787,$D$710:$E$775)=0),ROW($710:$775)*100+COLUMN($D:$E),7^8)),"R0C00"),)&amp;""</f>
        <v/>
      </c>
      <c r="C788" s="422" t="str">
        <f t="shared" ca="1" si="17"/>
        <v/>
      </c>
      <c r="D788" s="16"/>
      <c r="E788" s="49"/>
      <c r="F788" s="16"/>
      <c r="G788" s="16"/>
      <c r="H788" s="80"/>
      <c r="I788" s="80"/>
      <c r="J788" s="152"/>
      <c r="Q788" s="124" t="str">
        <f t="shared" si="18"/>
        <v/>
      </c>
      <c r="R788" s="424" t="str">
        <f>IF(Q788=1,COUNTIF($Q$783:Q788,1),"")</f>
        <v/>
      </c>
      <c r="S788" s="124" t="str">
        <f>IFERROR(INDEX($B$783:$B$857,MATCH(ROWS($Q$783:Q788),$R$783:$R$857,0)),"")</f>
        <v/>
      </c>
      <c r="T788" s="124" t="str">
        <f t="shared" si="19"/>
        <v/>
      </c>
      <c r="U788" s="424" t="str">
        <f>IF(T788=1,COUNTIF($T$390:T788,1),"")</f>
        <v/>
      </c>
      <c r="V788" s="124" t="str">
        <f>IFERROR(INDEX($B$390:$B$464,MATCH(ROWS($T$390:T788),$U$390:$U$464,0)),"")</f>
        <v/>
      </c>
    </row>
    <row r="789" spans="2:22" x14ac:dyDescent="0.2">
      <c r="B789" s="147" t="str">
        <f t="array" aca="1" ref="B789" ca="1">INDIRECT(TEXT(MIN(IF(($D$710:$E$775&lt;&gt;"")*(COUNTIF($B$782:B788,$D$710:$E$775)=0),ROW($710:$775)*100+COLUMN($D:$E),7^8)),"R0C00"),)&amp;""</f>
        <v/>
      </c>
      <c r="C789" s="422" t="str">
        <f t="shared" ca="1" si="17"/>
        <v/>
      </c>
      <c r="D789" s="16"/>
      <c r="E789" s="49"/>
      <c r="F789" s="16"/>
      <c r="G789" s="16"/>
      <c r="H789" s="80"/>
      <c r="I789" s="80"/>
      <c r="J789" s="152"/>
      <c r="Q789" s="124" t="str">
        <f t="shared" si="18"/>
        <v/>
      </c>
      <c r="R789" s="424" t="str">
        <f>IF(Q789=1,COUNTIF($Q$783:Q789,1),"")</f>
        <v/>
      </c>
      <c r="S789" s="124" t="str">
        <f>IFERROR(INDEX($B$783:$B$857,MATCH(ROWS($Q$783:Q789),$R$783:$R$857,0)),"")</f>
        <v/>
      </c>
      <c r="T789" s="119" t="str">
        <f t="shared" ref="T789:T847" si="20">IF(G789="Yes",1,"")</f>
        <v/>
      </c>
      <c r="U789" s="425" t="str">
        <f>IF(T789=1,COUNTIF($T$390:T789,1),"")</f>
        <v/>
      </c>
      <c r="V789" s="119" t="str">
        <f>IFERROR(INDEX($B$390:$B$464,MATCH(ROWS($T$390:T789),$U$390:$U$464,0)),"")</f>
        <v/>
      </c>
    </row>
    <row r="790" spans="2:22" x14ac:dyDescent="0.2">
      <c r="B790" s="147" t="str">
        <f t="array" aca="1" ref="B790" ca="1">INDIRECT(TEXT(MIN(IF(($D$710:$E$775&lt;&gt;"")*(COUNTIF($B$782:B789,$D$710:$E$775)=0),ROW($710:$775)*100+COLUMN($D:$E),7^8)),"R0C00"),)&amp;""</f>
        <v/>
      </c>
      <c r="C790" s="422" t="str">
        <f t="shared" ca="1" si="17"/>
        <v/>
      </c>
      <c r="D790" s="16"/>
      <c r="E790" s="49"/>
      <c r="F790" s="16"/>
      <c r="G790" s="16"/>
      <c r="H790" s="80"/>
      <c r="I790" s="80"/>
      <c r="J790" s="152"/>
      <c r="Q790" s="124" t="str">
        <f t="shared" si="18"/>
        <v/>
      </c>
      <c r="R790" s="424" t="str">
        <f>IF(Q790=1,COUNTIF($Q$783:Q790,1),"")</f>
        <v/>
      </c>
      <c r="S790" s="124" t="str">
        <f>IFERROR(INDEX($B$783:$B$857,MATCH(ROWS($Q$783:Q790),$R$783:$R$857,0)),"")</f>
        <v/>
      </c>
      <c r="T790" s="119" t="str">
        <f t="shared" si="20"/>
        <v/>
      </c>
      <c r="U790" s="425" t="str">
        <f>IF(T790=1,COUNTIF($T$390:T790,1),"")</f>
        <v/>
      </c>
      <c r="V790" s="119" t="str">
        <f>IFERROR(INDEX($B$390:$B$464,MATCH(ROWS($T$390:T790),$U$390:$U$464,0)),"")</f>
        <v/>
      </c>
    </row>
    <row r="791" spans="2:22" x14ac:dyDescent="0.2">
      <c r="B791" s="147" t="str">
        <f t="array" aca="1" ref="B791" ca="1">INDIRECT(TEXT(MIN(IF(($D$710:$E$775&lt;&gt;"")*(COUNTIF($B$782:B790,$D$710:$E$775)=0),ROW($710:$775)*100+COLUMN($D:$E),7^8)),"R0C00"),)&amp;""</f>
        <v/>
      </c>
      <c r="C791" s="422" t="str">
        <f t="shared" ca="1" si="17"/>
        <v/>
      </c>
      <c r="D791" s="16"/>
      <c r="E791" s="49"/>
      <c r="F791" s="16"/>
      <c r="G791" s="16"/>
      <c r="H791" s="80"/>
      <c r="I791" s="80"/>
      <c r="J791" s="152"/>
      <c r="Q791" s="124" t="str">
        <f t="shared" si="18"/>
        <v/>
      </c>
      <c r="R791" s="424" t="str">
        <f>IF(Q791=1,COUNTIF($Q$783:Q791,1),"")</f>
        <v/>
      </c>
      <c r="S791" s="124" t="str">
        <f>IFERROR(INDEX($B$783:$B$857,MATCH(ROWS($Q$783:Q791),$R$783:$R$857,0)),"")</f>
        <v/>
      </c>
      <c r="T791" s="119" t="str">
        <f t="shared" si="20"/>
        <v/>
      </c>
      <c r="U791" s="425" t="str">
        <f>IF(T791=1,COUNTIF($T$390:T791,1),"")</f>
        <v/>
      </c>
      <c r="V791" s="119" t="str">
        <f>IFERROR(INDEX($B$390:$B$464,MATCH(ROWS($T$390:T791),$U$390:$U$464,0)),"")</f>
        <v/>
      </c>
    </row>
    <row r="792" spans="2:22" x14ac:dyDescent="0.2">
      <c r="B792" s="147" t="str">
        <f t="array" aca="1" ref="B792" ca="1">INDIRECT(TEXT(MIN(IF(($D$710:$E$775&lt;&gt;"")*(COUNTIF($B$782:B791,$D$710:$E$775)=0),ROW($710:$775)*100+COLUMN($D:$E),7^8)),"R0C00"),)&amp;""</f>
        <v/>
      </c>
      <c r="C792" s="422" t="str">
        <f t="shared" ca="1" si="17"/>
        <v/>
      </c>
      <c r="D792" s="16"/>
      <c r="E792" s="49"/>
      <c r="F792" s="16"/>
      <c r="G792" s="16"/>
      <c r="H792" s="80"/>
      <c r="I792" s="80"/>
      <c r="J792" s="152"/>
      <c r="Q792" s="124" t="str">
        <f t="shared" si="18"/>
        <v/>
      </c>
      <c r="R792" s="424" t="str">
        <f>IF(Q792=1,COUNTIF($Q$783:Q792,1),"")</f>
        <v/>
      </c>
      <c r="S792" s="124" t="str">
        <f>IFERROR(INDEX($B$783:$B$857,MATCH(ROWS($Q$783:Q792),$R$783:$R$857,0)),"")</f>
        <v/>
      </c>
      <c r="T792" s="119" t="str">
        <f t="shared" si="20"/>
        <v/>
      </c>
      <c r="U792" s="425" t="str">
        <f>IF(T792=1,COUNTIF($T$390:T792,1),"")</f>
        <v/>
      </c>
      <c r="V792" s="119" t="str">
        <f>IFERROR(INDEX($B$390:$B$464,MATCH(ROWS($T$390:T792),$U$390:$U$464,0)),"")</f>
        <v/>
      </c>
    </row>
    <row r="793" spans="2:22" x14ac:dyDescent="0.2">
      <c r="B793" s="147" t="str">
        <f t="array" aca="1" ref="B793" ca="1">INDIRECT(TEXT(MIN(IF(($D$710:$E$775&lt;&gt;"")*(COUNTIF($B$782:B792,$D$710:$E$775)=0),ROW($710:$775)*100+COLUMN($D:$E),7^8)),"R0C00"),)&amp;""</f>
        <v/>
      </c>
      <c r="C793" s="422" t="str">
        <f t="shared" ca="1" si="17"/>
        <v/>
      </c>
      <c r="D793" s="16"/>
      <c r="E793" s="49"/>
      <c r="F793" s="16"/>
      <c r="G793" s="16"/>
      <c r="H793" s="80"/>
      <c r="I793" s="80"/>
      <c r="J793" s="152"/>
      <c r="Q793" s="124" t="str">
        <f t="shared" si="18"/>
        <v/>
      </c>
      <c r="R793" s="424" t="str">
        <f>IF(Q793=1,COUNTIF($Q$783:Q793,1),"")</f>
        <v/>
      </c>
      <c r="S793" s="124" t="str">
        <f>IFERROR(INDEX($B$783:$B$857,MATCH(ROWS($Q$783:Q793),$R$783:$R$857,0)),"")</f>
        <v/>
      </c>
      <c r="T793" s="119" t="str">
        <f t="shared" si="20"/>
        <v/>
      </c>
      <c r="U793" s="425" t="str">
        <f>IF(T793=1,COUNTIF($T$390:T793,1),"")</f>
        <v/>
      </c>
      <c r="V793" s="119" t="str">
        <f>IFERROR(INDEX($B$390:$B$464,MATCH(ROWS($T$390:T793),$U$390:$U$464,0)),"")</f>
        <v/>
      </c>
    </row>
    <row r="794" spans="2:22" x14ac:dyDescent="0.2">
      <c r="B794" s="147" t="str">
        <f t="array" aca="1" ref="B794" ca="1">INDIRECT(TEXT(MIN(IF(($D$710:$E$775&lt;&gt;"")*(COUNTIF($B$782:B793,$D$710:$E$775)=0),ROW($710:$775)*100+COLUMN($D:$E),7^8)),"R0C00"),)&amp;""</f>
        <v/>
      </c>
      <c r="C794" s="422" t="str">
        <f t="shared" ca="1" si="17"/>
        <v/>
      </c>
      <c r="D794" s="16"/>
      <c r="E794" s="49"/>
      <c r="F794" s="16"/>
      <c r="G794" s="16"/>
      <c r="H794" s="80"/>
      <c r="I794" s="80"/>
      <c r="J794" s="152"/>
      <c r="Q794" s="124" t="str">
        <f t="shared" si="18"/>
        <v/>
      </c>
      <c r="R794" s="424" t="str">
        <f>IF(Q794=1,COUNTIF($Q$783:Q794,1),"")</f>
        <v/>
      </c>
      <c r="S794" s="124" t="str">
        <f>IFERROR(INDEX($B$783:$B$857,MATCH(ROWS($Q$783:Q794),$R$783:$R$857,0)),"")</f>
        <v/>
      </c>
      <c r="T794" s="119" t="str">
        <f t="shared" si="20"/>
        <v/>
      </c>
      <c r="U794" s="425" t="str">
        <f>IF(T794=1,COUNTIF($T$390:T794,1),"")</f>
        <v/>
      </c>
      <c r="V794" s="119" t="str">
        <f>IFERROR(INDEX($B$390:$B$464,MATCH(ROWS($T$390:T794),$U$390:$U$464,0)),"")</f>
        <v/>
      </c>
    </row>
    <row r="795" spans="2:22" x14ac:dyDescent="0.2">
      <c r="B795" s="147" t="str">
        <f t="array" aca="1" ref="B795" ca="1">INDIRECT(TEXT(MIN(IF(($D$710:$E$775&lt;&gt;"")*(COUNTIF($B$782:B794,$D$710:$E$775)=0),ROW($710:$775)*100+COLUMN($D:$E),7^8)),"R0C00"),)&amp;""</f>
        <v/>
      </c>
      <c r="C795" s="422" t="str">
        <f t="shared" ca="1" si="17"/>
        <v/>
      </c>
      <c r="D795" s="16"/>
      <c r="E795" s="49"/>
      <c r="F795" s="16"/>
      <c r="G795" s="16"/>
      <c r="H795" s="80"/>
      <c r="I795" s="80"/>
      <c r="J795" s="152"/>
      <c r="Q795" s="124" t="str">
        <f t="shared" si="18"/>
        <v/>
      </c>
      <c r="R795" s="424" t="str">
        <f>IF(Q795=1,COUNTIF($Q$783:Q795,1),"")</f>
        <v/>
      </c>
      <c r="S795" s="124" t="str">
        <f>IFERROR(INDEX($B$783:$B$857,MATCH(ROWS($Q$783:Q795),$R$783:$R$857,0)),"")</f>
        <v/>
      </c>
      <c r="T795" s="119" t="str">
        <f t="shared" si="20"/>
        <v/>
      </c>
      <c r="U795" s="425" t="str">
        <f>IF(T795=1,COUNTIF($T$390:T795,1),"")</f>
        <v/>
      </c>
      <c r="V795" s="119" t="str">
        <f>IFERROR(INDEX($B$390:$B$464,MATCH(ROWS($T$390:T795),$U$390:$U$464,0)),"")</f>
        <v/>
      </c>
    </row>
    <row r="796" spans="2:22" x14ac:dyDescent="0.2">
      <c r="B796" s="147" t="str">
        <f t="array" aca="1" ref="B796" ca="1">INDIRECT(TEXT(MIN(IF(($D$710:$E$775&lt;&gt;"")*(COUNTIF($B$782:B795,$D$710:$E$775)=0),ROW($710:$775)*100+COLUMN($D:$E),7^8)),"R0C00"),)&amp;""</f>
        <v/>
      </c>
      <c r="C796" s="422" t="str">
        <f t="shared" ca="1" si="17"/>
        <v/>
      </c>
      <c r="D796" s="16"/>
      <c r="E796" s="49"/>
      <c r="F796" s="16"/>
      <c r="G796" s="16"/>
      <c r="H796" s="80"/>
      <c r="I796" s="80"/>
      <c r="J796" s="152"/>
      <c r="Q796" s="124" t="str">
        <f t="shared" si="18"/>
        <v/>
      </c>
      <c r="R796" s="424" t="str">
        <f>IF(Q796=1,COUNTIF($Q$783:Q796,1),"")</f>
        <v/>
      </c>
      <c r="S796" s="124" t="str">
        <f>IFERROR(INDEX($B$783:$B$857,MATCH(ROWS($Q$783:Q796),$R$783:$R$857,0)),"")</f>
        <v/>
      </c>
      <c r="T796" s="119" t="str">
        <f t="shared" si="20"/>
        <v/>
      </c>
      <c r="U796" s="425" t="str">
        <f>IF(T796=1,COUNTIF($T$390:T796,1),"")</f>
        <v/>
      </c>
      <c r="V796" s="119" t="str">
        <f>IFERROR(INDEX($B$390:$B$464,MATCH(ROWS($T$390:T796),$U$390:$U$464,0)),"")</f>
        <v/>
      </c>
    </row>
    <row r="797" spans="2:22" x14ac:dyDescent="0.2">
      <c r="B797" s="147" t="str">
        <f t="array" aca="1" ref="B797" ca="1">INDIRECT(TEXT(MIN(IF(($D$710:$E$775&lt;&gt;"")*(COUNTIF($B$782:B796,$D$710:$E$775)=0),ROW($710:$775)*100+COLUMN($D:$E),7^8)),"R0C00"),)&amp;""</f>
        <v/>
      </c>
      <c r="C797" s="422" t="str">
        <f t="shared" ca="1" si="17"/>
        <v/>
      </c>
      <c r="D797" s="16"/>
      <c r="E797" s="49"/>
      <c r="F797" s="16"/>
      <c r="G797" s="16"/>
      <c r="H797" s="80"/>
      <c r="I797" s="80"/>
      <c r="J797" s="152"/>
      <c r="Q797" s="124" t="str">
        <f t="shared" si="18"/>
        <v/>
      </c>
      <c r="R797" s="424" t="str">
        <f>IF(Q797=1,COUNTIF($Q$783:Q797,1),"")</f>
        <v/>
      </c>
      <c r="S797" s="124" t="str">
        <f>IFERROR(INDEX($B$783:$B$857,MATCH(ROWS($Q$783:Q797),$R$783:$R$857,0)),"")</f>
        <v/>
      </c>
      <c r="T797" s="119" t="str">
        <f t="shared" si="20"/>
        <v/>
      </c>
      <c r="U797" s="425" t="str">
        <f>IF(T797=1,COUNTIF($T$390:T797,1),"")</f>
        <v/>
      </c>
      <c r="V797" s="119" t="str">
        <f>IFERROR(INDEX($B$390:$B$464,MATCH(ROWS($T$390:T797),$U$390:$U$464,0)),"")</f>
        <v/>
      </c>
    </row>
    <row r="798" spans="2:22" x14ac:dyDescent="0.2">
      <c r="B798" s="147" t="str">
        <f t="array" aca="1" ref="B798" ca="1">INDIRECT(TEXT(MIN(IF(($D$710:$E$775&lt;&gt;"")*(COUNTIF($B$782:B797,$D$710:$E$775)=0),ROW($710:$775)*100+COLUMN($D:$E),7^8)),"R0C00"),)&amp;""</f>
        <v/>
      </c>
      <c r="C798" s="422" t="str">
        <f t="shared" ca="1" si="17"/>
        <v/>
      </c>
      <c r="D798" s="16"/>
      <c r="E798" s="49"/>
      <c r="F798" s="16"/>
      <c r="G798" s="16"/>
      <c r="H798" s="80"/>
      <c r="I798" s="80"/>
      <c r="J798" s="152"/>
      <c r="Q798" s="124" t="str">
        <f t="shared" si="18"/>
        <v/>
      </c>
      <c r="R798" s="424" t="str">
        <f>IF(Q798=1,COUNTIF($Q$783:Q798,1),"")</f>
        <v/>
      </c>
      <c r="S798" s="124" t="str">
        <f>IFERROR(INDEX($B$783:$B$857,MATCH(ROWS($Q$783:Q798),$R$783:$R$857,0)),"")</f>
        <v/>
      </c>
      <c r="T798" s="119" t="str">
        <f t="shared" si="20"/>
        <v/>
      </c>
      <c r="U798" s="425" t="str">
        <f>IF(T798=1,COUNTIF($T$390:T798,1),"")</f>
        <v/>
      </c>
      <c r="V798" s="119" t="str">
        <f>IFERROR(INDEX($B$390:$B$464,MATCH(ROWS($T$390:T798),$U$390:$U$464,0)),"")</f>
        <v/>
      </c>
    </row>
    <row r="799" spans="2:22" x14ac:dyDescent="0.2">
      <c r="B799" s="147" t="str">
        <f t="array" aca="1" ref="B799" ca="1">INDIRECT(TEXT(MIN(IF(($D$710:$E$775&lt;&gt;"")*(COUNTIF($B$782:B798,$D$710:$E$775)=0),ROW($710:$775)*100+COLUMN($D:$E),7^8)),"R0C00"),)&amp;""</f>
        <v/>
      </c>
      <c r="C799" s="422" t="str">
        <f t="shared" ca="1" si="17"/>
        <v/>
      </c>
      <c r="D799" s="16"/>
      <c r="E799" s="49"/>
      <c r="F799" s="16"/>
      <c r="G799" s="16"/>
      <c r="H799" s="80"/>
      <c r="I799" s="80"/>
      <c r="J799" s="152"/>
      <c r="Q799" s="124" t="str">
        <f t="shared" si="18"/>
        <v/>
      </c>
      <c r="R799" s="424" t="str">
        <f>IF(Q799=1,COUNTIF($Q$783:Q799,1),"")</f>
        <v/>
      </c>
      <c r="S799" s="124" t="str">
        <f>IFERROR(INDEX($B$783:$B$857,MATCH(ROWS($Q$783:Q799),$R$783:$R$857,0)),"")</f>
        <v/>
      </c>
      <c r="T799" s="119" t="str">
        <f t="shared" si="20"/>
        <v/>
      </c>
      <c r="U799" s="425" t="str">
        <f>IF(T799=1,COUNTIF($T$390:T799,1),"")</f>
        <v/>
      </c>
      <c r="V799" s="119" t="str">
        <f>IFERROR(INDEX($B$390:$B$464,MATCH(ROWS($T$390:T799),$U$390:$U$464,0)),"")</f>
        <v/>
      </c>
    </row>
    <row r="800" spans="2:22" x14ac:dyDescent="0.2">
      <c r="B800" s="147" t="str">
        <f t="array" aca="1" ref="B800" ca="1">INDIRECT(TEXT(MIN(IF(($D$710:$E$775&lt;&gt;"")*(COUNTIF($B$782:B799,$D$710:$E$775)=0),ROW($710:$775)*100+COLUMN($D:$E),7^8)),"R0C00"),)&amp;""</f>
        <v/>
      </c>
      <c r="C800" s="422" t="str">
        <f t="shared" ca="1" si="17"/>
        <v/>
      </c>
      <c r="D800" s="16"/>
      <c r="E800" s="49"/>
      <c r="F800" s="16"/>
      <c r="G800" s="16"/>
      <c r="H800" s="80"/>
      <c r="I800" s="80"/>
      <c r="J800" s="152"/>
      <c r="Q800" s="124" t="str">
        <f t="shared" si="18"/>
        <v/>
      </c>
      <c r="R800" s="424" t="str">
        <f>IF(Q800=1,COUNTIF($Q$783:Q800,1),"")</f>
        <v/>
      </c>
      <c r="S800" s="124" t="str">
        <f>IFERROR(INDEX($B$783:$B$857,MATCH(ROWS($Q$783:Q800),$R$783:$R$857,0)),"")</f>
        <v/>
      </c>
      <c r="T800" s="119" t="str">
        <f t="shared" si="20"/>
        <v/>
      </c>
      <c r="U800" s="425" t="str">
        <f>IF(T800=1,COUNTIF($T$390:T800,1),"")</f>
        <v/>
      </c>
      <c r="V800" s="119" t="str">
        <f>IFERROR(INDEX($B$390:$B$464,MATCH(ROWS($T$390:T800),$U$390:$U$464,0)),"")</f>
        <v/>
      </c>
    </row>
    <row r="801" spans="2:22" x14ac:dyDescent="0.2">
      <c r="B801" s="147" t="str">
        <f t="array" aca="1" ref="B801" ca="1">INDIRECT(TEXT(MIN(IF(($D$710:$E$775&lt;&gt;"")*(COUNTIF($B$782:B800,$D$710:$E$775)=0),ROW($710:$775)*100+COLUMN($D:$E),7^8)),"R0C00"),)&amp;""</f>
        <v/>
      </c>
      <c r="C801" s="422" t="str">
        <f t="shared" ca="1" si="17"/>
        <v/>
      </c>
      <c r="D801" s="16"/>
      <c r="E801" s="49"/>
      <c r="F801" s="16"/>
      <c r="G801" s="16"/>
      <c r="H801" s="80"/>
      <c r="I801" s="80"/>
      <c r="J801" s="152"/>
      <c r="Q801" s="124" t="str">
        <f t="shared" si="18"/>
        <v/>
      </c>
      <c r="R801" s="424" t="str">
        <f>IF(Q801=1,COUNTIF($Q$783:Q801,1),"")</f>
        <v/>
      </c>
      <c r="S801" s="124" t="str">
        <f>IFERROR(INDEX($B$783:$B$857,MATCH(ROWS($Q$783:Q801),$R$783:$R$857,0)),"")</f>
        <v/>
      </c>
      <c r="T801" s="119" t="str">
        <f t="shared" si="20"/>
        <v/>
      </c>
      <c r="U801" s="425" t="str">
        <f>IF(T801=1,COUNTIF($T$390:T801,1),"")</f>
        <v/>
      </c>
      <c r="V801" s="119" t="str">
        <f>IFERROR(INDEX($B$390:$B$464,MATCH(ROWS($T$390:T801),$U$390:$U$464,0)),"")</f>
        <v/>
      </c>
    </row>
    <row r="802" spans="2:22" x14ac:dyDescent="0.2">
      <c r="B802" s="147" t="str">
        <f t="array" aca="1" ref="B802" ca="1">INDIRECT(TEXT(MIN(IF(($D$710:$E$775&lt;&gt;"")*(COUNTIF($B$782:B801,$D$710:$E$775)=0),ROW($710:$775)*100+COLUMN($D:$E),7^8)),"R0C00"),)&amp;""</f>
        <v/>
      </c>
      <c r="C802" s="422" t="str">
        <f t="shared" ca="1" si="17"/>
        <v/>
      </c>
      <c r="D802" s="16"/>
      <c r="E802" s="49"/>
      <c r="F802" s="16"/>
      <c r="G802" s="16"/>
      <c r="H802" s="80"/>
      <c r="I802" s="80"/>
      <c r="J802" s="152"/>
      <c r="Q802" s="124" t="str">
        <f t="shared" si="18"/>
        <v/>
      </c>
      <c r="R802" s="424" t="str">
        <f>IF(Q802=1,COUNTIF($Q$783:Q802,1),"")</f>
        <v/>
      </c>
      <c r="S802" s="124" t="str">
        <f>IFERROR(INDEX($B$783:$B$857,MATCH(ROWS($Q$783:Q802),$R$783:$R$857,0)),"")</f>
        <v/>
      </c>
      <c r="T802" s="119" t="str">
        <f t="shared" si="20"/>
        <v/>
      </c>
      <c r="U802" s="425" t="str">
        <f>IF(T802=1,COUNTIF($T$390:T802,1),"")</f>
        <v/>
      </c>
      <c r="V802" s="119" t="str">
        <f>IFERROR(INDEX($B$390:$B$464,MATCH(ROWS($T$390:T802),$U$390:$U$464,0)),"")</f>
        <v/>
      </c>
    </row>
    <row r="803" spans="2:22" x14ac:dyDescent="0.2">
      <c r="B803" s="147" t="str">
        <f t="array" aca="1" ref="B803" ca="1">INDIRECT(TEXT(MIN(IF(($D$710:$E$775&lt;&gt;"")*(COUNTIF($B$782:B802,$D$710:$E$775)=0),ROW($710:$775)*100+COLUMN($D:$E),7^8)),"R0C00"),)&amp;""</f>
        <v/>
      </c>
      <c r="C803" s="422" t="str">
        <f t="shared" ca="1" si="17"/>
        <v/>
      </c>
      <c r="D803" s="16"/>
      <c r="E803" s="49"/>
      <c r="F803" s="16"/>
      <c r="G803" s="16"/>
      <c r="H803" s="80"/>
      <c r="I803" s="80"/>
      <c r="J803" s="152"/>
      <c r="Q803" s="124" t="str">
        <f t="shared" si="18"/>
        <v/>
      </c>
      <c r="R803" s="424" t="str">
        <f>IF(Q803=1,COUNTIF($Q$783:Q803,1),"")</f>
        <v/>
      </c>
      <c r="S803" s="124" t="str">
        <f>IFERROR(INDEX($B$783:$B$857,MATCH(ROWS($Q$783:Q803),$R$783:$R$857,0)),"")</f>
        <v/>
      </c>
      <c r="T803" s="119" t="str">
        <f t="shared" si="20"/>
        <v/>
      </c>
      <c r="U803" s="425" t="str">
        <f>IF(T803=1,COUNTIF($T$390:T803,1),"")</f>
        <v/>
      </c>
      <c r="V803" s="119" t="str">
        <f>IFERROR(INDEX($B$390:$B$464,MATCH(ROWS($T$390:T803),$U$390:$U$464,0)),"")</f>
        <v/>
      </c>
    </row>
    <row r="804" spans="2:22" x14ac:dyDescent="0.2">
      <c r="B804" s="147" t="str">
        <f t="array" aca="1" ref="B804" ca="1">INDIRECT(TEXT(MIN(IF(($D$710:$E$775&lt;&gt;"")*(COUNTIF($B$782:B803,$D$710:$E$775)=0),ROW($710:$775)*100+COLUMN($D:$E),7^8)),"R0C00"),)&amp;""</f>
        <v/>
      </c>
      <c r="C804" s="422" t="str">
        <f t="shared" ca="1" si="17"/>
        <v/>
      </c>
      <c r="D804" s="16"/>
      <c r="E804" s="49"/>
      <c r="F804" s="16"/>
      <c r="G804" s="16"/>
      <c r="H804" s="80"/>
      <c r="I804" s="80"/>
      <c r="J804" s="152"/>
      <c r="Q804" s="124" t="str">
        <f t="shared" si="18"/>
        <v/>
      </c>
      <c r="R804" s="424" t="str">
        <f>IF(Q804=1,COUNTIF($Q$783:Q804,1),"")</f>
        <v/>
      </c>
      <c r="S804" s="124" t="str">
        <f>IFERROR(INDEX($B$783:$B$857,MATCH(ROWS($Q$783:Q804),$R$783:$R$857,0)),"")</f>
        <v/>
      </c>
      <c r="T804" s="119" t="str">
        <f t="shared" si="20"/>
        <v/>
      </c>
      <c r="U804" s="425" t="str">
        <f>IF(T804=1,COUNTIF($T$390:T804,1),"")</f>
        <v/>
      </c>
      <c r="V804" s="119" t="str">
        <f>IFERROR(INDEX($B$390:$B$464,MATCH(ROWS($T$390:T804),$U$390:$U$464,0)),"")</f>
        <v/>
      </c>
    </row>
    <row r="805" spans="2:22" x14ac:dyDescent="0.2">
      <c r="B805" s="147" t="str">
        <f t="array" aca="1" ref="B805" ca="1">INDIRECT(TEXT(MIN(IF(($D$710:$E$775&lt;&gt;"")*(COUNTIF($B$782:B804,$D$710:$E$775)=0),ROW($710:$775)*100+COLUMN($D:$E),7^8)),"R0C00"),)&amp;""</f>
        <v/>
      </c>
      <c r="C805" s="422" t="str">
        <f t="shared" ca="1" si="17"/>
        <v/>
      </c>
      <c r="D805" s="16"/>
      <c r="E805" s="49"/>
      <c r="F805" s="16"/>
      <c r="G805" s="16"/>
      <c r="H805" s="80"/>
      <c r="I805" s="80"/>
      <c r="J805" s="152"/>
      <c r="Q805" s="124" t="str">
        <f t="shared" si="18"/>
        <v/>
      </c>
      <c r="R805" s="424" t="str">
        <f>IF(Q805=1,COUNTIF($Q$783:Q805,1),"")</f>
        <v/>
      </c>
      <c r="S805" s="124" t="str">
        <f>IFERROR(INDEX($B$783:$B$857,MATCH(ROWS($Q$783:Q805),$R$783:$R$857,0)),"")</f>
        <v/>
      </c>
      <c r="T805" s="119" t="str">
        <f t="shared" si="20"/>
        <v/>
      </c>
      <c r="U805" s="425" t="str">
        <f>IF(T805=1,COUNTIF($T$390:T805,1),"")</f>
        <v/>
      </c>
      <c r="V805" s="119" t="str">
        <f>IFERROR(INDEX($B$390:$B$464,MATCH(ROWS($T$390:T805),$U$390:$U$464,0)),"")</f>
        <v/>
      </c>
    </row>
    <row r="806" spans="2:22" x14ac:dyDescent="0.2">
      <c r="B806" s="147" t="str">
        <f t="array" aca="1" ref="B806" ca="1">INDIRECT(TEXT(MIN(IF(($D$710:$E$775&lt;&gt;"")*(COUNTIF($B$782:B805,$D$710:$E$775)=0),ROW($710:$775)*100+COLUMN($D:$E),7^8)),"R0C00"),)&amp;""</f>
        <v/>
      </c>
      <c r="C806" s="422" t="str">
        <f t="shared" ca="1" si="17"/>
        <v/>
      </c>
      <c r="D806" s="16"/>
      <c r="E806" s="49"/>
      <c r="F806" s="16"/>
      <c r="G806" s="16"/>
      <c r="H806" s="80"/>
      <c r="I806" s="80"/>
      <c r="J806" s="152"/>
      <c r="Q806" s="124" t="str">
        <f t="shared" si="18"/>
        <v/>
      </c>
      <c r="R806" s="424" t="str">
        <f>IF(Q806=1,COUNTIF($Q$783:Q806,1),"")</f>
        <v/>
      </c>
      <c r="S806" s="124" t="str">
        <f>IFERROR(INDEX($B$783:$B$857,MATCH(ROWS($Q$783:Q806),$R$783:$R$857,0)),"")</f>
        <v/>
      </c>
      <c r="T806" s="119" t="str">
        <f t="shared" si="20"/>
        <v/>
      </c>
      <c r="U806" s="425" t="str">
        <f>IF(T806=1,COUNTIF($T$390:T806,1),"")</f>
        <v/>
      </c>
      <c r="V806" s="119" t="str">
        <f>IFERROR(INDEX($B$390:$B$464,MATCH(ROWS($T$390:T806),$U$390:$U$464,0)),"")</f>
        <v/>
      </c>
    </row>
    <row r="807" spans="2:22" x14ac:dyDescent="0.2">
      <c r="B807" s="147" t="str">
        <f t="array" aca="1" ref="B807" ca="1">INDIRECT(TEXT(MIN(IF(($D$710:$E$775&lt;&gt;"")*(COUNTIF($B$782:B806,$D$710:$E$775)=0),ROW($710:$775)*100+COLUMN($D:$E),7^8)),"R0C00"),)&amp;""</f>
        <v/>
      </c>
      <c r="C807" s="422" t="str">
        <f t="shared" ca="1" si="17"/>
        <v/>
      </c>
      <c r="D807" s="16"/>
      <c r="E807" s="49"/>
      <c r="F807" s="16"/>
      <c r="G807" s="16"/>
      <c r="H807" s="80"/>
      <c r="I807" s="80"/>
      <c r="J807" s="152"/>
      <c r="Q807" s="124" t="str">
        <f t="shared" si="18"/>
        <v/>
      </c>
      <c r="R807" s="424" t="str">
        <f>IF(Q807=1,COUNTIF($Q$783:Q807,1),"")</f>
        <v/>
      </c>
      <c r="S807" s="124" t="str">
        <f>IFERROR(INDEX($B$783:$B$857,MATCH(ROWS($Q$783:Q807),$R$783:$R$857,0)),"")</f>
        <v/>
      </c>
      <c r="T807" s="119" t="str">
        <f t="shared" si="20"/>
        <v/>
      </c>
      <c r="U807" s="425" t="str">
        <f>IF(T807=1,COUNTIF($T$390:T807,1),"")</f>
        <v/>
      </c>
      <c r="V807" s="119" t="str">
        <f>IFERROR(INDEX($B$390:$B$464,MATCH(ROWS($T$390:T807),$U$390:$U$464,0)),"")</f>
        <v/>
      </c>
    </row>
    <row r="808" spans="2:22" x14ac:dyDescent="0.2">
      <c r="B808" s="147" t="str">
        <f t="array" aca="1" ref="B808" ca="1">INDIRECT(TEXT(MIN(IF(($D$710:$E$775&lt;&gt;"")*(COUNTIF($B$782:B807,$D$710:$E$775)=0),ROW($710:$775)*100+COLUMN($D:$E),7^8)),"R0C00"),)&amp;""</f>
        <v/>
      </c>
      <c r="C808" s="422" t="str">
        <f t="shared" ca="1" si="17"/>
        <v/>
      </c>
      <c r="D808" s="16"/>
      <c r="E808" s="49"/>
      <c r="F808" s="16"/>
      <c r="G808" s="16"/>
      <c r="H808" s="80"/>
      <c r="I808" s="80"/>
      <c r="J808" s="152"/>
      <c r="Q808" s="124" t="str">
        <f t="shared" si="18"/>
        <v/>
      </c>
      <c r="R808" s="424" t="str">
        <f>IF(Q808=1,COUNTIF($Q$783:Q808,1),"")</f>
        <v/>
      </c>
      <c r="S808" s="124" t="str">
        <f>IFERROR(INDEX($B$783:$B$857,MATCH(ROWS($Q$783:Q808),$R$783:$R$857,0)),"")</f>
        <v/>
      </c>
      <c r="T808" s="119" t="str">
        <f t="shared" si="20"/>
        <v/>
      </c>
      <c r="U808" s="425" t="str">
        <f>IF(T808=1,COUNTIF($T$390:T808,1),"")</f>
        <v/>
      </c>
      <c r="V808" s="119" t="str">
        <f>IFERROR(INDEX($B$390:$B$464,MATCH(ROWS($T$390:T808),$U$390:$U$464,0)),"")</f>
        <v/>
      </c>
    </row>
    <row r="809" spans="2:22" x14ac:dyDescent="0.2">
      <c r="B809" s="147" t="str">
        <f t="array" aca="1" ref="B809" ca="1">INDIRECT(TEXT(MIN(IF(($D$710:$E$775&lt;&gt;"")*(COUNTIF($B$782:B808,$D$710:$E$775)=0),ROW($710:$775)*100+COLUMN($D:$E),7^8)),"R0C00"),)&amp;""</f>
        <v/>
      </c>
      <c r="C809" s="422" t="str">
        <f t="shared" ca="1" si="17"/>
        <v/>
      </c>
      <c r="D809" s="16"/>
      <c r="E809" s="49"/>
      <c r="F809" s="16"/>
      <c r="G809" s="16"/>
      <c r="H809" s="80"/>
      <c r="I809" s="80"/>
      <c r="J809" s="152"/>
      <c r="Q809" s="124" t="str">
        <f t="shared" si="18"/>
        <v/>
      </c>
      <c r="R809" s="424" t="str">
        <f>IF(Q809=1,COUNTIF($Q$783:Q809,1),"")</f>
        <v/>
      </c>
      <c r="S809" s="124" t="str">
        <f>IFERROR(INDEX($B$783:$B$857,MATCH(ROWS($Q$783:Q809),$R$783:$R$857,0)),"")</f>
        <v/>
      </c>
      <c r="T809" s="119" t="str">
        <f t="shared" si="20"/>
        <v/>
      </c>
      <c r="U809" s="425" t="str">
        <f>IF(T809=1,COUNTIF($T$390:T809,1),"")</f>
        <v/>
      </c>
      <c r="V809" s="119" t="str">
        <f>IFERROR(INDEX($B$390:$B$464,MATCH(ROWS($T$390:T809),$U$390:$U$464,0)),"")</f>
        <v/>
      </c>
    </row>
    <row r="810" spans="2:22" x14ac:dyDescent="0.2">
      <c r="B810" s="147" t="str">
        <f t="array" aca="1" ref="B810" ca="1">INDIRECT(TEXT(MIN(IF(($D$710:$E$775&lt;&gt;"")*(COUNTIF($B$782:B809,$D$710:$E$775)=0),ROW($710:$775)*100+COLUMN($D:$E),7^8)),"R0C00"),)&amp;""</f>
        <v/>
      </c>
      <c r="C810" s="422" t="str">
        <f t="shared" ca="1" si="17"/>
        <v/>
      </c>
      <c r="D810" s="16"/>
      <c r="E810" s="49"/>
      <c r="F810" s="16"/>
      <c r="G810" s="16"/>
      <c r="H810" s="80"/>
      <c r="I810" s="80"/>
      <c r="J810" s="152"/>
      <c r="Q810" s="124" t="str">
        <f t="shared" si="18"/>
        <v/>
      </c>
      <c r="R810" s="424" t="str">
        <f>IF(Q810=1,COUNTIF($Q$783:Q810,1),"")</f>
        <v/>
      </c>
      <c r="S810" s="124" t="str">
        <f>IFERROR(INDEX($B$783:$B$857,MATCH(ROWS($Q$783:Q810),$R$783:$R$857,0)),"")</f>
        <v/>
      </c>
      <c r="T810" s="119" t="str">
        <f t="shared" si="20"/>
        <v/>
      </c>
      <c r="U810" s="425" t="str">
        <f>IF(T810=1,COUNTIF($T$390:T810,1),"")</f>
        <v/>
      </c>
      <c r="V810" s="119" t="str">
        <f>IFERROR(INDEX($B$390:$B$464,MATCH(ROWS($T$390:T810),$U$390:$U$464,0)),"")</f>
        <v/>
      </c>
    </row>
    <row r="811" spans="2:22" x14ac:dyDescent="0.2">
      <c r="B811" s="147" t="str">
        <f t="array" aca="1" ref="B811" ca="1">INDIRECT(TEXT(MIN(IF(($D$710:$E$775&lt;&gt;"")*(COUNTIF($B$782:B810,$D$710:$E$775)=0),ROW($710:$775)*100+COLUMN($D:$E),7^8)),"R0C00"),)&amp;""</f>
        <v/>
      </c>
      <c r="C811" s="422" t="str">
        <f t="shared" ca="1" si="17"/>
        <v/>
      </c>
      <c r="D811" s="16"/>
      <c r="E811" s="49"/>
      <c r="F811" s="16"/>
      <c r="G811" s="16"/>
      <c r="H811" s="80"/>
      <c r="I811" s="80"/>
      <c r="J811" s="152"/>
      <c r="Q811" s="124" t="str">
        <f t="shared" si="18"/>
        <v/>
      </c>
      <c r="R811" s="424" t="str">
        <f>IF(Q811=1,COUNTIF($Q$783:Q811,1),"")</f>
        <v/>
      </c>
      <c r="S811" s="124" t="str">
        <f>IFERROR(INDEX($B$783:$B$857,MATCH(ROWS($Q$783:Q811),$R$783:$R$857,0)),"")</f>
        <v/>
      </c>
      <c r="T811" s="119" t="str">
        <f t="shared" si="20"/>
        <v/>
      </c>
      <c r="U811" s="425" t="str">
        <f>IF(T811=1,COUNTIF($T$390:T811,1),"")</f>
        <v/>
      </c>
      <c r="V811" s="119" t="str">
        <f>IFERROR(INDEX($B$390:$B$464,MATCH(ROWS($T$390:T811),$U$390:$U$464,0)),"")</f>
        <v/>
      </c>
    </row>
    <row r="812" spans="2:22" x14ac:dyDescent="0.2">
      <c r="B812" s="147" t="str">
        <f t="array" aca="1" ref="B812" ca="1">INDIRECT(TEXT(MIN(IF(($D$710:$E$775&lt;&gt;"")*(COUNTIF($B$782:B811,$D$710:$E$775)=0),ROW($710:$775)*100+COLUMN($D:$E),7^8)),"R0C00"),)&amp;""</f>
        <v/>
      </c>
      <c r="C812" s="422" t="str">
        <f t="shared" ca="1" si="17"/>
        <v/>
      </c>
      <c r="D812" s="16"/>
      <c r="E812" s="49"/>
      <c r="F812" s="16"/>
      <c r="G812" s="16"/>
      <c r="H812" s="80"/>
      <c r="I812" s="80"/>
      <c r="J812" s="152"/>
      <c r="Q812" s="124" t="str">
        <f t="shared" si="18"/>
        <v/>
      </c>
      <c r="R812" s="424" t="str">
        <f>IF(Q812=1,COUNTIF($Q$783:Q812,1),"")</f>
        <v/>
      </c>
      <c r="S812" s="124" t="str">
        <f>IFERROR(INDEX($B$783:$B$857,MATCH(ROWS($Q$783:Q812),$R$783:$R$857,0)),"")</f>
        <v/>
      </c>
      <c r="T812" s="119" t="str">
        <f t="shared" si="20"/>
        <v/>
      </c>
      <c r="U812" s="425" t="str">
        <f>IF(T812=1,COUNTIF($T$390:T812,1),"")</f>
        <v/>
      </c>
      <c r="V812" s="119" t="str">
        <f>IFERROR(INDEX($B$390:$B$464,MATCH(ROWS($T$390:T812),$U$390:$U$464,0)),"")</f>
        <v/>
      </c>
    </row>
    <row r="813" spans="2:22" x14ac:dyDescent="0.2">
      <c r="B813" s="147" t="str">
        <f t="array" aca="1" ref="B813" ca="1">INDIRECT(TEXT(MIN(IF(($D$710:$E$775&lt;&gt;"")*(COUNTIF($B$782:B812,$D$710:$E$775)=0),ROW($710:$775)*100+COLUMN($D:$E),7^8)),"R0C00"),)&amp;""</f>
        <v/>
      </c>
      <c r="C813" s="422" t="str">
        <f t="shared" ca="1" si="17"/>
        <v/>
      </c>
      <c r="D813" s="16"/>
      <c r="E813" s="49"/>
      <c r="F813" s="16"/>
      <c r="G813" s="16"/>
      <c r="H813" s="80"/>
      <c r="I813" s="80"/>
      <c r="J813" s="152"/>
      <c r="Q813" s="124" t="str">
        <f t="shared" si="18"/>
        <v/>
      </c>
      <c r="R813" s="424" t="str">
        <f>IF(Q813=1,COUNTIF($Q$783:Q813,1),"")</f>
        <v/>
      </c>
      <c r="S813" s="124" t="str">
        <f>IFERROR(INDEX($B$783:$B$857,MATCH(ROWS($Q$783:Q813),$R$783:$R$857,0)),"")</f>
        <v/>
      </c>
      <c r="T813" s="119" t="str">
        <f t="shared" si="20"/>
        <v/>
      </c>
      <c r="U813" s="425" t="str">
        <f>IF(T813=1,COUNTIF($T$390:T813,1),"")</f>
        <v/>
      </c>
      <c r="V813" s="119" t="str">
        <f>IFERROR(INDEX($B$390:$B$464,MATCH(ROWS($T$390:T813),$U$390:$U$464,0)),"")</f>
        <v/>
      </c>
    </row>
    <row r="814" spans="2:22" x14ac:dyDescent="0.2">
      <c r="B814" s="147" t="str">
        <f t="array" aca="1" ref="B814" ca="1">INDIRECT(TEXT(MIN(IF(($D$710:$E$775&lt;&gt;"")*(COUNTIF($B$782:B813,$D$710:$E$775)=0),ROW($710:$775)*100+COLUMN($D:$E),7^8)),"R0C00"),)&amp;""</f>
        <v/>
      </c>
      <c r="C814" s="422" t="str">
        <f t="shared" ca="1" si="17"/>
        <v/>
      </c>
      <c r="D814" s="16"/>
      <c r="E814" s="49"/>
      <c r="F814" s="16"/>
      <c r="G814" s="16"/>
      <c r="H814" s="80"/>
      <c r="I814" s="80"/>
      <c r="J814" s="152"/>
      <c r="Q814" s="124" t="str">
        <f t="shared" si="18"/>
        <v/>
      </c>
      <c r="R814" s="424" t="str">
        <f>IF(Q814=1,COUNTIF($Q$783:Q814,1),"")</f>
        <v/>
      </c>
      <c r="S814" s="124" t="str">
        <f>IFERROR(INDEX($B$783:$B$857,MATCH(ROWS($Q$783:Q814),$R$783:$R$857,0)),"")</f>
        <v/>
      </c>
      <c r="T814" s="119" t="str">
        <f t="shared" si="20"/>
        <v/>
      </c>
      <c r="U814" s="425" t="str">
        <f>IF(T814=1,COUNTIF($T$390:T814,1),"")</f>
        <v/>
      </c>
      <c r="V814" s="119" t="str">
        <f>IFERROR(INDEX($B$390:$B$464,MATCH(ROWS($T$390:T814),$U$390:$U$464,0)),"")</f>
        <v/>
      </c>
    </row>
    <row r="815" spans="2:22" x14ac:dyDescent="0.2">
      <c r="B815" s="147" t="str">
        <f t="array" aca="1" ref="B815" ca="1">INDIRECT(TEXT(MIN(IF(($D$710:$E$775&lt;&gt;"")*(COUNTIF($B$782:B814,$D$710:$E$775)=0),ROW($710:$775)*100+COLUMN($D:$E),7^8)),"R0C00"),)&amp;""</f>
        <v/>
      </c>
      <c r="C815" s="422" t="str">
        <f t="shared" ref="C815:C846" ca="1" si="21">_xlfn.IFNA(IF(B815&lt;&gt;"",INDEX($G$710:$G$757,MATCH(B815,$D$710:$D$775,0),),""),IF(B815&lt;&gt;"",INDEX($G$710:$G$757,MATCH(B815,$E$710:$E$775,0),),""))</f>
        <v/>
      </c>
      <c r="D815" s="16"/>
      <c r="E815" s="49"/>
      <c r="F815" s="16"/>
      <c r="G815" s="16"/>
      <c r="H815" s="80"/>
      <c r="I815" s="80"/>
      <c r="J815" s="152"/>
      <c r="Q815" s="124" t="str">
        <f t="shared" ref="Q815:Q846" si="22">IF(F815="Yes",1,"")</f>
        <v/>
      </c>
      <c r="R815" s="424" t="str">
        <f>IF(Q815=1,COUNTIF($Q$783:Q815,1),"")</f>
        <v/>
      </c>
      <c r="S815" s="124" t="str">
        <f>IFERROR(INDEX($B$783:$B$857,MATCH(ROWS($Q$783:Q815),$R$783:$R$857,0)),"")</f>
        <v/>
      </c>
      <c r="T815" s="119" t="str">
        <f t="shared" si="20"/>
        <v/>
      </c>
      <c r="U815" s="425" t="str">
        <f>IF(T815=1,COUNTIF($T$390:T815,1),"")</f>
        <v/>
      </c>
      <c r="V815" s="119" t="str">
        <f>IFERROR(INDEX($B$390:$B$464,MATCH(ROWS($T$390:T815),$U$390:$U$464,0)),"")</f>
        <v/>
      </c>
    </row>
    <row r="816" spans="2:22" x14ac:dyDescent="0.2">
      <c r="B816" s="147" t="str">
        <f t="array" aca="1" ref="B816" ca="1">INDIRECT(TEXT(MIN(IF(($D$710:$E$775&lt;&gt;"")*(COUNTIF($B$782:B815,$D$710:$E$775)=0),ROW($710:$775)*100+COLUMN($D:$E),7^8)),"R0C00"),)&amp;""</f>
        <v/>
      </c>
      <c r="C816" s="422" t="str">
        <f t="shared" ca="1" si="21"/>
        <v/>
      </c>
      <c r="D816" s="16"/>
      <c r="E816" s="49"/>
      <c r="F816" s="16"/>
      <c r="G816" s="16"/>
      <c r="H816" s="80"/>
      <c r="I816" s="80"/>
      <c r="J816" s="152"/>
      <c r="Q816" s="124" t="str">
        <f t="shared" si="22"/>
        <v/>
      </c>
      <c r="R816" s="424" t="str">
        <f>IF(Q816=1,COUNTIF($Q$783:Q816,1),"")</f>
        <v/>
      </c>
      <c r="S816" s="124" t="str">
        <f>IFERROR(INDEX($B$783:$B$857,MATCH(ROWS($Q$783:Q816),$R$783:$R$857,0)),"")</f>
        <v/>
      </c>
      <c r="T816" s="119" t="str">
        <f t="shared" si="20"/>
        <v/>
      </c>
      <c r="U816" s="425" t="str">
        <f>IF(T816=1,COUNTIF($T$390:T816,1),"")</f>
        <v/>
      </c>
      <c r="V816" s="119" t="str">
        <f>IFERROR(INDEX($B$390:$B$464,MATCH(ROWS($T$390:T816),$U$390:$U$464,0)),"")</f>
        <v/>
      </c>
    </row>
    <row r="817" spans="2:22" x14ac:dyDescent="0.2">
      <c r="B817" s="147" t="str">
        <f t="array" aca="1" ref="B817" ca="1">INDIRECT(TEXT(MIN(IF(($D$710:$E$775&lt;&gt;"")*(COUNTIF($B$782:B816,$D$710:$E$775)=0),ROW($710:$775)*100+COLUMN($D:$E),7^8)),"R0C00"),)&amp;""</f>
        <v/>
      </c>
      <c r="C817" s="422" t="str">
        <f t="shared" ca="1" si="21"/>
        <v/>
      </c>
      <c r="D817" s="16"/>
      <c r="E817" s="49"/>
      <c r="F817" s="16"/>
      <c r="G817" s="16"/>
      <c r="H817" s="80"/>
      <c r="I817" s="80"/>
      <c r="J817" s="152"/>
      <c r="Q817" s="124" t="str">
        <f t="shared" si="22"/>
        <v/>
      </c>
      <c r="R817" s="424" t="str">
        <f>IF(Q817=1,COUNTIF($Q$783:Q817,1),"")</f>
        <v/>
      </c>
      <c r="S817" s="124" t="str">
        <f>IFERROR(INDEX($B$783:$B$857,MATCH(ROWS($Q$783:Q817),$R$783:$R$857,0)),"")</f>
        <v/>
      </c>
      <c r="T817" s="119" t="str">
        <f t="shared" si="20"/>
        <v/>
      </c>
      <c r="U817" s="425" t="str">
        <f>IF(T817=1,COUNTIF($T$390:T817,1),"")</f>
        <v/>
      </c>
      <c r="V817" s="119" t="str">
        <f>IFERROR(INDEX($B$390:$B$464,MATCH(ROWS($T$390:T817),$U$390:$U$464,0)),"")</f>
        <v/>
      </c>
    </row>
    <row r="818" spans="2:22" x14ac:dyDescent="0.2">
      <c r="B818" s="147" t="str">
        <f t="array" aca="1" ref="B818" ca="1">INDIRECT(TEXT(MIN(IF(($D$710:$E$775&lt;&gt;"")*(COUNTIF($B$782:B817,$D$710:$E$775)=0),ROW($710:$775)*100+COLUMN($D:$E),7^8)),"R0C00"),)&amp;""</f>
        <v/>
      </c>
      <c r="C818" s="422" t="str">
        <f t="shared" ca="1" si="21"/>
        <v/>
      </c>
      <c r="D818" s="16"/>
      <c r="E818" s="49"/>
      <c r="F818" s="16"/>
      <c r="G818" s="16"/>
      <c r="H818" s="80"/>
      <c r="I818" s="80"/>
      <c r="J818" s="152"/>
      <c r="Q818" s="124" t="str">
        <f t="shared" si="22"/>
        <v/>
      </c>
      <c r="R818" s="424" t="str">
        <f>IF(Q818=1,COUNTIF($Q$783:Q818,1),"")</f>
        <v/>
      </c>
      <c r="S818" s="124" t="str">
        <f>IFERROR(INDEX($B$783:$B$857,MATCH(ROWS($Q$783:Q818),$R$783:$R$857,0)),"")</f>
        <v/>
      </c>
      <c r="T818" s="119" t="str">
        <f t="shared" si="20"/>
        <v/>
      </c>
      <c r="U818" s="425" t="str">
        <f>IF(T818=1,COUNTIF($T$390:T818,1),"")</f>
        <v/>
      </c>
      <c r="V818" s="119" t="str">
        <f>IFERROR(INDEX($B$390:$B$464,MATCH(ROWS($T$390:T818),$U$390:$U$464,0)),"")</f>
        <v/>
      </c>
    </row>
    <row r="819" spans="2:22" x14ac:dyDescent="0.2">
      <c r="B819" s="147" t="str">
        <f t="array" aca="1" ref="B819" ca="1">INDIRECT(TEXT(MIN(IF(($D$710:$E$775&lt;&gt;"")*(COUNTIF($B$782:B818,$D$710:$E$775)=0),ROW($710:$775)*100+COLUMN($D:$E),7^8)),"R0C00"),)&amp;""</f>
        <v/>
      </c>
      <c r="C819" s="422" t="str">
        <f t="shared" ca="1" si="21"/>
        <v/>
      </c>
      <c r="D819" s="16"/>
      <c r="E819" s="49"/>
      <c r="F819" s="16"/>
      <c r="G819" s="16"/>
      <c r="H819" s="80"/>
      <c r="I819" s="80"/>
      <c r="J819" s="152"/>
      <c r="Q819" s="124" t="str">
        <f t="shared" si="22"/>
        <v/>
      </c>
      <c r="R819" s="424" t="str">
        <f>IF(Q819=1,COUNTIF($Q$783:Q819,1),"")</f>
        <v/>
      </c>
      <c r="S819" s="124" t="str">
        <f>IFERROR(INDEX($B$783:$B$857,MATCH(ROWS($Q$783:Q819),$R$783:$R$857,0)),"")</f>
        <v/>
      </c>
      <c r="T819" s="119" t="str">
        <f t="shared" si="20"/>
        <v/>
      </c>
      <c r="U819" s="425" t="str">
        <f>IF(T819=1,COUNTIF($T$390:T819,1),"")</f>
        <v/>
      </c>
      <c r="V819" s="119" t="str">
        <f>IFERROR(INDEX($B$390:$B$464,MATCH(ROWS($T$390:T819),$U$390:$U$464,0)),"")</f>
        <v/>
      </c>
    </row>
    <row r="820" spans="2:22" x14ac:dyDescent="0.2">
      <c r="B820" s="147" t="str">
        <f t="array" aca="1" ref="B820" ca="1">INDIRECT(TEXT(MIN(IF(($D$710:$E$775&lt;&gt;"")*(COUNTIF($B$782:B819,$D$710:$E$775)=0),ROW($710:$775)*100+COLUMN($D:$E),7^8)),"R0C00"),)&amp;""</f>
        <v/>
      </c>
      <c r="C820" s="422" t="str">
        <f t="shared" ca="1" si="21"/>
        <v/>
      </c>
      <c r="D820" s="16"/>
      <c r="E820" s="49"/>
      <c r="F820" s="16"/>
      <c r="G820" s="16"/>
      <c r="H820" s="80"/>
      <c r="I820" s="80"/>
      <c r="J820" s="152"/>
      <c r="Q820" s="124" t="str">
        <f t="shared" si="22"/>
        <v/>
      </c>
      <c r="R820" s="424" t="str">
        <f>IF(Q820=1,COUNTIF($Q$783:Q820,1),"")</f>
        <v/>
      </c>
      <c r="S820" s="124" t="str">
        <f>IFERROR(INDEX($B$783:$B$857,MATCH(ROWS($Q$783:Q820),$R$783:$R$857,0)),"")</f>
        <v/>
      </c>
      <c r="T820" s="119" t="str">
        <f t="shared" si="20"/>
        <v/>
      </c>
      <c r="U820" s="425" t="str">
        <f>IF(T820=1,COUNTIF($T$390:T820,1),"")</f>
        <v/>
      </c>
      <c r="V820" s="119" t="str">
        <f>IFERROR(INDEX($B$390:$B$464,MATCH(ROWS($T$390:T820),$U$390:$U$464,0)),"")</f>
        <v/>
      </c>
    </row>
    <row r="821" spans="2:22" x14ac:dyDescent="0.2">
      <c r="B821" s="147" t="str">
        <f t="array" aca="1" ref="B821" ca="1">INDIRECT(TEXT(MIN(IF(($D$710:$E$775&lt;&gt;"")*(COUNTIF($B$782:B820,$D$710:$E$775)=0),ROW($710:$775)*100+COLUMN($D:$E),7^8)),"R0C00"),)&amp;""</f>
        <v/>
      </c>
      <c r="C821" s="422" t="str">
        <f t="shared" ca="1" si="21"/>
        <v/>
      </c>
      <c r="D821" s="16"/>
      <c r="E821" s="49"/>
      <c r="F821" s="16"/>
      <c r="G821" s="16"/>
      <c r="H821" s="80"/>
      <c r="I821" s="80"/>
      <c r="J821" s="152"/>
      <c r="Q821" s="124" t="str">
        <f t="shared" si="22"/>
        <v/>
      </c>
      <c r="R821" s="424" t="str">
        <f>IF(Q821=1,COUNTIF($Q$783:Q821,1),"")</f>
        <v/>
      </c>
      <c r="S821" s="124" t="str">
        <f>IFERROR(INDEX($B$783:$B$857,MATCH(ROWS($Q$783:Q821),$R$783:$R$857,0)),"")</f>
        <v/>
      </c>
      <c r="T821" s="119" t="str">
        <f t="shared" si="20"/>
        <v/>
      </c>
      <c r="U821" s="425" t="str">
        <f>IF(T821=1,COUNTIF($T$390:T821,1),"")</f>
        <v/>
      </c>
      <c r="V821" s="119" t="str">
        <f>IFERROR(INDEX($B$390:$B$464,MATCH(ROWS($T$390:T821),$U$390:$U$464,0)),"")</f>
        <v/>
      </c>
    </row>
    <row r="822" spans="2:22" x14ac:dyDescent="0.2">
      <c r="B822" s="147" t="str">
        <f t="array" aca="1" ref="B822" ca="1">INDIRECT(TEXT(MIN(IF(($D$710:$E$775&lt;&gt;"")*(COUNTIF($B$782:B821,$D$710:$E$775)=0),ROW($710:$775)*100+COLUMN($D:$E),7^8)),"R0C00"),)&amp;""</f>
        <v/>
      </c>
      <c r="C822" s="422" t="str">
        <f t="shared" ca="1" si="21"/>
        <v/>
      </c>
      <c r="D822" s="16"/>
      <c r="E822" s="49"/>
      <c r="F822" s="16"/>
      <c r="G822" s="16"/>
      <c r="H822" s="80"/>
      <c r="I822" s="80"/>
      <c r="J822" s="152"/>
      <c r="Q822" s="124" t="str">
        <f t="shared" si="22"/>
        <v/>
      </c>
      <c r="R822" s="424" t="str">
        <f>IF(Q822=1,COUNTIF($Q$783:Q822,1),"")</f>
        <v/>
      </c>
      <c r="S822" s="124" t="str">
        <f>IFERROR(INDEX($B$783:$B$857,MATCH(ROWS($Q$783:Q822),$R$783:$R$857,0)),"")</f>
        <v/>
      </c>
      <c r="T822" s="119" t="str">
        <f t="shared" si="20"/>
        <v/>
      </c>
      <c r="U822" s="425" t="str">
        <f>IF(T822=1,COUNTIF($T$390:T822,1),"")</f>
        <v/>
      </c>
      <c r="V822" s="119" t="str">
        <f>IFERROR(INDEX($B$390:$B$464,MATCH(ROWS($T$390:T822),$U$390:$U$464,0)),"")</f>
        <v/>
      </c>
    </row>
    <row r="823" spans="2:22" x14ac:dyDescent="0.2">
      <c r="B823" s="147" t="str">
        <f t="array" aca="1" ref="B823" ca="1">INDIRECT(TEXT(MIN(IF(($D$710:$E$775&lt;&gt;"")*(COUNTIF($B$782:B822,$D$710:$E$775)=0),ROW($710:$775)*100+COLUMN($D:$E),7^8)),"R0C00"),)&amp;""</f>
        <v/>
      </c>
      <c r="C823" s="422" t="str">
        <f t="shared" ca="1" si="21"/>
        <v/>
      </c>
      <c r="D823" s="16"/>
      <c r="E823" s="49"/>
      <c r="F823" s="16"/>
      <c r="G823" s="16"/>
      <c r="H823" s="80"/>
      <c r="I823" s="80"/>
      <c r="J823" s="152"/>
      <c r="Q823" s="124" t="str">
        <f t="shared" si="22"/>
        <v/>
      </c>
      <c r="R823" s="424" t="str">
        <f>IF(Q823=1,COUNTIF($Q$783:Q823,1),"")</f>
        <v/>
      </c>
      <c r="S823" s="124" t="str">
        <f>IFERROR(INDEX($B$783:$B$857,MATCH(ROWS($Q$783:Q823),$R$783:$R$857,0)),"")</f>
        <v/>
      </c>
      <c r="T823" s="119" t="str">
        <f t="shared" si="20"/>
        <v/>
      </c>
      <c r="U823" s="425" t="str">
        <f>IF(T823=1,COUNTIF($T$390:T823,1),"")</f>
        <v/>
      </c>
      <c r="V823" s="119" t="str">
        <f>IFERROR(INDEX($B$390:$B$464,MATCH(ROWS($T$390:T823),$U$390:$U$464,0)),"")</f>
        <v/>
      </c>
    </row>
    <row r="824" spans="2:22" x14ac:dyDescent="0.2">
      <c r="B824" s="147" t="str">
        <f t="array" aca="1" ref="B824" ca="1">INDIRECT(TEXT(MIN(IF(($D$710:$E$775&lt;&gt;"")*(COUNTIF($B$782:B823,$D$710:$E$775)=0),ROW($710:$775)*100+COLUMN($D:$E),7^8)),"R0C00"),)&amp;""</f>
        <v/>
      </c>
      <c r="C824" s="422" t="str">
        <f t="shared" ca="1" si="21"/>
        <v/>
      </c>
      <c r="D824" s="16"/>
      <c r="E824" s="49"/>
      <c r="F824" s="16"/>
      <c r="G824" s="16"/>
      <c r="H824" s="80"/>
      <c r="I824" s="80"/>
      <c r="J824" s="152"/>
      <c r="Q824" s="124" t="str">
        <f t="shared" si="22"/>
        <v/>
      </c>
      <c r="R824" s="424" t="str">
        <f>IF(Q824=1,COUNTIF($Q$783:Q824,1),"")</f>
        <v/>
      </c>
      <c r="S824" s="124" t="str">
        <f>IFERROR(INDEX($B$783:$B$857,MATCH(ROWS($Q$783:Q824),$R$783:$R$857,0)),"")</f>
        <v/>
      </c>
      <c r="T824" s="119" t="str">
        <f t="shared" si="20"/>
        <v/>
      </c>
      <c r="U824" s="425" t="str">
        <f>IF(T824=1,COUNTIF($T$390:T824,1),"")</f>
        <v/>
      </c>
      <c r="V824" s="119" t="str">
        <f>IFERROR(INDEX($B$390:$B$464,MATCH(ROWS($T$390:T824),$U$390:$U$464,0)),"")</f>
        <v/>
      </c>
    </row>
    <row r="825" spans="2:22" x14ac:dyDescent="0.2">
      <c r="B825" s="147" t="str">
        <f t="array" aca="1" ref="B825" ca="1">INDIRECT(TEXT(MIN(IF(($D$710:$E$775&lt;&gt;"")*(COUNTIF($B$782:B824,$D$710:$E$775)=0),ROW($710:$775)*100+COLUMN($D:$E),7^8)),"R0C00"),)&amp;""</f>
        <v/>
      </c>
      <c r="C825" s="422" t="str">
        <f t="shared" ca="1" si="21"/>
        <v/>
      </c>
      <c r="D825" s="16"/>
      <c r="E825" s="49"/>
      <c r="F825" s="16"/>
      <c r="G825" s="16"/>
      <c r="H825" s="80"/>
      <c r="I825" s="80"/>
      <c r="J825" s="152"/>
      <c r="Q825" s="124" t="str">
        <f t="shared" si="22"/>
        <v/>
      </c>
      <c r="R825" s="424" t="str">
        <f>IF(Q825=1,COUNTIF($Q$783:Q825,1),"")</f>
        <v/>
      </c>
      <c r="S825" s="124" t="str">
        <f>IFERROR(INDEX($B$783:$B$857,MATCH(ROWS($Q$783:Q825),$R$783:$R$857,0)),"")</f>
        <v/>
      </c>
      <c r="T825" s="119" t="str">
        <f t="shared" si="20"/>
        <v/>
      </c>
      <c r="U825" s="425" t="str">
        <f>IF(T825=1,COUNTIF($T$390:T825,1),"")</f>
        <v/>
      </c>
      <c r="V825" s="119" t="str">
        <f>IFERROR(INDEX($B$390:$B$464,MATCH(ROWS($T$390:T825),$U$390:$U$464,0)),"")</f>
        <v/>
      </c>
    </row>
    <row r="826" spans="2:22" x14ac:dyDescent="0.2">
      <c r="B826" s="147" t="str">
        <f t="array" aca="1" ref="B826" ca="1">INDIRECT(TEXT(MIN(IF(($D$710:$E$775&lt;&gt;"")*(COUNTIF($B$782:B825,$D$710:$E$775)=0),ROW($710:$775)*100+COLUMN($D:$E),7^8)),"R0C00"),)&amp;""</f>
        <v/>
      </c>
      <c r="C826" s="422" t="str">
        <f t="shared" ca="1" si="21"/>
        <v/>
      </c>
      <c r="D826" s="16"/>
      <c r="E826" s="49"/>
      <c r="F826" s="16"/>
      <c r="G826" s="16"/>
      <c r="H826" s="80"/>
      <c r="I826" s="80"/>
      <c r="J826" s="152"/>
      <c r="Q826" s="124" t="str">
        <f t="shared" si="22"/>
        <v/>
      </c>
      <c r="R826" s="424" t="str">
        <f>IF(Q826=1,COUNTIF($Q$783:Q826,1),"")</f>
        <v/>
      </c>
      <c r="S826" s="124" t="str">
        <f>IFERROR(INDEX($B$783:$B$857,MATCH(ROWS($Q$783:Q826),$R$783:$R$857,0)),"")</f>
        <v/>
      </c>
      <c r="T826" s="119" t="str">
        <f t="shared" si="20"/>
        <v/>
      </c>
      <c r="U826" s="425" t="str">
        <f>IF(T826=1,COUNTIF($T$390:T826,1),"")</f>
        <v/>
      </c>
      <c r="V826" s="119" t="str">
        <f>IFERROR(INDEX($B$390:$B$464,MATCH(ROWS($T$390:T826),$U$390:$U$464,0)),"")</f>
        <v/>
      </c>
    </row>
    <row r="827" spans="2:22" x14ac:dyDescent="0.2">
      <c r="B827" s="147" t="str">
        <f t="array" aca="1" ref="B827" ca="1">INDIRECT(TEXT(MIN(IF(($D$710:$E$775&lt;&gt;"")*(COUNTIF($B$782:B826,$D$710:$E$775)=0),ROW($710:$775)*100+COLUMN($D:$E),7^8)),"R0C00"),)&amp;""</f>
        <v/>
      </c>
      <c r="C827" s="422" t="str">
        <f t="shared" ca="1" si="21"/>
        <v/>
      </c>
      <c r="D827" s="16"/>
      <c r="E827" s="49"/>
      <c r="F827" s="16"/>
      <c r="G827" s="16"/>
      <c r="H827" s="80"/>
      <c r="I827" s="80"/>
      <c r="J827" s="152"/>
      <c r="Q827" s="124" t="str">
        <f t="shared" si="22"/>
        <v/>
      </c>
      <c r="R827" s="424" t="str">
        <f>IF(Q827=1,COUNTIF($Q$783:Q827,1),"")</f>
        <v/>
      </c>
      <c r="S827" s="124" t="str">
        <f>IFERROR(INDEX($B$783:$B$857,MATCH(ROWS($Q$783:Q827),$R$783:$R$857,0)),"")</f>
        <v/>
      </c>
      <c r="T827" s="119" t="str">
        <f t="shared" si="20"/>
        <v/>
      </c>
      <c r="U827" s="425" t="str">
        <f>IF(T827=1,COUNTIF($T$390:T827,1),"")</f>
        <v/>
      </c>
      <c r="V827" s="119" t="str">
        <f>IFERROR(INDEX($B$390:$B$464,MATCH(ROWS($T$390:T827),$U$390:$U$464,0)),"")</f>
        <v/>
      </c>
    </row>
    <row r="828" spans="2:22" x14ac:dyDescent="0.2">
      <c r="B828" s="147" t="str">
        <f t="array" aca="1" ref="B828" ca="1">INDIRECT(TEXT(MIN(IF(($D$710:$E$775&lt;&gt;"")*(COUNTIF($B$782:B827,$D$710:$E$775)=0),ROW($710:$775)*100+COLUMN($D:$E),7^8)),"R0C00"),)&amp;""</f>
        <v/>
      </c>
      <c r="C828" s="422" t="str">
        <f t="shared" ca="1" si="21"/>
        <v/>
      </c>
      <c r="D828" s="16"/>
      <c r="E828" s="49"/>
      <c r="F828" s="16"/>
      <c r="G828" s="16"/>
      <c r="H828" s="80"/>
      <c r="I828" s="80"/>
      <c r="J828" s="152"/>
      <c r="Q828" s="124" t="str">
        <f t="shared" si="22"/>
        <v/>
      </c>
      <c r="R828" s="424" t="str">
        <f>IF(Q828=1,COUNTIF($Q$783:Q828,1),"")</f>
        <v/>
      </c>
      <c r="S828" s="124" t="str">
        <f>IFERROR(INDEX($B$783:$B$857,MATCH(ROWS($Q$783:Q828),$R$783:$R$857,0)),"")</f>
        <v/>
      </c>
      <c r="T828" s="119" t="str">
        <f t="shared" si="20"/>
        <v/>
      </c>
      <c r="U828" s="425" t="str">
        <f>IF(T828=1,COUNTIF($T$390:T828,1),"")</f>
        <v/>
      </c>
      <c r="V828" s="119" t="str">
        <f>IFERROR(INDEX($B$390:$B$464,MATCH(ROWS($T$390:T828),$U$390:$U$464,0)),"")</f>
        <v/>
      </c>
    </row>
    <row r="829" spans="2:22" x14ac:dyDescent="0.2">
      <c r="B829" s="147" t="str">
        <f t="array" aca="1" ref="B829" ca="1">INDIRECT(TEXT(MIN(IF(($D$710:$E$775&lt;&gt;"")*(COUNTIF($B$782:B828,$D$710:$E$775)=0),ROW($710:$775)*100+COLUMN($D:$E),7^8)),"R0C00"),)&amp;""</f>
        <v/>
      </c>
      <c r="C829" s="422" t="str">
        <f t="shared" ca="1" si="21"/>
        <v/>
      </c>
      <c r="D829" s="16"/>
      <c r="E829" s="49"/>
      <c r="F829" s="16"/>
      <c r="G829" s="16"/>
      <c r="H829" s="80"/>
      <c r="I829" s="80"/>
      <c r="J829" s="152"/>
      <c r="Q829" s="124" t="str">
        <f t="shared" si="22"/>
        <v/>
      </c>
      <c r="R829" s="424" t="str">
        <f>IF(Q829=1,COUNTIF($Q$783:Q829,1),"")</f>
        <v/>
      </c>
      <c r="S829" s="124" t="str">
        <f>IFERROR(INDEX($B$783:$B$857,MATCH(ROWS($Q$783:Q829),$R$783:$R$857,0)),"")</f>
        <v/>
      </c>
      <c r="T829" s="119" t="str">
        <f t="shared" si="20"/>
        <v/>
      </c>
      <c r="U829" s="425" t="str">
        <f>IF(T829=1,COUNTIF($T$390:T829,1),"")</f>
        <v/>
      </c>
      <c r="V829" s="119" t="str">
        <f>IFERROR(INDEX($B$390:$B$464,MATCH(ROWS($T$390:T829),$U$390:$U$464,0)),"")</f>
        <v/>
      </c>
    </row>
    <row r="830" spans="2:22" x14ac:dyDescent="0.2">
      <c r="B830" s="147" t="str">
        <f t="array" aca="1" ref="B830" ca="1">INDIRECT(TEXT(MIN(IF(($D$710:$E$775&lt;&gt;"")*(COUNTIF($B$782:B829,$D$710:$E$775)=0),ROW($710:$775)*100+COLUMN($D:$E),7^8)),"R0C00"),)&amp;""</f>
        <v/>
      </c>
      <c r="C830" s="422" t="str">
        <f t="shared" ca="1" si="21"/>
        <v/>
      </c>
      <c r="D830" s="16"/>
      <c r="E830" s="49"/>
      <c r="F830" s="16"/>
      <c r="G830" s="16"/>
      <c r="H830" s="80"/>
      <c r="I830" s="80"/>
      <c r="J830" s="152"/>
      <c r="Q830" s="124" t="str">
        <f t="shared" si="22"/>
        <v/>
      </c>
      <c r="R830" s="424" t="str">
        <f>IF(Q830=1,COUNTIF($Q$783:Q830,1),"")</f>
        <v/>
      </c>
      <c r="S830" s="124" t="str">
        <f>IFERROR(INDEX($B$783:$B$857,MATCH(ROWS($Q$783:Q830),$R$783:$R$857,0)),"")</f>
        <v/>
      </c>
      <c r="T830" s="119" t="str">
        <f t="shared" si="20"/>
        <v/>
      </c>
      <c r="U830" s="425" t="str">
        <f>IF(T830=1,COUNTIF($T$390:T830,1),"")</f>
        <v/>
      </c>
      <c r="V830" s="119" t="str">
        <f>IFERROR(INDEX($B$390:$B$464,MATCH(ROWS($T$390:T830),$U$390:$U$464,0)),"")</f>
        <v/>
      </c>
    </row>
    <row r="831" spans="2:22" x14ac:dyDescent="0.2">
      <c r="B831" s="147" t="str">
        <f t="array" aca="1" ref="B831" ca="1">INDIRECT(TEXT(MIN(IF(($D$710:$E$775&lt;&gt;"")*(COUNTIF($B$782:B830,$D$710:$E$775)=0),ROW($710:$775)*100+COLUMN($D:$E),7^8)),"R0C00"),)&amp;""</f>
        <v/>
      </c>
      <c r="C831" s="422" t="str">
        <f t="shared" ca="1" si="21"/>
        <v/>
      </c>
      <c r="D831" s="16"/>
      <c r="E831" s="49"/>
      <c r="F831" s="16"/>
      <c r="G831" s="16"/>
      <c r="H831" s="80"/>
      <c r="I831" s="80"/>
      <c r="J831" s="152"/>
      <c r="Q831" s="124" t="str">
        <f t="shared" si="22"/>
        <v/>
      </c>
      <c r="R831" s="424" t="str">
        <f>IF(Q831=1,COUNTIF($Q$783:Q831,1),"")</f>
        <v/>
      </c>
      <c r="S831" s="124" t="str">
        <f>IFERROR(INDEX($B$783:$B$857,MATCH(ROWS($Q$783:Q831),$R$783:$R$857,0)),"")</f>
        <v/>
      </c>
      <c r="T831" s="119" t="str">
        <f t="shared" si="20"/>
        <v/>
      </c>
      <c r="U831" s="425" t="str">
        <f>IF(T831=1,COUNTIF($T$390:T831,1),"")</f>
        <v/>
      </c>
      <c r="V831" s="119" t="str">
        <f>IFERROR(INDEX($B$390:$B$464,MATCH(ROWS($T$390:T831),$U$390:$U$464,0)),"")</f>
        <v/>
      </c>
    </row>
    <row r="832" spans="2:22" x14ac:dyDescent="0.2">
      <c r="B832" s="147" t="str">
        <f t="array" aca="1" ref="B832" ca="1">INDIRECT(TEXT(MIN(IF(($D$710:$E$775&lt;&gt;"")*(COUNTIF($B$782:B831,$D$710:$E$775)=0),ROW($710:$775)*100+COLUMN($D:$E),7^8)),"R0C00"),)&amp;""</f>
        <v/>
      </c>
      <c r="C832" s="422" t="str">
        <f t="shared" ca="1" si="21"/>
        <v/>
      </c>
      <c r="D832" s="16"/>
      <c r="E832" s="49"/>
      <c r="F832" s="16"/>
      <c r="G832" s="16"/>
      <c r="H832" s="80"/>
      <c r="I832" s="80"/>
      <c r="J832" s="152"/>
      <c r="Q832" s="124" t="str">
        <f t="shared" si="22"/>
        <v/>
      </c>
      <c r="R832" s="424" t="str">
        <f>IF(Q832=1,COUNTIF($Q$783:Q832,1),"")</f>
        <v/>
      </c>
      <c r="S832" s="124" t="str">
        <f>IFERROR(INDEX($B$783:$B$857,MATCH(ROWS($Q$783:Q832),$R$783:$R$857,0)),"")</f>
        <v/>
      </c>
      <c r="T832" s="119" t="str">
        <f t="shared" si="20"/>
        <v/>
      </c>
      <c r="U832" s="425" t="str">
        <f>IF(T832=1,COUNTIF($T$390:T832,1),"")</f>
        <v/>
      </c>
      <c r="V832" s="119" t="str">
        <f>IFERROR(INDEX($B$390:$B$464,MATCH(ROWS($T$390:T832),$U$390:$U$464,0)),"")</f>
        <v/>
      </c>
    </row>
    <row r="833" spans="2:22" x14ac:dyDescent="0.2">
      <c r="B833" s="147" t="str">
        <f t="array" aca="1" ref="B833" ca="1">INDIRECT(TEXT(MIN(IF(($D$710:$E$775&lt;&gt;"")*(COUNTIF($B$782:B832,$D$710:$E$775)=0),ROW($710:$775)*100+COLUMN($D:$E),7^8)),"R0C00"),)&amp;""</f>
        <v/>
      </c>
      <c r="C833" s="422" t="str">
        <f t="shared" ca="1" si="21"/>
        <v/>
      </c>
      <c r="D833" s="16"/>
      <c r="E833" s="49"/>
      <c r="F833" s="16"/>
      <c r="G833" s="16"/>
      <c r="H833" s="80"/>
      <c r="I833" s="80"/>
      <c r="J833" s="152"/>
      <c r="Q833" s="124" t="str">
        <f t="shared" si="22"/>
        <v/>
      </c>
      <c r="R833" s="424" t="str">
        <f>IF(Q833=1,COUNTIF($Q$783:Q833,1),"")</f>
        <v/>
      </c>
      <c r="S833" s="124" t="str">
        <f>IFERROR(INDEX($B$783:$B$857,MATCH(ROWS($Q$783:Q833),$R$783:$R$857,0)),"")</f>
        <v/>
      </c>
      <c r="T833" s="119" t="str">
        <f t="shared" si="20"/>
        <v/>
      </c>
      <c r="U833" s="425" t="str">
        <f>IF(T833=1,COUNTIF($T$390:T833,1),"")</f>
        <v/>
      </c>
      <c r="V833" s="119" t="str">
        <f>IFERROR(INDEX($B$390:$B$464,MATCH(ROWS($T$390:T833),$U$390:$U$464,0)),"")</f>
        <v/>
      </c>
    </row>
    <row r="834" spans="2:22" x14ac:dyDescent="0.2">
      <c r="B834" s="147" t="str">
        <f t="array" aca="1" ref="B834" ca="1">INDIRECT(TEXT(MIN(IF(($D$710:$E$775&lt;&gt;"")*(COUNTIF($B$782:B833,$D$710:$E$775)=0),ROW($710:$775)*100+COLUMN($D:$E),7^8)),"R0C00"),)&amp;""</f>
        <v/>
      </c>
      <c r="C834" s="422" t="str">
        <f t="shared" ca="1" si="21"/>
        <v/>
      </c>
      <c r="D834" s="16"/>
      <c r="E834" s="49"/>
      <c r="F834" s="16"/>
      <c r="G834" s="16"/>
      <c r="H834" s="80"/>
      <c r="I834" s="80"/>
      <c r="J834" s="152"/>
      <c r="Q834" s="124" t="str">
        <f t="shared" si="22"/>
        <v/>
      </c>
      <c r="R834" s="424" t="str">
        <f>IF(Q834=1,COUNTIF($Q$783:Q834,1),"")</f>
        <v/>
      </c>
      <c r="S834" s="124" t="str">
        <f>IFERROR(INDEX($B$783:$B$857,MATCH(ROWS($Q$783:Q834),$R$783:$R$857,0)),"")</f>
        <v/>
      </c>
      <c r="T834" s="119" t="str">
        <f t="shared" si="20"/>
        <v/>
      </c>
      <c r="U834" s="425" t="str">
        <f>IF(T834=1,COUNTIF($T$390:T834,1),"")</f>
        <v/>
      </c>
      <c r="V834" s="119" t="str">
        <f>IFERROR(INDEX($B$390:$B$464,MATCH(ROWS($T$390:T834),$U$390:$U$464,0)),"")</f>
        <v/>
      </c>
    </row>
    <row r="835" spans="2:22" x14ac:dyDescent="0.2">
      <c r="B835" s="147" t="str">
        <f t="array" aca="1" ref="B835" ca="1">INDIRECT(TEXT(MIN(IF(($D$710:$E$775&lt;&gt;"")*(COUNTIF($B$782:B834,$D$710:$E$775)=0),ROW($710:$775)*100+COLUMN($D:$E),7^8)),"R0C00"),)&amp;""</f>
        <v/>
      </c>
      <c r="C835" s="422" t="str">
        <f t="shared" ca="1" si="21"/>
        <v/>
      </c>
      <c r="D835" s="16"/>
      <c r="E835" s="49"/>
      <c r="F835" s="16"/>
      <c r="G835" s="16"/>
      <c r="H835" s="80"/>
      <c r="I835" s="80"/>
      <c r="J835" s="152"/>
      <c r="Q835" s="124" t="str">
        <f t="shared" si="22"/>
        <v/>
      </c>
      <c r="R835" s="424" t="str">
        <f>IF(Q835=1,COUNTIF($Q$783:Q835,1),"")</f>
        <v/>
      </c>
      <c r="S835" s="124" t="str">
        <f>IFERROR(INDEX($B$783:$B$857,MATCH(ROWS($Q$783:Q835),$R$783:$R$857,0)),"")</f>
        <v/>
      </c>
      <c r="T835" s="119" t="str">
        <f t="shared" si="20"/>
        <v/>
      </c>
      <c r="U835" s="425" t="str">
        <f>IF(T835=1,COUNTIF($T$390:T835,1),"")</f>
        <v/>
      </c>
      <c r="V835" s="119" t="str">
        <f>IFERROR(INDEX($B$390:$B$464,MATCH(ROWS($T$390:T835),$U$390:$U$464,0)),"")</f>
        <v/>
      </c>
    </row>
    <row r="836" spans="2:22" x14ac:dyDescent="0.2">
      <c r="B836" s="147" t="str">
        <f t="array" aca="1" ref="B836" ca="1">INDIRECT(TEXT(MIN(IF(($D$710:$E$775&lt;&gt;"")*(COUNTIF($B$782:B835,$D$710:$E$775)=0),ROW($710:$775)*100+COLUMN($D:$E),7^8)),"R0C00"),)&amp;""</f>
        <v/>
      </c>
      <c r="C836" s="422" t="str">
        <f t="shared" ca="1" si="21"/>
        <v/>
      </c>
      <c r="D836" s="16"/>
      <c r="E836" s="49"/>
      <c r="F836" s="16"/>
      <c r="G836" s="16"/>
      <c r="H836" s="80"/>
      <c r="I836" s="80"/>
      <c r="J836" s="152"/>
      <c r="Q836" s="124" t="str">
        <f t="shared" si="22"/>
        <v/>
      </c>
      <c r="R836" s="424" t="str">
        <f>IF(Q836=1,COUNTIF($Q$783:Q836,1),"")</f>
        <v/>
      </c>
      <c r="S836" s="124" t="str">
        <f>IFERROR(INDEX($B$783:$B$857,MATCH(ROWS($Q$783:Q836),$R$783:$R$857,0)),"")</f>
        <v/>
      </c>
      <c r="T836" s="119" t="str">
        <f t="shared" si="20"/>
        <v/>
      </c>
      <c r="U836" s="425" t="str">
        <f>IF(T836=1,COUNTIF($T$390:T836,1),"")</f>
        <v/>
      </c>
      <c r="V836" s="119" t="str">
        <f>IFERROR(INDEX($B$390:$B$464,MATCH(ROWS($T$390:T836),$U$390:$U$464,0)),"")</f>
        <v/>
      </c>
    </row>
    <row r="837" spans="2:22" x14ac:dyDescent="0.2">
      <c r="B837" s="147" t="str">
        <f t="array" aca="1" ref="B837" ca="1">INDIRECT(TEXT(MIN(IF(($D$710:$E$775&lt;&gt;"")*(COUNTIF($B$782:B836,$D$710:$E$775)=0),ROW($710:$775)*100+COLUMN($D:$E),7^8)),"R0C00"),)&amp;""</f>
        <v/>
      </c>
      <c r="C837" s="422" t="str">
        <f t="shared" ca="1" si="21"/>
        <v/>
      </c>
      <c r="D837" s="16"/>
      <c r="E837" s="49"/>
      <c r="F837" s="16"/>
      <c r="G837" s="16"/>
      <c r="H837" s="80"/>
      <c r="I837" s="80"/>
      <c r="J837" s="152"/>
      <c r="Q837" s="124" t="str">
        <f t="shared" si="22"/>
        <v/>
      </c>
      <c r="R837" s="424" t="str">
        <f>IF(Q837=1,COUNTIF($Q$783:Q837,1),"")</f>
        <v/>
      </c>
      <c r="S837" s="124" t="str">
        <f>IFERROR(INDEX($B$783:$B$857,MATCH(ROWS($Q$783:Q837),$R$783:$R$857,0)),"")</f>
        <v/>
      </c>
      <c r="T837" s="119" t="str">
        <f t="shared" si="20"/>
        <v/>
      </c>
      <c r="U837" s="425" t="str">
        <f>IF(T837=1,COUNTIF($T$390:T837,1),"")</f>
        <v/>
      </c>
      <c r="V837" s="119" t="str">
        <f>IFERROR(INDEX($B$390:$B$464,MATCH(ROWS($T$390:T837),$U$390:$U$464,0)),"")</f>
        <v/>
      </c>
    </row>
    <row r="838" spans="2:22" x14ac:dyDescent="0.2">
      <c r="B838" s="147" t="str">
        <f t="array" aca="1" ref="B838" ca="1">INDIRECT(TEXT(MIN(IF(($D$710:$E$775&lt;&gt;"")*(COUNTIF($B$782:B837,$D$710:$E$775)=0),ROW($710:$775)*100+COLUMN($D:$E),7^8)),"R0C00"),)&amp;""</f>
        <v/>
      </c>
      <c r="C838" s="422" t="str">
        <f t="shared" ca="1" si="21"/>
        <v/>
      </c>
      <c r="D838" s="16"/>
      <c r="E838" s="49"/>
      <c r="F838" s="16"/>
      <c r="G838" s="16"/>
      <c r="H838" s="80"/>
      <c r="I838" s="80"/>
      <c r="J838" s="152"/>
      <c r="Q838" s="124" t="str">
        <f t="shared" si="22"/>
        <v/>
      </c>
      <c r="R838" s="424" t="str">
        <f>IF(Q838=1,COUNTIF($Q$783:Q838,1),"")</f>
        <v/>
      </c>
      <c r="S838" s="124" t="str">
        <f>IFERROR(INDEX($B$783:$B$857,MATCH(ROWS($Q$783:Q838),$R$783:$R$857,0)),"")</f>
        <v/>
      </c>
      <c r="T838" s="119" t="str">
        <f t="shared" si="20"/>
        <v/>
      </c>
      <c r="U838" s="425" t="str">
        <f>IF(T838=1,COUNTIF($T$390:T838,1),"")</f>
        <v/>
      </c>
      <c r="V838" s="119" t="str">
        <f>IFERROR(INDEX($B$390:$B$464,MATCH(ROWS($T$390:T838),$U$390:$U$464,0)),"")</f>
        <v/>
      </c>
    </row>
    <row r="839" spans="2:22" x14ac:dyDescent="0.2">
      <c r="B839" s="147" t="str">
        <f t="array" aca="1" ref="B839" ca="1">INDIRECT(TEXT(MIN(IF(($D$710:$E$775&lt;&gt;"")*(COUNTIF($B$782:B838,$D$710:$E$775)=0),ROW($710:$775)*100+COLUMN($D:$E),7^8)),"R0C00"),)&amp;""</f>
        <v/>
      </c>
      <c r="C839" s="422" t="str">
        <f t="shared" ca="1" si="21"/>
        <v/>
      </c>
      <c r="D839" s="16"/>
      <c r="E839" s="49"/>
      <c r="F839" s="16"/>
      <c r="G839" s="16"/>
      <c r="H839" s="80"/>
      <c r="I839" s="80"/>
      <c r="J839" s="152"/>
      <c r="Q839" s="124" t="str">
        <f t="shared" si="22"/>
        <v/>
      </c>
      <c r="R839" s="424" t="str">
        <f>IF(Q839=1,COUNTIF($Q$783:Q839,1),"")</f>
        <v/>
      </c>
      <c r="S839" s="124" t="str">
        <f>IFERROR(INDEX($B$783:$B$857,MATCH(ROWS($Q$783:Q839),$R$783:$R$857,0)),"")</f>
        <v/>
      </c>
      <c r="T839" s="119" t="str">
        <f t="shared" si="20"/>
        <v/>
      </c>
      <c r="U839" s="425" t="str">
        <f>IF(T839=1,COUNTIF($T$390:T839,1),"")</f>
        <v/>
      </c>
      <c r="V839" s="119" t="str">
        <f>IFERROR(INDEX($B$390:$B$464,MATCH(ROWS($T$390:T839),$U$390:$U$464,0)),"")</f>
        <v/>
      </c>
    </row>
    <row r="840" spans="2:22" x14ac:dyDescent="0.2">
      <c r="B840" s="147" t="str">
        <f t="array" aca="1" ref="B840" ca="1">INDIRECT(TEXT(MIN(IF(($D$710:$E$775&lt;&gt;"")*(COUNTIF($B$782:B839,$D$710:$E$775)=0),ROW($710:$775)*100+COLUMN($D:$E),7^8)),"R0C00"),)&amp;""</f>
        <v/>
      </c>
      <c r="C840" s="422" t="str">
        <f t="shared" ca="1" si="21"/>
        <v/>
      </c>
      <c r="D840" s="16"/>
      <c r="E840" s="49"/>
      <c r="F840" s="16"/>
      <c r="G840" s="16"/>
      <c r="H840" s="80"/>
      <c r="I840" s="80"/>
      <c r="J840" s="152"/>
      <c r="Q840" s="124" t="str">
        <f t="shared" si="22"/>
        <v/>
      </c>
      <c r="R840" s="424" t="str">
        <f>IF(Q840=1,COUNTIF($Q$783:Q840,1),"")</f>
        <v/>
      </c>
      <c r="S840" s="124" t="str">
        <f>IFERROR(INDEX($B$783:$B$857,MATCH(ROWS($Q$783:Q840),$R$783:$R$857,0)),"")</f>
        <v/>
      </c>
      <c r="T840" s="119" t="str">
        <f t="shared" si="20"/>
        <v/>
      </c>
      <c r="U840" s="425" t="str">
        <f>IF(T840=1,COUNTIF($T$390:T840,1),"")</f>
        <v/>
      </c>
      <c r="V840" s="119" t="str">
        <f>IFERROR(INDEX($B$390:$B$464,MATCH(ROWS($T$390:T840),$U$390:$U$464,0)),"")</f>
        <v/>
      </c>
    </row>
    <row r="841" spans="2:22" x14ac:dyDescent="0.2">
      <c r="B841" s="147" t="str">
        <f t="array" aca="1" ref="B841" ca="1">INDIRECT(TEXT(MIN(IF(($D$710:$E$775&lt;&gt;"")*(COUNTIF($B$782:B840,$D$710:$E$775)=0),ROW($710:$775)*100+COLUMN($D:$E),7^8)),"R0C00"),)&amp;""</f>
        <v/>
      </c>
      <c r="C841" s="422" t="str">
        <f t="shared" ca="1" si="21"/>
        <v/>
      </c>
      <c r="D841" s="16"/>
      <c r="E841" s="49"/>
      <c r="F841" s="16"/>
      <c r="G841" s="16"/>
      <c r="H841" s="80"/>
      <c r="I841" s="80"/>
      <c r="J841" s="152"/>
      <c r="Q841" s="124" t="str">
        <f t="shared" si="22"/>
        <v/>
      </c>
      <c r="R841" s="424" t="str">
        <f>IF(Q841=1,COUNTIF($Q$783:Q841,1),"")</f>
        <v/>
      </c>
      <c r="S841" s="124" t="str">
        <f>IFERROR(INDEX($B$783:$B$857,MATCH(ROWS($Q$783:Q841),$R$783:$R$857,0)),"")</f>
        <v/>
      </c>
      <c r="T841" s="119" t="str">
        <f t="shared" si="20"/>
        <v/>
      </c>
      <c r="U841" s="425" t="str">
        <f>IF(T841=1,COUNTIF($T$390:T841,1),"")</f>
        <v/>
      </c>
      <c r="V841" s="119" t="str">
        <f>IFERROR(INDEX($B$390:$B$464,MATCH(ROWS($T$390:T841),$U$390:$U$464,0)),"")</f>
        <v/>
      </c>
    </row>
    <row r="842" spans="2:22" x14ac:dyDescent="0.2">
      <c r="B842" s="147" t="str">
        <f t="array" aca="1" ref="B842" ca="1">INDIRECT(TEXT(MIN(IF(($D$710:$E$775&lt;&gt;"")*(COUNTIF($B$782:B841,$D$710:$E$775)=0),ROW($710:$775)*100+COLUMN($D:$E),7^8)),"R0C00"),)&amp;""</f>
        <v/>
      </c>
      <c r="C842" s="422" t="str">
        <f t="shared" ca="1" si="21"/>
        <v/>
      </c>
      <c r="D842" s="16"/>
      <c r="E842" s="49"/>
      <c r="F842" s="16"/>
      <c r="G842" s="16"/>
      <c r="H842" s="80"/>
      <c r="I842" s="80"/>
      <c r="J842" s="152"/>
      <c r="Q842" s="124" t="str">
        <f t="shared" si="22"/>
        <v/>
      </c>
      <c r="R842" s="424" t="str">
        <f>IF(Q842=1,COUNTIF($Q$783:Q842,1),"")</f>
        <v/>
      </c>
      <c r="S842" s="124" t="str">
        <f>IFERROR(INDEX($B$783:$B$857,MATCH(ROWS($Q$783:Q842),$R$783:$R$857,0)),"")</f>
        <v/>
      </c>
      <c r="T842" s="119" t="str">
        <f t="shared" si="20"/>
        <v/>
      </c>
      <c r="U842" s="425" t="str">
        <f>IF(T842=1,COUNTIF($T$390:T842,1),"")</f>
        <v/>
      </c>
      <c r="V842" s="119" t="str">
        <f>IFERROR(INDEX($B$390:$B$464,MATCH(ROWS($T$390:T842),$U$390:$U$464,0)),"")</f>
        <v/>
      </c>
    </row>
    <row r="843" spans="2:22" x14ac:dyDescent="0.2">
      <c r="B843" s="147" t="str">
        <f t="array" aca="1" ref="B843" ca="1">INDIRECT(TEXT(MIN(IF(($D$710:$E$775&lt;&gt;"")*(COUNTIF($B$782:B842,$D$710:$E$775)=0),ROW($710:$775)*100+COLUMN($D:$E),7^8)),"R0C00"),)&amp;""</f>
        <v/>
      </c>
      <c r="C843" s="422" t="str">
        <f t="shared" ca="1" si="21"/>
        <v/>
      </c>
      <c r="D843" s="16"/>
      <c r="E843" s="49"/>
      <c r="F843" s="16"/>
      <c r="G843" s="16"/>
      <c r="H843" s="80"/>
      <c r="I843" s="80"/>
      <c r="J843" s="152"/>
      <c r="Q843" s="124" t="str">
        <f t="shared" si="22"/>
        <v/>
      </c>
      <c r="R843" s="424" t="str">
        <f>IF(Q843=1,COUNTIF($Q$783:Q843,1),"")</f>
        <v/>
      </c>
      <c r="S843" s="124" t="str">
        <f>IFERROR(INDEX($B$783:$B$857,MATCH(ROWS($Q$783:Q843),$R$783:$R$857,0)),"")</f>
        <v/>
      </c>
      <c r="T843" s="119" t="str">
        <f t="shared" si="20"/>
        <v/>
      </c>
      <c r="U843" s="425" t="str">
        <f>IF(T843=1,COUNTIF($T$390:T843,1),"")</f>
        <v/>
      </c>
      <c r="V843" s="119" t="str">
        <f>IFERROR(INDEX($B$390:$B$464,MATCH(ROWS($T$390:T843),$U$390:$U$464,0)),"")</f>
        <v/>
      </c>
    </row>
    <row r="844" spans="2:22" x14ac:dyDescent="0.2">
      <c r="B844" s="147" t="str">
        <f t="array" aca="1" ref="B844" ca="1">INDIRECT(TEXT(MIN(IF(($D$710:$E$775&lt;&gt;"")*(COUNTIF($B$782:B843,$D$710:$E$775)=0),ROW($710:$775)*100+COLUMN($D:$E),7^8)),"R0C00"),)&amp;""</f>
        <v/>
      </c>
      <c r="C844" s="422" t="str">
        <f t="shared" ca="1" si="21"/>
        <v/>
      </c>
      <c r="D844" s="16"/>
      <c r="E844" s="49"/>
      <c r="F844" s="16"/>
      <c r="G844" s="16"/>
      <c r="H844" s="80"/>
      <c r="I844" s="80"/>
      <c r="J844" s="152"/>
      <c r="Q844" s="124" t="str">
        <f t="shared" si="22"/>
        <v/>
      </c>
      <c r="R844" s="424" t="str">
        <f>IF(Q844=1,COUNTIF($Q$783:Q844,1),"")</f>
        <v/>
      </c>
      <c r="S844" s="124" t="str">
        <f>IFERROR(INDEX($B$783:$B$857,MATCH(ROWS($Q$783:Q844),$R$783:$R$857,0)),"")</f>
        <v/>
      </c>
      <c r="T844" s="119" t="str">
        <f t="shared" si="20"/>
        <v/>
      </c>
      <c r="U844" s="425" t="str">
        <f>IF(T844=1,COUNTIF($T$390:T844,1),"")</f>
        <v/>
      </c>
      <c r="V844" s="119" t="str">
        <f>IFERROR(INDEX($B$390:$B$464,MATCH(ROWS($T$390:T844),$U$390:$U$464,0)),"")</f>
        <v/>
      </c>
    </row>
    <row r="845" spans="2:22" x14ac:dyDescent="0.2">
      <c r="B845" s="147" t="str">
        <f t="array" aca="1" ref="B845" ca="1">INDIRECT(TEXT(MIN(IF(($D$710:$E$775&lt;&gt;"")*(COUNTIF($B$782:B844,$D$710:$E$775)=0),ROW($710:$775)*100+COLUMN($D:$E),7^8)),"R0C00"),)&amp;""</f>
        <v/>
      </c>
      <c r="C845" s="422" t="str">
        <f t="shared" ca="1" si="21"/>
        <v/>
      </c>
      <c r="D845" s="16"/>
      <c r="E845" s="49"/>
      <c r="F845" s="16"/>
      <c r="G845" s="16"/>
      <c r="H845" s="80"/>
      <c r="I845" s="80"/>
      <c r="J845" s="152"/>
      <c r="Q845" s="124" t="str">
        <f t="shared" si="22"/>
        <v/>
      </c>
      <c r="R845" s="424" t="str">
        <f>IF(Q845=1,COUNTIF($Q$783:Q845,1),"")</f>
        <v/>
      </c>
      <c r="S845" s="124" t="str">
        <f>IFERROR(INDEX($B$783:$B$857,MATCH(ROWS($Q$783:Q845),$R$783:$R$857,0)),"")</f>
        <v/>
      </c>
      <c r="T845" s="119" t="str">
        <f t="shared" si="20"/>
        <v/>
      </c>
      <c r="U845" s="425" t="str">
        <f>IF(T845=1,COUNTIF($T$390:T845,1),"")</f>
        <v/>
      </c>
      <c r="V845" s="119" t="str">
        <f>IFERROR(INDEX($B$390:$B$464,MATCH(ROWS($T$390:T845),$U$390:$U$464,0)),"")</f>
        <v/>
      </c>
    </row>
    <row r="846" spans="2:22" x14ac:dyDescent="0.2">
      <c r="B846" s="147" t="str">
        <f t="array" aca="1" ref="B846" ca="1">INDIRECT(TEXT(MIN(IF(($D$710:$E$775&lt;&gt;"")*(COUNTIF($B$782:B845,$D$710:$E$775)=0),ROW($710:$775)*100+COLUMN($D:$E),7^8)),"R0C00"),)&amp;""</f>
        <v/>
      </c>
      <c r="C846" s="422" t="str">
        <f t="shared" ca="1" si="21"/>
        <v/>
      </c>
      <c r="D846" s="16"/>
      <c r="E846" s="49"/>
      <c r="F846" s="16"/>
      <c r="G846" s="16"/>
      <c r="H846" s="80"/>
      <c r="I846" s="80"/>
      <c r="J846" s="152"/>
      <c r="Q846" s="124" t="str">
        <f t="shared" si="22"/>
        <v/>
      </c>
      <c r="R846" s="424" t="str">
        <f>IF(Q846=1,COUNTIF($Q$783:Q846,1),"")</f>
        <v/>
      </c>
      <c r="S846" s="124" t="str">
        <f>IFERROR(INDEX($B$783:$B$857,MATCH(ROWS($Q$783:Q846),$R$783:$R$857,0)),"")</f>
        <v/>
      </c>
      <c r="T846" s="119" t="str">
        <f t="shared" si="20"/>
        <v/>
      </c>
      <c r="U846" s="425" t="str">
        <f>IF(T846=1,COUNTIF($T$390:T846,1),"")</f>
        <v/>
      </c>
      <c r="V846" s="119" t="str">
        <f>IFERROR(INDEX($B$390:$B$464,MATCH(ROWS($T$390:T846),$U$390:$U$464,0)),"")</f>
        <v/>
      </c>
    </row>
    <row r="847" spans="2:22" x14ac:dyDescent="0.2">
      <c r="B847" s="147" t="str">
        <f t="array" aca="1" ref="B847" ca="1">INDIRECT(TEXT(MIN(IF(($D$710:$E$775&lt;&gt;"")*(COUNTIF($B$782:B846,$D$710:$E$775)=0),ROW($710:$775)*100+COLUMN($D:$E),7^8)),"R0C00"),)&amp;""</f>
        <v/>
      </c>
      <c r="C847" s="422" t="str">
        <f t="shared" ref="C847:C857" ca="1" si="23">_xlfn.IFNA(IF(B847&lt;&gt;"",INDEX($G$710:$G$757,MATCH(B847,$D$710:$D$775,0),),""),IF(B847&lt;&gt;"",INDEX($G$710:$G$757,MATCH(B847,$E$710:$E$775,0),),""))</f>
        <v/>
      </c>
      <c r="D847" s="16"/>
      <c r="E847" s="49"/>
      <c r="F847" s="16"/>
      <c r="G847" s="16"/>
      <c r="H847" s="80"/>
      <c r="I847" s="80"/>
      <c r="J847" s="152"/>
      <c r="Q847" s="124" t="str">
        <f t="shared" ref="Q847:Q857" si="24">IF(F847="Yes",1,"")</f>
        <v/>
      </c>
      <c r="R847" s="424" t="str">
        <f>IF(Q847=1,COUNTIF($Q$783:Q847,1),"")</f>
        <v/>
      </c>
      <c r="S847" s="124" t="str">
        <f>IFERROR(INDEX($B$783:$B$857,MATCH(ROWS($Q$783:Q847),$R$783:$R$857,0)),"")</f>
        <v/>
      </c>
      <c r="T847" s="119" t="str">
        <f t="shared" si="20"/>
        <v/>
      </c>
      <c r="U847" s="425" t="str">
        <f>IF(T847=1,COUNTIF($T$390:T847,1),"")</f>
        <v/>
      </c>
      <c r="V847" s="119" t="str">
        <f>IFERROR(INDEX($B$390:$B$464,MATCH(ROWS($T$390:T847),$U$390:$U$464,0)),"")</f>
        <v/>
      </c>
    </row>
    <row r="848" spans="2:22" x14ac:dyDescent="0.2">
      <c r="B848" s="147" t="str">
        <f t="array" aca="1" ref="B848" ca="1">INDIRECT(TEXT(MIN(IF(($D$710:$E$775&lt;&gt;"")*(COUNTIF($B$782:B847,$D$710:$E$775)=0),ROW($710:$775)*100+COLUMN($D:$E),7^8)),"R0C00"),)&amp;""</f>
        <v/>
      </c>
      <c r="C848" s="422" t="str">
        <f t="shared" ca="1" si="23"/>
        <v/>
      </c>
      <c r="D848" s="16"/>
      <c r="E848" s="49"/>
      <c r="F848" s="16"/>
      <c r="G848" s="16"/>
      <c r="H848" s="80"/>
      <c r="I848" s="80"/>
      <c r="J848" s="152"/>
      <c r="Q848" s="124" t="str">
        <f t="shared" si="24"/>
        <v/>
      </c>
      <c r="R848" s="424" t="str">
        <f>IF(Q848=1,COUNTIF($Q$783:Q848,1),"")</f>
        <v/>
      </c>
      <c r="S848" s="124" t="str">
        <f>IFERROR(INDEX($B$783:$B$857,MATCH(ROWS($Q$783:Q848),$R$783:$R$857,0)),"")</f>
        <v/>
      </c>
      <c r="T848" s="119" t="str">
        <f t="shared" ref="T848:T857" si="25">IF(G848="Yes",1,"")</f>
        <v/>
      </c>
      <c r="U848" s="425" t="str">
        <f>IF(T848=1,COUNTIF($T$390:T848,1),"")</f>
        <v/>
      </c>
      <c r="V848" s="119" t="str">
        <f>IFERROR(INDEX($B$390:$B$464,MATCH(ROWS($T$390:T848),$U$390:$U$464,0)),"")</f>
        <v/>
      </c>
    </row>
    <row r="849" spans="2:22" x14ac:dyDescent="0.2">
      <c r="B849" s="147" t="str">
        <f t="array" aca="1" ref="B849" ca="1">INDIRECT(TEXT(MIN(IF(($D$710:$E$775&lt;&gt;"")*(COUNTIF($B$782:B848,$D$710:$E$775)=0),ROW($710:$775)*100+COLUMN($D:$E),7^8)),"R0C00"),)&amp;""</f>
        <v/>
      </c>
      <c r="C849" s="422" t="str">
        <f t="shared" ca="1" si="23"/>
        <v/>
      </c>
      <c r="D849" s="16"/>
      <c r="E849" s="49"/>
      <c r="F849" s="16"/>
      <c r="G849" s="16"/>
      <c r="H849" s="80"/>
      <c r="I849" s="80"/>
      <c r="J849" s="152"/>
      <c r="Q849" s="124" t="str">
        <f t="shared" si="24"/>
        <v/>
      </c>
      <c r="R849" s="424" t="str">
        <f>IF(Q849=1,COUNTIF($Q$783:Q849,1),"")</f>
        <v/>
      </c>
      <c r="S849" s="124" t="str">
        <f>IFERROR(INDEX($B$783:$B$857,MATCH(ROWS($Q$783:Q849),$R$783:$R$857,0)),"")</f>
        <v/>
      </c>
      <c r="T849" s="119" t="str">
        <f t="shared" si="25"/>
        <v/>
      </c>
      <c r="U849" s="425" t="str">
        <f>IF(T849=1,COUNTIF($T$390:T849,1),"")</f>
        <v/>
      </c>
      <c r="V849" s="119" t="str">
        <f>IFERROR(INDEX($B$390:$B$464,MATCH(ROWS($T$390:T849),$U$390:$U$464,0)),"")</f>
        <v/>
      </c>
    </row>
    <row r="850" spans="2:22" x14ac:dyDescent="0.2">
      <c r="B850" s="147" t="str">
        <f t="array" aca="1" ref="B850" ca="1">INDIRECT(TEXT(MIN(IF(($D$710:$E$775&lt;&gt;"")*(COUNTIF($B$782:B849,$D$710:$E$775)=0),ROW($710:$775)*100+COLUMN($D:$E),7^8)),"R0C00"),)&amp;""</f>
        <v/>
      </c>
      <c r="C850" s="422" t="str">
        <f t="shared" ca="1" si="23"/>
        <v/>
      </c>
      <c r="D850" s="16"/>
      <c r="E850" s="49"/>
      <c r="F850" s="16"/>
      <c r="G850" s="16"/>
      <c r="H850" s="80"/>
      <c r="I850" s="80"/>
      <c r="J850" s="152"/>
      <c r="Q850" s="124" t="str">
        <f t="shared" si="24"/>
        <v/>
      </c>
      <c r="R850" s="424" t="str">
        <f>IF(Q850=1,COUNTIF($Q$783:Q850,1),"")</f>
        <v/>
      </c>
      <c r="S850" s="124" t="str">
        <f>IFERROR(INDEX($B$783:$B$857,MATCH(ROWS($Q$783:Q850),$R$783:$R$857,0)),"")</f>
        <v/>
      </c>
      <c r="T850" s="119" t="str">
        <f t="shared" si="25"/>
        <v/>
      </c>
      <c r="U850" s="425" t="str">
        <f>IF(T850=1,COUNTIF($T$390:T850,1),"")</f>
        <v/>
      </c>
      <c r="V850" s="119" t="str">
        <f>IFERROR(INDEX($B$390:$B$464,MATCH(ROWS($T$390:T850),$U$390:$U$464,0)),"")</f>
        <v/>
      </c>
    </row>
    <row r="851" spans="2:22" x14ac:dyDescent="0.2">
      <c r="B851" s="147" t="str">
        <f t="array" aca="1" ref="B851" ca="1">INDIRECT(TEXT(MIN(IF(($D$710:$E$775&lt;&gt;"")*(COUNTIF($B$782:B850,$D$710:$E$775)=0),ROW($710:$775)*100+COLUMN($D:$E),7^8)),"R0C00"),)&amp;""</f>
        <v/>
      </c>
      <c r="C851" s="422" t="str">
        <f t="shared" ca="1" si="23"/>
        <v/>
      </c>
      <c r="D851" s="16"/>
      <c r="E851" s="49"/>
      <c r="F851" s="16"/>
      <c r="G851" s="16"/>
      <c r="H851" s="80"/>
      <c r="I851" s="80"/>
      <c r="J851" s="152"/>
      <c r="Q851" s="124" t="str">
        <f t="shared" si="24"/>
        <v/>
      </c>
      <c r="R851" s="424" t="str">
        <f>IF(Q851=1,COUNTIF($Q$783:Q851,1),"")</f>
        <v/>
      </c>
      <c r="S851" s="124" t="str">
        <f>IFERROR(INDEX($B$783:$B$857,MATCH(ROWS($Q$783:Q851),$R$783:$R$857,0)),"")</f>
        <v/>
      </c>
      <c r="T851" s="119" t="str">
        <f t="shared" si="25"/>
        <v/>
      </c>
      <c r="U851" s="425" t="str">
        <f>IF(T851=1,COUNTIF($T$390:T851,1),"")</f>
        <v/>
      </c>
      <c r="V851" s="119" t="str">
        <f>IFERROR(INDEX($B$390:$B$464,MATCH(ROWS($T$390:T851),$U$390:$U$464,0)),"")</f>
        <v/>
      </c>
    </row>
    <row r="852" spans="2:22" x14ac:dyDescent="0.2">
      <c r="B852" s="147" t="str">
        <f t="array" aca="1" ref="B852" ca="1">INDIRECT(TEXT(MIN(IF(($D$710:$E$775&lt;&gt;"")*(COUNTIF($B$782:B851,$D$710:$E$775)=0),ROW($710:$775)*100+COLUMN($D:$E),7^8)),"R0C00"),)&amp;""</f>
        <v/>
      </c>
      <c r="C852" s="422" t="str">
        <f t="shared" ca="1" si="23"/>
        <v/>
      </c>
      <c r="D852" s="16"/>
      <c r="E852" s="49"/>
      <c r="F852" s="16"/>
      <c r="G852" s="16"/>
      <c r="H852" s="80"/>
      <c r="I852" s="80"/>
      <c r="J852" s="152"/>
      <c r="Q852" s="124" t="str">
        <f t="shared" si="24"/>
        <v/>
      </c>
      <c r="R852" s="424" t="str">
        <f>IF(Q852=1,COUNTIF($Q$783:Q852,1),"")</f>
        <v/>
      </c>
      <c r="S852" s="124" t="str">
        <f>IFERROR(INDEX($B$783:$B$857,MATCH(ROWS($Q$783:Q852),$R$783:$R$857,0)),"")</f>
        <v/>
      </c>
      <c r="T852" s="119" t="str">
        <f t="shared" si="25"/>
        <v/>
      </c>
      <c r="U852" s="425" t="str">
        <f>IF(T852=1,COUNTIF($T$390:T852,1),"")</f>
        <v/>
      </c>
      <c r="V852" s="119" t="str">
        <f>IFERROR(INDEX($B$390:$B$464,MATCH(ROWS($T$390:T852),$U$390:$U$464,0)),"")</f>
        <v/>
      </c>
    </row>
    <row r="853" spans="2:22" x14ac:dyDescent="0.2">
      <c r="B853" s="147" t="str">
        <f t="array" aca="1" ref="B853" ca="1">INDIRECT(TEXT(MIN(IF(($D$710:$E$775&lt;&gt;"")*(COUNTIF($B$782:B852,$D$710:$E$775)=0),ROW($710:$775)*100+COLUMN($D:$E),7^8)),"R0C00"),)&amp;""</f>
        <v/>
      </c>
      <c r="C853" s="422" t="str">
        <f t="shared" ca="1" si="23"/>
        <v/>
      </c>
      <c r="D853" s="16"/>
      <c r="E853" s="49"/>
      <c r="F853" s="16"/>
      <c r="G853" s="16"/>
      <c r="H853" s="80"/>
      <c r="I853" s="80"/>
      <c r="J853" s="152"/>
      <c r="Q853" s="124" t="str">
        <f t="shared" si="24"/>
        <v/>
      </c>
      <c r="R853" s="424" t="str">
        <f>IF(Q853=1,COUNTIF($Q$783:Q853,1),"")</f>
        <v/>
      </c>
      <c r="S853" s="124" t="str">
        <f>IFERROR(INDEX($B$783:$B$857,MATCH(ROWS($Q$783:Q853),$R$783:$R$857,0)),"")</f>
        <v/>
      </c>
      <c r="T853" s="119" t="str">
        <f t="shared" si="25"/>
        <v/>
      </c>
      <c r="U853" s="425" t="str">
        <f>IF(T853=1,COUNTIF($T$390:T853,1),"")</f>
        <v/>
      </c>
      <c r="V853" s="119" t="str">
        <f>IFERROR(INDEX($B$390:$B$464,MATCH(ROWS($T$390:T853),$U$390:$U$464,0)),"")</f>
        <v/>
      </c>
    </row>
    <row r="854" spans="2:22" x14ac:dyDescent="0.2">
      <c r="B854" s="147" t="str">
        <f t="array" aca="1" ref="B854" ca="1">INDIRECT(TEXT(MIN(IF(($D$710:$E$775&lt;&gt;"")*(COUNTIF($B$782:B853,$D$710:$E$775)=0),ROW($710:$775)*100+COLUMN($D:$E),7^8)),"R0C00"),)&amp;""</f>
        <v/>
      </c>
      <c r="C854" s="422" t="str">
        <f t="shared" ca="1" si="23"/>
        <v/>
      </c>
      <c r="D854" s="16"/>
      <c r="E854" s="49"/>
      <c r="F854" s="16"/>
      <c r="G854" s="16"/>
      <c r="H854" s="80"/>
      <c r="I854" s="80"/>
      <c r="J854" s="152"/>
      <c r="Q854" s="124" t="str">
        <f t="shared" si="24"/>
        <v/>
      </c>
      <c r="R854" s="424" t="str">
        <f>IF(Q854=1,COUNTIF($Q$783:Q854,1),"")</f>
        <v/>
      </c>
      <c r="S854" s="124" t="str">
        <f>IFERROR(INDEX($B$783:$B$857,MATCH(ROWS($Q$783:Q854),$R$783:$R$857,0)),"")</f>
        <v/>
      </c>
      <c r="T854" s="119" t="str">
        <f t="shared" si="25"/>
        <v/>
      </c>
      <c r="U854" s="425" t="str">
        <f>IF(T854=1,COUNTIF($T$390:T854,1),"")</f>
        <v/>
      </c>
      <c r="V854" s="119" t="str">
        <f>IFERROR(INDEX($B$390:$B$464,MATCH(ROWS($T$390:T854),$U$390:$U$464,0)),"")</f>
        <v/>
      </c>
    </row>
    <row r="855" spans="2:22" x14ac:dyDescent="0.2">
      <c r="B855" s="147" t="str">
        <f t="array" aca="1" ref="B855" ca="1">INDIRECT(TEXT(MIN(IF(($D$710:$E$775&lt;&gt;"")*(COUNTIF($B$782:B854,$D$710:$E$775)=0),ROW($710:$775)*100+COLUMN($D:$E),7^8)),"R0C00"),)&amp;""</f>
        <v/>
      </c>
      <c r="C855" s="422" t="str">
        <f t="shared" ca="1" si="23"/>
        <v/>
      </c>
      <c r="D855" s="16"/>
      <c r="E855" s="49"/>
      <c r="F855" s="16"/>
      <c r="G855" s="16"/>
      <c r="H855" s="80"/>
      <c r="I855" s="80"/>
      <c r="J855" s="152"/>
      <c r="Q855" s="124" t="str">
        <f t="shared" si="24"/>
        <v/>
      </c>
      <c r="R855" s="424" t="str">
        <f>IF(Q855=1,COUNTIF($Q$783:Q855,1),"")</f>
        <v/>
      </c>
      <c r="S855" s="124" t="str">
        <f>IFERROR(INDEX($B$783:$B$857,MATCH(ROWS($Q$783:Q855),$R$783:$R$857,0)),"")</f>
        <v/>
      </c>
      <c r="T855" s="119" t="str">
        <f t="shared" si="25"/>
        <v/>
      </c>
      <c r="U855" s="425" t="str">
        <f>IF(T855=1,COUNTIF($T$390:T855,1),"")</f>
        <v/>
      </c>
      <c r="V855" s="119" t="str">
        <f>IFERROR(INDEX($B$390:$B$464,MATCH(ROWS($T$390:T855),$U$390:$U$464,0)),"")</f>
        <v/>
      </c>
    </row>
    <row r="856" spans="2:22" x14ac:dyDescent="0.2">
      <c r="B856" s="147" t="str">
        <f t="array" aca="1" ref="B856" ca="1">INDIRECT(TEXT(MIN(IF(($D$710:$E$775&lt;&gt;"")*(COUNTIF($B$782:B855,$D$710:$E$775)=0),ROW($710:$775)*100+COLUMN($D:$E),7^8)),"R0C00"),)&amp;""</f>
        <v/>
      </c>
      <c r="C856" s="422" t="str">
        <f t="shared" ca="1" si="23"/>
        <v/>
      </c>
      <c r="D856" s="16"/>
      <c r="E856" s="49"/>
      <c r="F856" s="16"/>
      <c r="G856" s="16"/>
      <c r="H856" s="80"/>
      <c r="I856" s="80"/>
      <c r="J856" s="152"/>
      <c r="Q856" s="124" t="str">
        <f t="shared" si="24"/>
        <v/>
      </c>
      <c r="R856" s="424" t="str">
        <f>IF(Q856=1,COUNTIF($Q$783:Q856,1),"")</f>
        <v/>
      </c>
      <c r="S856" s="124" t="str">
        <f>IFERROR(INDEX($B$783:$B$857,MATCH(ROWS($Q$783:Q856),$R$783:$R$857,0)),"")</f>
        <v/>
      </c>
      <c r="T856" s="119" t="str">
        <f t="shared" si="25"/>
        <v/>
      </c>
      <c r="U856" s="425" t="str">
        <f>IF(T856=1,COUNTIF($T$390:T856,1),"")</f>
        <v/>
      </c>
      <c r="V856" s="119" t="str">
        <f>IFERROR(INDEX($B$390:$B$464,MATCH(ROWS($T$390:T856),$U$390:$U$464,0)),"")</f>
        <v/>
      </c>
    </row>
    <row r="857" spans="2:22" x14ac:dyDescent="0.2">
      <c r="B857" s="147" t="str">
        <f t="array" aca="1" ref="B857" ca="1">INDIRECT(TEXT(MIN(IF(($D$710:$E$775&lt;&gt;"")*(COUNTIF($B$782:B856,$D$710:$E$775)=0),ROW($710:$775)*100+COLUMN($D:$E),7^8)),"R0C00"),)&amp;""</f>
        <v/>
      </c>
      <c r="C857" s="422" t="str">
        <f t="shared" ca="1" si="23"/>
        <v/>
      </c>
      <c r="D857" s="16"/>
      <c r="E857" s="49"/>
      <c r="F857" s="16"/>
      <c r="G857" s="16"/>
      <c r="H857" s="80"/>
      <c r="I857" s="80"/>
      <c r="J857" s="152"/>
      <c r="Q857" s="124" t="str">
        <f t="shared" si="24"/>
        <v/>
      </c>
      <c r="R857" s="424" t="str">
        <f>IF(Q857=1,COUNTIF($Q$783:Q857,1),"")</f>
        <v/>
      </c>
      <c r="S857" s="124" t="str">
        <f>IFERROR(INDEX($B$783:$B$857,MATCH(ROWS($Q$783:Q857),$R$783:$R$857,0)),"")</f>
        <v/>
      </c>
      <c r="T857" s="119" t="str">
        <f t="shared" si="25"/>
        <v/>
      </c>
      <c r="U857" s="425" t="str">
        <f>IF(T857=1,COUNTIF($T$390:T857,1),"")</f>
        <v/>
      </c>
      <c r="V857" s="119" t="str">
        <f>IFERROR(INDEX($B$390:$B$464,MATCH(ROWS($T$390:T857),$U$390:$U$464,0)),"")</f>
        <v/>
      </c>
    </row>
    <row r="858" spans="2:22" ht="15" thickBot="1" x14ac:dyDescent="0.25">
      <c r="B858" s="412"/>
      <c r="C858" s="302"/>
      <c r="D858" s="302"/>
      <c r="E858" s="302"/>
      <c r="F858" s="302"/>
      <c r="G858" s="302"/>
      <c r="H858" s="302"/>
      <c r="I858" s="302"/>
      <c r="J858" s="413"/>
      <c r="Q858" s="124"/>
      <c r="R858" s="424"/>
      <c r="S858" s="124"/>
    </row>
    <row r="859" spans="2:22" x14ac:dyDescent="0.2">
      <c r="B859" s="414"/>
      <c r="C859" s="415"/>
      <c r="D859" s="415"/>
      <c r="E859" s="415"/>
      <c r="F859" s="415"/>
      <c r="G859" s="415"/>
      <c r="H859" s="415"/>
      <c r="I859" s="415"/>
      <c r="J859" s="401"/>
      <c r="S859" s="124"/>
    </row>
    <row r="860" spans="2:22" ht="18" x14ac:dyDescent="0.25">
      <c r="B860" s="418" t="s">
        <v>202</v>
      </c>
      <c r="J860" s="402"/>
      <c r="S860" s="124"/>
    </row>
    <row r="861" spans="2:22" x14ac:dyDescent="0.2">
      <c r="B861" s="141"/>
      <c r="J861" s="402"/>
      <c r="S861" s="124"/>
    </row>
    <row r="862" spans="2:22" x14ac:dyDescent="0.2">
      <c r="B862" s="141" t="s">
        <v>273</v>
      </c>
      <c r="J862" s="402"/>
      <c r="S862" s="124"/>
    </row>
    <row r="863" spans="2:22" x14ac:dyDescent="0.2">
      <c r="B863" s="141" t="s">
        <v>274</v>
      </c>
      <c r="J863" s="402"/>
      <c r="S863" s="124"/>
    </row>
    <row r="864" spans="2:22" x14ac:dyDescent="0.2">
      <c r="B864" s="141"/>
      <c r="J864" s="402"/>
      <c r="S864" s="124"/>
    </row>
    <row r="865" spans="2:25" x14ac:dyDescent="0.2">
      <c r="B865" s="141" t="s">
        <v>205</v>
      </c>
      <c r="J865" s="402"/>
      <c r="S865" s="124"/>
    </row>
    <row r="866" spans="2:25" x14ac:dyDescent="0.2">
      <c r="B866" s="141"/>
      <c r="J866" s="402"/>
      <c r="S866" s="124"/>
    </row>
    <row r="867" spans="2:25" x14ac:dyDescent="0.2">
      <c r="B867" s="141"/>
      <c r="J867" s="402"/>
      <c r="L867" s="124"/>
      <c r="Q867" s="124"/>
      <c r="R867" s="124"/>
      <c r="S867" s="124"/>
    </row>
    <row r="868" spans="2:25" ht="44.1" customHeight="1" x14ac:dyDescent="0.25">
      <c r="B868" s="141"/>
      <c r="H868" s="563" t="s">
        <v>275</v>
      </c>
      <c r="I868" s="563"/>
      <c r="J868" s="564"/>
      <c r="L868" s="124"/>
      <c r="Q868" s="124"/>
      <c r="R868" s="124"/>
      <c r="S868" s="124"/>
    </row>
    <row r="869" spans="2:25" ht="120" x14ac:dyDescent="0.25">
      <c r="B869" s="132" t="s">
        <v>276</v>
      </c>
      <c r="C869" s="481" t="s">
        <v>60</v>
      </c>
      <c r="D869" s="481" t="s">
        <v>277</v>
      </c>
      <c r="E869" s="481" t="s">
        <v>278</v>
      </c>
      <c r="F869" s="481" t="s">
        <v>279</v>
      </c>
      <c r="G869" s="481" t="s">
        <v>280</v>
      </c>
      <c r="H869" s="481" t="s">
        <v>212</v>
      </c>
      <c r="I869" s="28" t="s">
        <v>281</v>
      </c>
      <c r="J869" s="482" t="s">
        <v>213</v>
      </c>
      <c r="L869" s="124"/>
      <c r="Q869" s="124"/>
      <c r="R869" s="124"/>
      <c r="S869" s="124"/>
      <c r="T869" s="124"/>
      <c r="U869" s="124"/>
      <c r="V869" s="124"/>
      <c r="W869" s="124"/>
      <c r="X869" s="124"/>
      <c r="Y869" s="124"/>
    </row>
    <row r="870" spans="2:25" x14ac:dyDescent="0.2">
      <c r="B870" s="105"/>
      <c r="C870" s="422" t="str">
        <f t="array" ref="C870">_xlfn.IFNA(IF(B870&lt;&gt;"",INDEX($C$783:$C$857,MATCH(B870,$B$783:$B$857,0)),""),"")</f>
        <v/>
      </c>
      <c r="D870" s="61"/>
      <c r="E870" s="49"/>
      <c r="F870" s="16"/>
      <c r="G870" s="16"/>
      <c r="H870" s="49"/>
      <c r="I870" s="16"/>
      <c r="J870" s="151"/>
      <c r="L870" s="124"/>
      <c r="Q870" s="124"/>
      <c r="R870" s="124"/>
      <c r="S870" s="124"/>
      <c r="T870" s="124"/>
      <c r="U870" s="124"/>
      <c r="V870" s="124"/>
      <c r="W870" s="124"/>
      <c r="X870" s="124"/>
      <c r="Y870" s="124"/>
    </row>
    <row r="871" spans="2:25" x14ac:dyDescent="0.2">
      <c r="B871" s="105"/>
      <c r="C871" s="422" t="str">
        <f t="array" ref="C871">_xlfn.IFNA(IF(B871&lt;&gt;"",INDEX($C$783:$C$857,MATCH(B871,$B$783:$B$857,0)),""),"")</f>
        <v/>
      </c>
      <c r="D871" s="61"/>
      <c r="E871" s="49"/>
      <c r="F871" s="16"/>
      <c r="G871" s="16"/>
      <c r="H871" s="49"/>
      <c r="I871" s="16"/>
      <c r="J871" s="151"/>
      <c r="L871" s="124"/>
      <c r="Q871" s="124"/>
      <c r="R871" s="124"/>
      <c r="S871" s="124"/>
      <c r="T871" s="124"/>
      <c r="U871" s="124"/>
      <c r="V871" s="124"/>
      <c r="W871" s="124"/>
      <c r="X871" s="124"/>
      <c r="Y871" s="124"/>
    </row>
    <row r="872" spans="2:25" x14ac:dyDescent="0.2">
      <c r="B872" s="105"/>
      <c r="C872" s="422" t="str">
        <f t="array" ref="C872">_xlfn.IFNA(IF(B872&lt;&gt;"",INDEX($C$783:$C$857,MATCH(B872,$B$783:$B$857,0)),""),"")</f>
        <v/>
      </c>
      <c r="D872" s="61"/>
      <c r="E872" s="49"/>
      <c r="F872" s="16"/>
      <c r="G872" s="16"/>
      <c r="H872" s="49"/>
      <c r="I872" s="16"/>
      <c r="J872" s="151"/>
      <c r="L872" s="124"/>
      <c r="Q872" s="124"/>
      <c r="R872" s="124"/>
      <c r="S872" s="124"/>
      <c r="T872" s="124"/>
      <c r="U872" s="124"/>
      <c r="V872" s="124"/>
      <c r="W872" s="124"/>
      <c r="X872" s="124"/>
      <c r="Y872" s="124"/>
    </row>
    <row r="873" spans="2:25" x14ac:dyDescent="0.2">
      <c r="B873" s="105"/>
      <c r="C873" s="422" t="str">
        <f t="array" ref="C873">_xlfn.IFNA(IF(B873&lt;&gt;"",INDEX($C$783:$C$857,MATCH(B873,$B$783:$B$857,0)),""),"")</f>
        <v/>
      </c>
      <c r="D873" s="61"/>
      <c r="E873" s="49"/>
      <c r="F873" s="16"/>
      <c r="G873" s="16"/>
      <c r="H873" s="49"/>
      <c r="I873" s="16"/>
      <c r="J873" s="151"/>
      <c r="L873" s="124"/>
      <c r="Q873" s="124"/>
      <c r="R873" s="124"/>
      <c r="S873" s="124"/>
      <c r="T873" s="124"/>
      <c r="U873" s="124"/>
      <c r="V873" s="124"/>
      <c r="W873" s="124"/>
      <c r="X873" s="124"/>
      <c r="Y873" s="124"/>
    </row>
    <row r="874" spans="2:25" x14ac:dyDescent="0.2">
      <c r="B874" s="105" t="s">
        <v>282</v>
      </c>
      <c r="C874" s="422" t="str">
        <f t="array" ref="C874">_xlfn.IFNA(IF(B874&lt;&gt;"",INDEX($C$783:$C$857,MATCH(B874,$B$783:$B$857,0)),""),"")</f>
        <v/>
      </c>
      <c r="D874" s="61"/>
      <c r="E874" s="49"/>
      <c r="F874" s="16"/>
      <c r="G874" s="16"/>
      <c r="H874" s="49"/>
      <c r="I874" s="16"/>
      <c r="J874" s="151"/>
      <c r="L874" s="124"/>
      <c r="Q874" s="124"/>
      <c r="R874" s="124"/>
      <c r="S874" s="124"/>
      <c r="T874" s="124"/>
      <c r="U874" s="124"/>
      <c r="V874" s="124"/>
      <c r="W874" s="124"/>
      <c r="X874" s="124"/>
      <c r="Y874" s="124"/>
    </row>
    <row r="875" spans="2:25" x14ac:dyDescent="0.2">
      <c r="B875" s="105"/>
      <c r="C875" s="422" t="str">
        <f t="array" ref="C875">_xlfn.IFNA(IF(B875&lt;&gt;"",INDEX($C$783:$C$857,MATCH(B875,$B$783:$B$857,0)),""),"")</f>
        <v/>
      </c>
      <c r="D875" s="61"/>
      <c r="E875" s="49"/>
      <c r="F875" s="16"/>
      <c r="G875" s="16"/>
      <c r="H875" s="49"/>
      <c r="I875" s="16"/>
      <c r="J875" s="151"/>
      <c r="L875" s="124"/>
      <c r="Q875" s="124"/>
      <c r="R875" s="124"/>
      <c r="S875" s="124"/>
      <c r="T875" s="124"/>
      <c r="U875" s="124"/>
      <c r="V875" s="124"/>
      <c r="W875" s="124"/>
      <c r="X875" s="124"/>
      <c r="Y875" s="124"/>
    </row>
    <row r="876" spans="2:25" x14ac:dyDescent="0.2">
      <c r="B876" s="105"/>
      <c r="C876" s="422" t="str">
        <f t="array" ref="C876">_xlfn.IFNA(IF(B876&lt;&gt;"",INDEX($C$783:$C$857,MATCH(B876,$B$783:$B$857,0)),""),"")</f>
        <v/>
      </c>
      <c r="D876" s="61"/>
      <c r="E876" s="49"/>
      <c r="F876" s="16"/>
      <c r="G876" s="16"/>
      <c r="H876" s="49"/>
      <c r="I876" s="16"/>
      <c r="J876" s="151"/>
      <c r="L876" s="124"/>
      <c r="Q876" s="124"/>
      <c r="R876" s="124"/>
      <c r="S876" s="124"/>
      <c r="T876" s="124"/>
      <c r="U876" s="124"/>
      <c r="V876" s="124"/>
      <c r="W876" s="124"/>
      <c r="X876" s="124"/>
      <c r="Y876" s="124"/>
    </row>
    <row r="877" spans="2:25" x14ac:dyDescent="0.2">
      <c r="B877" s="105"/>
      <c r="C877" s="422" t="str">
        <f t="array" ref="C877">_xlfn.IFNA(IF(B877&lt;&gt;"",INDEX($C$783:$C$857,MATCH(B877,$B$783:$B$857,0)),""),"")</f>
        <v/>
      </c>
      <c r="D877" s="61"/>
      <c r="E877" s="49"/>
      <c r="F877" s="16"/>
      <c r="G877" s="16"/>
      <c r="H877" s="49"/>
      <c r="I877" s="16"/>
      <c r="J877" s="151"/>
      <c r="L877" s="124"/>
      <c r="Q877" s="124"/>
      <c r="R877" s="124"/>
      <c r="S877" s="124"/>
      <c r="T877" s="124"/>
      <c r="U877" s="124"/>
      <c r="V877" s="124"/>
      <c r="W877" s="124"/>
      <c r="X877" s="124"/>
      <c r="Y877" s="124"/>
    </row>
    <row r="878" spans="2:25" x14ac:dyDescent="0.2">
      <c r="B878" s="105"/>
      <c r="C878" s="422" t="str">
        <f t="array" ref="C878">_xlfn.IFNA(IF(B878&lt;&gt;"",INDEX($C$783:$C$857,MATCH(B878,$B$783:$B$857,0)),""),"")</f>
        <v/>
      </c>
      <c r="D878" s="61"/>
      <c r="E878" s="49"/>
      <c r="F878" s="16"/>
      <c r="G878" s="16"/>
      <c r="H878" s="49"/>
      <c r="I878" s="16"/>
      <c r="J878" s="151"/>
      <c r="L878" s="124"/>
      <c r="Q878" s="124"/>
      <c r="R878" s="124"/>
      <c r="S878" s="124"/>
      <c r="T878" s="124"/>
      <c r="U878" s="124"/>
      <c r="V878" s="124"/>
      <c r="W878" s="124"/>
      <c r="X878" s="124"/>
      <c r="Y878" s="124"/>
    </row>
    <row r="879" spans="2:25" x14ac:dyDescent="0.2">
      <c r="B879" s="105"/>
      <c r="C879" s="422" t="str">
        <f t="array" ref="C879">_xlfn.IFNA(IF(B879&lt;&gt;"",INDEX($C$783:$C$857,MATCH(B879,$B$783:$B$857,0)),""),"")</f>
        <v/>
      </c>
      <c r="D879" s="61"/>
      <c r="E879" s="49"/>
      <c r="F879" s="16"/>
      <c r="G879" s="16"/>
      <c r="H879" s="49"/>
      <c r="I879" s="16"/>
      <c r="J879" s="151"/>
      <c r="L879" s="124"/>
      <c r="Q879" s="124"/>
      <c r="R879" s="124"/>
      <c r="S879" s="124"/>
      <c r="T879" s="124"/>
      <c r="U879" s="124"/>
      <c r="V879" s="124"/>
      <c r="W879" s="124"/>
      <c r="X879" s="124"/>
      <c r="Y879" s="124"/>
    </row>
    <row r="880" spans="2:25" x14ac:dyDescent="0.2">
      <c r="B880" s="105"/>
      <c r="C880" s="422" t="str">
        <f t="array" ref="C880">_xlfn.IFNA(IF(B880&lt;&gt;"",INDEX($C$783:$C$857,MATCH(B880,$B$783:$B$857,0)),""),"")</f>
        <v/>
      </c>
      <c r="D880" s="61"/>
      <c r="E880" s="49"/>
      <c r="F880" s="16"/>
      <c r="G880" s="16"/>
      <c r="H880" s="49"/>
      <c r="I880" s="16"/>
      <c r="J880" s="151"/>
      <c r="L880" s="124"/>
      <c r="Q880" s="124"/>
      <c r="R880" s="124"/>
      <c r="S880" s="124"/>
      <c r="T880" s="124"/>
      <c r="U880" s="124"/>
      <c r="V880" s="124"/>
      <c r="W880" s="124"/>
      <c r="X880" s="124"/>
      <c r="Y880" s="124"/>
    </row>
    <row r="881" spans="2:25" x14ac:dyDescent="0.2">
      <c r="B881" s="105"/>
      <c r="C881" s="422" t="str">
        <f t="array" ref="C881">_xlfn.IFNA(IF(B881&lt;&gt;"",INDEX($C$783:$C$857,MATCH(B881,$B$783:$B$857,0)),""),"")</f>
        <v/>
      </c>
      <c r="D881" s="61"/>
      <c r="E881" s="49"/>
      <c r="F881" s="16"/>
      <c r="G881" s="16"/>
      <c r="H881" s="49"/>
      <c r="I881" s="16"/>
      <c r="J881" s="151"/>
      <c r="L881" s="124"/>
      <c r="Q881" s="124"/>
      <c r="R881" s="124"/>
      <c r="S881" s="124"/>
      <c r="T881" s="124"/>
      <c r="U881" s="124"/>
      <c r="V881" s="124"/>
      <c r="W881" s="124"/>
      <c r="X881" s="124"/>
      <c r="Y881" s="124"/>
    </row>
    <row r="882" spans="2:25" x14ac:dyDescent="0.2">
      <c r="B882" s="105"/>
      <c r="C882" s="422" t="str">
        <f t="array" ref="C882">_xlfn.IFNA(IF(B882&lt;&gt;"",INDEX($C$783:$C$857,MATCH(B882,$B$783:$B$857,0)),""),"")</f>
        <v/>
      </c>
      <c r="D882" s="61"/>
      <c r="E882" s="49"/>
      <c r="F882" s="16"/>
      <c r="G882" s="16"/>
      <c r="H882" s="49"/>
      <c r="I882" s="16"/>
      <c r="J882" s="151"/>
      <c r="L882" s="124"/>
      <c r="Q882" s="124"/>
      <c r="R882" s="124"/>
      <c r="S882" s="124"/>
      <c r="T882" s="124"/>
      <c r="U882" s="124"/>
      <c r="V882" s="124"/>
      <c r="W882" s="124"/>
      <c r="X882" s="124"/>
      <c r="Y882" s="124"/>
    </row>
    <row r="883" spans="2:25" x14ac:dyDescent="0.2">
      <c r="B883" s="105"/>
      <c r="C883" s="422" t="str">
        <f t="array" ref="C883">_xlfn.IFNA(IF(B883&lt;&gt;"",INDEX($C$783:$C$857,MATCH(B883,$B$783:$B$857,0)),""),"")</f>
        <v/>
      </c>
      <c r="D883" s="61"/>
      <c r="E883" s="49"/>
      <c r="F883" s="16"/>
      <c r="G883" s="16"/>
      <c r="H883" s="49"/>
      <c r="I883" s="16"/>
      <c r="J883" s="151"/>
      <c r="L883" s="124"/>
      <c r="Q883" s="124"/>
      <c r="R883" s="124"/>
      <c r="S883" s="124"/>
      <c r="T883" s="124"/>
      <c r="U883" s="124"/>
      <c r="V883" s="124"/>
      <c r="W883" s="124"/>
      <c r="X883" s="124"/>
      <c r="Y883" s="124"/>
    </row>
    <row r="884" spans="2:25" x14ac:dyDescent="0.2">
      <c r="B884" s="105"/>
      <c r="C884" s="422" t="str">
        <f t="array" ref="C884">_xlfn.IFNA(IF(B884&lt;&gt;"",INDEX($C$783:$C$857,MATCH(B884,$B$783:$B$857,0)),""),"")</f>
        <v/>
      </c>
      <c r="D884" s="61"/>
      <c r="E884" s="49"/>
      <c r="F884" s="16"/>
      <c r="G884" s="16"/>
      <c r="H884" s="49"/>
      <c r="I884" s="16"/>
      <c r="J884" s="151"/>
      <c r="L884" s="124"/>
      <c r="Q884" s="124"/>
      <c r="R884" s="124"/>
      <c r="S884" s="124"/>
      <c r="T884" s="124"/>
      <c r="U884" s="124"/>
      <c r="V884" s="124"/>
      <c r="W884" s="124"/>
      <c r="X884" s="124"/>
      <c r="Y884" s="124"/>
    </row>
    <row r="885" spans="2:25" x14ac:dyDescent="0.2">
      <c r="B885" s="105"/>
      <c r="C885" s="422" t="str">
        <f t="array" ref="C885">_xlfn.IFNA(IF(B885&lt;&gt;"",INDEX($C$783:$C$857,MATCH(B885,$B$783:$B$857,0)),""),"")</f>
        <v/>
      </c>
      <c r="D885" s="61"/>
      <c r="E885" s="49"/>
      <c r="F885" s="16"/>
      <c r="G885" s="16"/>
      <c r="H885" s="49"/>
      <c r="I885" s="16"/>
      <c r="J885" s="151"/>
      <c r="L885" s="124"/>
      <c r="Q885" s="124"/>
      <c r="R885" s="124"/>
      <c r="S885" s="124"/>
      <c r="T885" s="124"/>
      <c r="U885" s="124"/>
      <c r="V885" s="124"/>
      <c r="W885" s="124"/>
      <c r="X885" s="124"/>
      <c r="Y885" s="124"/>
    </row>
    <row r="886" spans="2:25" x14ac:dyDescent="0.2">
      <c r="B886" s="105"/>
      <c r="C886" s="422" t="str">
        <f t="array" ref="C886">_xlfn.IFNA(IF(B886&lt;&gt;"",INDEX($C$783:$C$857,MATCH(B886,$B$783:$B$857,0)),""),"")</f>
        <v/>
      </c>
      <c r="D886" s="61"/>
      <c r="E886" s="49"/>
      <c r="F886" s="16"/>
      <c r="G886" s="16"/>
      <c r="H886" s="49"/>
      <c r="I886" s="16"/>
      <c r="J886" s="151"/>
      <c r="L886" s="124"/>
      <c r="Q886" s="124"/>
      <c r="R886" s="124"/>
      <c r="S886" s="124"/>
      <c r="T886" s="124"/>
      <c r="U886" s="124"/>
      <c r="V886" s="124"/>
      <c r="W886" s="124"/>
      <c r="X886" s="124"/>
      <c r="Y886" s="124"/>
    </row>
    <row r="887" spans="2:25" x14ac:dyDescent="0.2">
      <c r="B887" s="105"/>
      <c r="C887" s="422" t="str">
        <f t="array" ref="C887">_xlfn.IFNA(IF(B887&lt;&gt;"",INDEX($C$783:$C$857,MATCH(B887,$B$783:$B$857,0)),""),"")</f>
        <v/>
      </c>
      <c r="D887" s="61"/>
      <c r="E887" s="49"/>
      <c r="F887" s="16"/>
      <c r="G887" s="16"/>
      <c r="H887" s="49"/>
      <c r="I887" s="16"/>
      <c r="J887" s="151"/>
      <c r="L887" s="124"/>
      <c r="Q887" s="124"/>
      <c r="R887" s="124"/>
      <c r="S887" s="124"/>
      <c r="T887" s="124"/>
      <c r="U887" s="124"/>
      <c r="V887" s="124"/>
      <c r="W887" s="124"/>
      <c r="X887" s="124"/>
      <c r="Y887" s="124"/>
    </row>
    <row r="888" spans="2:25" x14ac:dyDescent="0.2">
      <c r="B888" s="105"/>
      <c r="C888" s="422" t="str">
        <f t="array" ref="C888">_xlfn.IFNA(IF(B888&lt;&gt;"",INDEX($C$783:$C$857,MATCH(B888,$B$783:$B$857,0)),""),"")</f>
        <v/>
      </c>
      <c r="D888" s="61"/>
      <c r="E888" s="49"/>
      <c r="F888" s="16"/>
      <c r="G888" s="16"/>
      <c r="H888" s="49"/>
      <c r="I888" s="16"/>
      <c r="J888" s="151"/>
      <c r="L888" s="124"/>
      <c r="Q888" s="124"/>
      <c r="R888" s="124"/>
    </row>
    <row r="889" spans="2:25" x14ac:dyDescent="0.2">
      <c r="B889" s="105"/>
      <c r="C889" s="422" t="str">
        <f t="array" ref="C889">_xlfn.IFNA(IF(B889&lt;&gt;"",INDEX($C$783:$C$857,MATCH(B889,$B$783:$B$857,0)),""),"")</f>
        <v/>
      </c>
      <c r="D889" s="61"/>
      <c r="E889" s="49"/>
      <c r="F889" s="16"/>
      <c r="G889" s="16"/>
      <c r="H889" s="49"/>
      <c r="I889" s="16"/>
      <c r="J889" s="151"/>
      <c r="L889" s="124"/>
      <c r="Q889" s="124"/>
      <c r="R889" s="124"/>
    </row>
    <row r="890" spans="2:25" x14ac:dyDescent="0.2">
      <c r="B890" s="105"/>
      <c r="C890" s="422" t="str">
        <f t="array" ref="C890">_xlfn.IFNA(IF(B890&lt;&gt;"",INDEX($C$783:$C$857,MATCH(B890,$B$783:$B$857,0)),""),"")</f>
        <v/>
      </c>
      <c r="D890" s="61"/>
      <c r="E890" s="49"/>
      <c r="F890" s="16"/>
      <c r="G890" s="16"/>
      <c r="H890" s="49"/>
      <c r="I890" s="16"/>
      <c r="J890" s="151"/>
      <c r="L890" s="124"/>
      <c r="Q890" s="124"/>
      <c r="R890" s="124"/>
    </row>
    <row r="891" spans="2:25" x14ac:dyDescent="0.2">
      <c r="B891" s="105"/>
      <c r="C891" s="422" t="str">
        <f t="array" ref="C891">_xlfn.IFNA(IF(B891&lt;&gt;"",INDEX($C$783:$C$857,MATCH(B891,$B$783:$B$857,0)),""),"")</f>
        <v/>
      </c>
      <c r="D891" s="61"/>
      <c r="E891" s="49"/>
      <c r="F891" s="16"/>
      <c r="G891" s="16"/>
      <c r="H891" s="49"/>
      <c r="I891" s="16"/>
      <c r="J891" s="151"/>
      <c r="L891" s="124"/>
      <c r="Q891" s="124"/>
      <c r="R891" s="124"/>
    </row>
    <row r="892" spans="2:25" x14ac:dyDescent="0.2">
      <c r="B892" s="105"/>
      <c r="C892" s="422" t="str">
        <f t="array" ref="C892">_xlfn.IFNA(IF(B892&lt;&gt;"",INDEX($C$783:$C$857,MATCH(B892,$B$783:$B$857,0)),""),"")</f>
        <v/>
      </c>
      <c r="D892" s="61"/>
      <c r="E892" s="49"/>
      <c r="F892" s="16"/>
      <c r="G892" s="16"/>
      <c r="H892" s="49"/>
      <c r="I892" s="16"/>
      <c r="J892" s="151"/>
      <c r="L892" s="124"/>
      <c r="Q892" s="124"/>
      <c r="R892" s="124"/>
    </row>
    <row r="893" spans="2:25" x14ac:dyDescent="0.2">
      <c r="B893" s="105"/>
      <c r="C893" s="422" t="str">
        <f t="array" ref="C893">_xlfn.IFNA(IF(B893&lt;&gt;"",INDEX($C$783:$C$857,MATCH(B893,$B$783:$B$857,0)),""),"")</f>
        <v/>
      </c>
      <c r="D893" s="61"/>
      <c r="E893" s="49"/>
      <c r="F893" s="16"/>
      <c r="G893" s="16"/>
      <c r="H893" s="49"/>
      <c r="I893" s="16"/>
      <c r="J893" s="151"/>
      <c r="L893" s="124"/>
      <c r="Q893" s="124"/>
      <c r="R893" s="124"/>
    </row>
    <row r="894" spans="2:25" x14ac:dyDescent="0.2">
      <c r="B894" s="105"/>
      <c r="C894" s="422" t="str">
        <f t="array" ref="C894">_xlfn.IFNA(IF(B894&lt;&gt;"",INDEX($C$783:$C$857,MATCH(B894,$B$783:$B$857,0)),""),"")</f>
        <v/>
      </c>
      <c r="D894" s="61"/>
      <c r="E894" s="49"/>
      <c r="F894" s="16"/>
      <c r="G894" s="16"/>
      <c r="H894" s="49"/>
      <c r="I894" s="16"/>
      <c r="J894" s="151"/>
      <c r="L894" s="124"/>
      <c r="Q894" s="124"/>
      <c r="R894" s="124"/>
    </row>
    <row r="895" spans="2:25" x14ac:dyDescent="0.2">
      <c r="B895" s="105"/>
      <c r="C895" s="422" t="str">
        <f t="array" ref="C895">_xlfn.IFNA(IF(B895&lt;&gt;"",INDEX($C$783:$C$857,MATCH(B895,$B$783:$B$857,0)),""),"")</f>
        <v/>
      </c>
      <c r="D895" s="61"/>
      <c r="E895" s="49"/>
      <c r="F895" s="16"/>
      <c r="G895" s="16"/>
      <c r="H895" s="49"/>
      <c r="I895" s="16"/>
      <c r="J895" s="151"/>
      <c r="L895" s="124"/>
      <c r="Q895" s="124"/>
      <c r="R895" s="124"/>
    </row>
    <row r="896" spans="2:25" x14ac:dyDescent="0.2">
      <c r="B896" s="105"/>
      <c r="C896" s="422" t="str">
        <f t="array" ref="C896">_xlfn.IFNA(IF(B896&lt;&gt;"",INDEX($C$783:$C$857,MATCH(B896,$B$783:$B$857,0)),""),"")</f>
        <v/>
      </c>
      <c r="D896" s="61"/>
      <c r="E896" s="49"/>
      <c r="F896" s="16"/>
      <c r="G896" s="16"/>
      <c r="H896" s="49"/>
      <c r="I896" s="16"/>
      <c r="J896" s="151"/>
      <c r="L896" s="124"/>
      <c r="Q896" s="124"/>
      <c r="R896" s="124"/>
    </row>
    <row r="897" spans="2:18" x14ac:dyDescent="0.2">
      <c r="B897" s="105"/>
      <c r="C897" s="422" t="str">
        <f t="array" ref="C897">_xlfn.IFNA(IF(B897&lt;&gt;"",INDEX($C$783:$C$857,MATCH(B897,$B$783:$B$857,0)),""),"")</f>
        <v/>
      </c>
      <c r="D897" s="61"/>
      <c r="E897" s="49"/>
      <c r="F897" s="16"/>
      <c r="G897" s="16"/>
      <c r="H897" s="49"/>
      <c r="I897" s="16"/>
      <c r="J897" s="151"/>
      <c r="L897" s="124"/>
      <c r="Q897" s="124"/>
      <c r="R897" s="124"/>
    </row>
    <row r="898" spans="2:18" x14ac:dyDescent="0.2">
      <c r="B898" s="105"/>
      <c r="C898" s="422" t="str">
        <f t="array" ref="C898">_xlfn.IFNA(IF(B898&lt;&gt;"",INDEX($C$783:$C$857,MATCH(B898,$B$783:$B$857,0)),""),"")</f>
        <v/>
      </c>
      <c r="D898" s="61"/>
      <c r="E898" s="49"/>
      <c r="F898" s="16"/>
      <c r="G898" s="16"/>
      <c r="H898" s="49"/>
      <c r="I898" s="16"/>
      <c r="J898" s="151"/>
    </row>
    <row r="899" spans="2:18" x14ac:dyDescent="0.2">
      <c r="B899" s="105"/>
      <c r="C899" s="422" t="str">
        <f t="array" ref="C899">_xlfn.IFNA(IF(B899&lt;&gt;"",INDEX($C$783:$C$857,MATCH(B899,$B$783:$B$857,0)),""),"")</f>
        <v/>
      </c>
      <c r="D899" s="61"/>
      <c r="E899" s="49"/>
      <c r="F899" s="16"/>
      <c r="G899" s="16"/>
      <c r="H899" s="49"/>
      <c r="I899" s="16"/>
      <c r="J899" s="151"/>
    </row>
    <row r="900" spans="2:18" x14ac:dyDescent="0.2">
      <c r="B900" s="105"/>
      <c r="C900" s="422" t="str">
        <f t="array" ref="C900">_xlfn.IFNA(IF(B900&lt;&gt;"",INDEX($C$783:$C$857,MATCH(B900,$B$783:$B$857,0)),""),"")</f>
        <v/>
      </c>
      <c r="D900" s="61"/>
      <c r="E900" s="49"/>
      <c r="F900" s="16"/>
      <c r="G900" s="16"/>
      <c r="H900" s="49"/>
      <c r="I900" s="16"/>
      <c r="J900" s="151"/>
    </row>
    <row r="901" spans="2:18" x14ac:dyDescent="0.2">
      <c r="B901" s="105"/>
      <c r="C901" s="422" t="str">
        <f t="array" ref="C901">_xlfn.IFNA(IF(B901&lt;&gt;"",INDEX($C$783:$C$857,MATCH(B901,$B$783:$B$857,0)),""),"")</f>
        <v/>
      </c>
      <c r="D901" s="61"/>
      <c r="E901" s="49"/>
      <c r="F901" s="16"/>
      <c r="G901" s="16"/>
      <c r="H901" s="49"/>
      <c r="I901" s="16"/>
      <c r="J901" s="151"/>
    </row>
    <row r="902" spans="2:18" x14ac:dyDescent="0.2">
      <c r="B902" s="105"/>
      <c r="C902" s="422" t="str">
        <f t="array" ref="C902">_xlfn.IFNA(IF(B902&lt;&gt;"",INDEX($C$783:$C$857,MATCH(B902,$B$783:$B$857,0)),""),"")</f>
        <v/>
      </c>
      <c r="D902" s="61"/>
      <c r="E902" s="49"/>
      <c r="F902" s="16"/>
      <c r="G902" s="16"/>
      <c r="H902" s="49"/>
      <c r="I902" s="16"/>
      <c r="J902" s="151"/>
    </row>
    <row r="903" spans="2:18" x14ac:dyDescent="0.2">
      <c r="B903" s="105"/>
      <c r="C903" s="422" t="str">
        <f t="array" ref="C903">_xlfn.IFNA(IF(B903&lt;&gt;"",INDEX($C$783:$C$857,MATCH(B903,$B$783:$B$857,0)),""),"")</f>
        <v/>
      </c>
      <c r="D903" s="61"/>
      <c r="E903" s="49"/>
      <c r="F903" s="16"/>
      <c r="G903" s="16"/>
      <c r="H903" s="49"/>
      <c r="I903" s="16"/>
      <c r="J903" s="151"/>
    </row>
    <row r="904" spans="2:18" x14ac:dyDescent="0.2">
      <c r="B904" s="105"/>
      <c r="C904" s="422" t="str">
        <f t="array" ref="C904">_xlfn.IFNA(IF(B904&lt;&gt;"",INDEX($C$783:$C$857,MATCH(B904,$B$783:$B$857,0)),""),"")</f>
        <v/>
      </c>
      <c r="D904" s="61"/>
      <c r="E904" s="49"/>
      <c r="F904" s="16"/>
      <c r="G904" s="16"/>
      <c r="H904" s="49"/>
      <c r="I904" s="16"/>
      <c r="J904" s="151"/>
    </row>
    <row r="905" spans="2:18" x14ac:dyDescent="0.2">
      <c r="B905" s="105"/>
      <c r="C905" s="422" t="str">
        <f t="array" ref="C905">_xlfn.IFNA(IF(B905&lt;&gt;"",INDEX($C$783:$C$857,MATCH(B905,$B$783:$B$857,0)),""),"")</f>
        <v/>
      </c>
      <c r="D905" s="61"/>
      <c r="E905" s="49"/>
      <c r="F905" s="16"/>
      <c r="G905" s="16"/>
      <c r="H905" s="49"/>
      <c r="I905" s="16"/>
      <c r="J905" s="151"/>
    </row>
    <row r="906" spans="2:18" x14ac:dyDescent="0.2">
      <c r="B906" s="105"/>
      <c r="C906" s="422" t="str">
        <f t="array" ref="C906">_xlfn.IFNA(IF(B906&lt;&gt;"",INDEX($C$783:$C$857,MATCH(B906,$B$783:$B$857,0)),""),"")</f>
        <v/>
      </c>
      <c r="D906" s="61"/>
      <c r="E906" s="49"/>
      <c r="F906" s="16"/>
      <c r="G906" s="16"/>
      <c r="H906" s="49"/>
      <c r="I906" s="16"/>
      <c r="J906" s="151"/>
    </row>
    <row r="907" spans="2:18" x14ac:dyDescent="0.2">
      <c r="B907" s="105"/>
      <c r="C907" s="422" t="str">
        <f t="array" ref="C907">_xlfn.IFNA(IF(B907&lt;&gt;"",INDEX($C$783:$C$857,MATCH(B907,$B$783:$B$857,0)),""),"")</f>
        <v/>
      </c>
      <c r="D907" s="61"/>
      <c r="E907" s="49"/>
      <c r="F907" s="16"/>
      <c r="G907" s="16"/>
      <c r="H907" s="49"/>
      <c r="I907" s="16"/>
      <c r="J907" s="151"/>
    </row>
    <row r="908" spans="2:18" x14ac:dyDescent="0.2">
      <c r="B908" s="105"/>
      <c r="C908" s="422" t="str">
        <f t="array" ref="C908">_xlfn.IFNA(IF(B908&lt;&gt;"",INDEX($C$783:$C$857,MATCH(B908,$B$783:$B$857,0)),""),"")</f>
        <v/>
      </c>
      <c r="D908" s="61"/>
      <c r="E908" s="49"/>
      <c r="F908" s="16"/>
      <c r="G908" s="16"/>
      <c r="H908" s="49"/>
      <c r="I908" s="16"/>
      <c r="J908" s="151"/>
    </row>
    <row r="909" spans="2:18" x14ac:dyDescent="0.2">
      <c r="B909" s="105"/>
      <c r="C909" s="422" t="str">
        <f t="array" ref="C909">_xlfn.IFNA(IF(B909&lt;&gt;"",INDEX($C$783:$C$857,MATCH(B909,$B$783:$B$857,0)),""),"")</f>
        <v/>
      </c>
      <c r="D909" s="61"/>
      <c r="E909" s="49"/>
      <c r="F909" s="16"/>
      <c r="G909" s="16"/>
      <c r="H909" s="49"/>
      <c r="I909" s="16"/>
      <c r="J909" s="151"/>
    </row>
    <row r="910" spans="2:18" x14ac:dyDescent="0.2">
      <c r="B910" s="105"/>
      <c r="C910" s="422" t="str">
        <f t="array" ref="C910">_xlfn.IFNA(IF(B910&lt;&gt;"",INDEX($C$783:$C$857,MATCH(B910,$B$783:$B$857,0)),""),"")</f>
        <v/>
      </c>
      <c r="D910" s="61"/>
      <c r="E910" s="49"/>
      <c r="F910" s="16"/>
      <c r="G910" s="16"/>
      <c r="H910" s="49"/>
      <c r="I910" s="16"/>
      <c r="J910" s="151"/>
    </row>
    <row r="911" spans="2:18" x14ac:dyDescent="0.2">
      <c r="B911" s="105"/>
      <c r="C911" s="422" t="str">
        <f t="array" ref="C911">_xlfn.IFNA(IF(B911&lt;&gt;"",INDEX($C$783:$C$857,MATCH(B911,$B$783:$B$857,0)),""),"")</f>
        <v/>
      </c>
      <c r="D911" s="61"/>
      <c r="E911" s="49"/>
      <c r="F911" s="16"/>
      <c r="G911" s="16"/>
      <c r="H911" s="49"/>
      <c r="I911" s="16"/>
      <c r="J911" s="151"/>
    </row>
    <row r="912" spans="2:18" x14ac:dyDescent="0.2">
      <c r="B912" s="105"/>
      <c r="C912" s="422" t="str">
        <f t="array" ref="C912">_xlfn.IFNA(IF(B912&lt;&gt;"",INDEX($C$783:$C$857,MATCH(B912,$B$783:$B$857,0)),""),"")</f>
        <v/>
      </c>
      <c r="D912" s="61"/>
      <c r="E912" s="49"/>
      <c r="F912" s="16"/>
      <c r="G912" s="16"/>
      <c r="H912" s="49"/>
      <c r="I912" s="16"/>
      <c r="J912" s="151"/>
    </row>
    <row r="913" spans="2:23" x14ac:dyDescent="0.2">
      <c r="B913" s="105"/>
      <c r="C913" s="422" t="str">
        <f t="array" ref="C913">_xlfn.IFNA(IF(B913&lt;&gt;"",INDEX($C$783:$C$857,MATCH(B913,$B$783:$B$857,0)),""),"")</f>
        <v/>
      </c>
      <c r="D913" s="61"/>
      <c r="E913" s="49"/>
      <c r="F913" s="16"/>
      <c r="G913" s="16"/>
      <c r="H913" s="49"/>
      <c r="I913" s="16"/>
      <c r="J913" s="151"/>
    </row>
    <row r="914" spans="2:23" x14ac:dyDescent="0.2">
      <c r="B914" s="105"/>
      <c r="C914" s="422" t="str">
        <f t="array" ref="C914">_xlfn.IFNA(IF(B914&lt;&gt;"",INDEX($C$783:$C$857,MATCH(B914,$B$783:$B$857,0)),""),"")</f>
        <v/>
      </c>
      <c r="D914" s="61"/>
      <c r="E914" s="49"/>
      <c r="F914" s="16"/>
      <c r="G914" s="16"/>
      <c r="H914" s="49"/>
      <c r="I914" s="16"/>
      <c r="J914" s="151"/>
    </row>
    <row r="915" spans="2:23" x14ac:dyDescent="0.2">
      <c r="B915" s="105"/>
      <c r="C915" s="422" t="str">
        <f t="array" ref="C915">_xlfn.IFNA(IF(B915&lt;&gt;"",INDEX($C$783:$C$857,MATCH(B915,$B$783:$B$857,0)),""),"")</f>
        <v/>
      </c>
      <c r="D915" s="61"/>
      <c r="E915" s="49"/>
      <c r="F915" s="16"/>
      <c r="G915" s="16"/>
      <c r="H915" s="49"/>
      <c r="I915" s="16"/>
      <c r="J915" s="151"/>
    </row>
    <row r="916" spans="2:23" x14ac:dyDescent="0.2">
      <c r="B916" s="105"/>
      <c r="C916" s="422" t="str">
        <f t="array" ref="C916">_xlfn.IFNA(IF(B916&lt;&gt;"",INDEX($C$783:$C$857,MATCH(B916,$B$783:$B$857,0)),""),"")</f>
        <v/>
      </c>
      <c r="D916" s="61"/>
      <c r="E916" s="49"/>
      <c r="F916" s="16"/>
      <c r="G916" s="16"/>
      <c r="H916" s="49"/>
      <c r="I916" s="16"/>
      <c r="J916" s="151"/>
    </row>
    <row r="917" spans="2:23" x14ac:dyDescent="0.2">
      <c r="B917" s="105"/>
      <c r="C917" s="422" t="str">
        <f t="array" ref="C917">_xlfn.IFNA(IF(B917&lt;&gt;"",INDEX($C$783:$C$857,MATCH(B917,$B$783:$B$857,0)),""),"")</f>
        <v/>
      </c>
      <c r="D917" s="61"/>
      <c r="E917" s="49"/>
      <c r="F917" s="16"/>
      <c r="G917" s="16"/>
      <c r="H917" s="49"/>
      <c r="I917" s="16"/>
      <c r="J917" s="151"/>
    </row>
    <row r="918" spans="2:23" x14ac:dyDescent="0.2">
      <c r="B918" s="105"/>
      <c r="C918" s="422" t="str">
        <f t="array" ref="C918">_xlfn.IFNA(IF(B918&lt;&gt;"",INDEX($C$783:$C$857,MATCH(B918,$B$783:$B$857,0)),""),"")</f>
        <v/>
      </c>
      <c r="D918" s="61"/>
      <c r="E918" s="49"/>
      <c r="F918" s="16"/>
      <c r="G918" s="16"/>
      <c r="H918" s="49"/>
      <c r="I918" s="16"/>
      <c r="J918" s="151"/>
    </row>
    <row r="919" spans="2:23" x14ac:dyDescent="0.2">
      <c r="B919" s="105"/>
      <c r="C919" s="422" t="str">
        <f t="array" ref="C919">_xlfn.IFNA(IF(B919&lt;&gt;"",INDEX($C$783:$C$857,MATCH(B919,$B$783:$B$857,0)),""),"")</f>
        <v/>
      </c>
      <c r="D919" s="61"/>
      <c r="E919" s="49"/>
      <c r="F919" s="16"/>
      <c r="G919" s="16"/>
      <c r="H919" s="49"/>
      <c r="I919" s="16"/>
      <c r="J919" s="151"/>
    </row>
    <row r="920" spans="2:23" ht="15" thickBot="1" x14ac:dyDescent="0.25">
      <c r="B920" s="412"/>
      <c r="C920" s="302"/>
      <c r="D920" s="302"/>
      <c r="E920" s="302"/>
      <c r="F920" s="302"/>
      <c r="G920" s="302"/>
      <c r="H920" s="302"/>
      <c r="I920" s="302"/>
      <c r="J920" s="413"/>
    </row>
    <row r="921" spans="2:23" x14ac:dyDescent="0.2">
      <c r="B921" s="414"/>
      <c r="H921" s="402"/>
      <c r="M921" s="44"/>
      <c r="Q921" s="124"/>
      <c r="W921" s="119"/>
    </row>
    <row r="922" spans="2:23" ht="18" x14ac:dyDescent="0.25">
      <c r="B922" s="141"/>
      <c r="C922" s="334" t="s">
        <v>214</v>
      </c>
      <c r="H922" s="402"/>
      <c r="M922" s="44"/>
      <c r="Q922" s="124"/>
      <c r="W922" s="119"/>
    </row>
    <row r="923" spans="2:23" x14ac:dyDescent="0.2">
      <c r="B923" s="141"/>
      <c r="H923" s="402"/>
      <c r="M923" s="44"/>
      <c r="Q923" s="124"/>
      <c r="W923" s="119"/>
    </row>
    <row r="924" spans="2:23" x14ac:dyDescent="0.2">
      <c r="B924" s="141"/>
      <c r="C924" s="44" t="s">
        <v>283</v>
      </c>
      <c r="H924" s="402"/>
      <c r="M924" s="44"/>
      <c r="Q924" s="124"/>
      <c r="W924" s="119"/>
    </row>
    <row r="925" spans="2:23" x14ac:dyDescent="0.2">
      <c r="B925" s="141"/>
      <c r="C925" s="44" t="s">
        <v>284</v>
      </c>
      <c r="H925" s="402"/>
      <c r="M925" s="44"/>
      <c r="Q925" s="124"/>
      <c r="W925" s="119"/>
    </row>
    <row r="926" spans="2:23" x14ac:dyDescent="0.2">
      <c r="B926" s="141"/>
      <c r="H926" s="402"/>
      <c r="M926" s="44"/>
      <c r="Q926" s="124"/>
      <c r="W926" s="119"/>
    </row>
    <row r="927" spans="2:23" ht="32.25" customHeight="1" x14ac:dyDescent="0.25">
      <c r="B927" s="141"/>
      <c r="C927" s="569" t="s">
        <v>285</v>
      </c>
      <c r="D927" s="570"/>
      <c r="E927" s="47"/>
      <c r="H927" s="402"/>
      <c r="M927" s="44"/>
      <c r="Q927" s="124"/>
      <c r="W927" s="119"/>
    </row>
    <row r="928" spans="2:23" ht="166.5" x14ac:dyDescent="0.25">
      <c r="B928" s="132" t="s">
        <v>60</v>
      </c>
      <c r="C928" s="478" t="s">
        <v>286</v>
      </c>
      <c r="D928" s="481" t="s">
        <v>287</v>
      </c>
      <c r="E928" s="487" t="s">
        <v>288</v>
      </c>
      <c r="F928" s="487" t="s">
        <v>289</v>
      </c>
      <c r="G928" s="487" t="s">
        <v>290</v>
      </c>
      <c r="H928" s="402"/>
      <c r="M928" s="44"/>
      <c r="Q928" s="124"/>
      <c r="W928" s="119"/>
    </row>
    <row r="929" spans="2:23" x14ac:dyDescent="0.2">
      <c r="B929" s="553"/>
      <c r="C929" s="248" t="s">
        <v>223</v>
      </c>
      <c r="D929" s="37" t="s">
        <v>225</v>
      </c>
      <c r="E929" s="13"/>
      <c r="F929" s="16"/>
      <c r="G929" s="16"/>
      <c r="H929" s="402"/>
      <c r="M929" s="44"/>
      <c r="Q929" s="124"/>
      <c r="W929" s="119"/>
    </row>
    <row r="930" spans="2:23" x14ac:dyDescent="0.2">
      <c r="B930" s="553"/>
      <c r="C930" s="248" t="s">
        <v>223</v>
      </c>
      <c r="D930" s="37" t="s">
        <v>291</v>
      </c>
      <c r="E930" s="13"/>
      <c r="F930" s="16"/>
      <c r="G930" s="16"/>
      <c r="H930" s="402"/>
      <c r="M930" s="44"/>
      <c r="Q930" s="124"/>
      <c r="W930" s="119"/>
    </row>
    <row r="931" spans="2:23" x14ac:dyDescent="0.2">
      <c r="B931" s="553"/>
      <c r="C931" s="248" t="s">
        <v>292</v>
      </c>
      <c r="D931" s="37" t="s">
        <v>225</v>
      </c>
      <c r="E931" s="13"/>
      <c r="F931" s="16"/>
      <c r="G931" s="16"/>
      <c r="H931" s="402"/>
      <c r="M931" s="44"/>
      <c r="Q931" s="124"/>
      <c r="W931" s="119"/>
    </row>
    <row r="932" spans="2:23" ht="15" thickBot="1" x14ac:dyDescent="0.25">
      <c r="B932" s="553"/>
      <c r="C932" s="249" t="s">
        <v>293</v>
      </c>
      <c r="D932" s="148" t="s">
        <v>227</v>
      </c>
      <c r="E932" s="149"/>
      <c r="F932" s="150"/>
      <c r="G932" s="150"/>
      <c r="H932" s="402"/>
      <c r="M932" s="44"/>
      <c r="Q932" s="124"/>
      <c r="W932" s="119"/>
    </row>
    <row r="933" spans="2:23" x14ac:dyDescent="0.2">
      <c r="B933" s="553"/>
      <c r="C933" s="248" t="s">
        <v>223</v>
      </c>
      <c r="D933" s="37" t="s">
        <v>225</v>
      </c>
      <c r="E933" s="13"/>
      <c r="F933" s="16"/>
      <c r="G933" s="16"/>
      <c r="H933" s="402"/>
      <c r="M933" s="44"/>
      <c r="Q933" s="124"/>
      <c r="W933" s="119"/>
    </row>
    <row r="934" spans="2:23" x14ac:dyDescent="0.2">
      <c r="B934" s="553"/>
      <c r="C934" s="248" t="s">
        <v>223</v>
      </c>
      <c r="D934" s="37" t="s">
        <v>291</v>
      </c>
      <c r="E934" s="13"/>
      <c r="F934" s="16"/>
      <c r="G934" s="16"/>
      <c r="H934" s="402"/>
      <c r="M934" s="44"/>
      <c r="Q934" s="124"/>
      <c r="W934" s="119"/>
    </row>
    <row r="935" spans="2:23" x14ac:dyDescent="0.2">
      <c r="B935" s="553"/>
      <c r="C935" s="248" t="s">
        <v>292</v>
      </c>
      <c r="D935" s="37" t="s">
        <v>225</v>
      </c>
      <c r="E935" s="13"/>
      <c r="F935" s="16"/>
      <c r="G935" s="16"/>
      <c r="H935" s="402"/>
      <c r="M935" s="44"/>
      <c r="Q935" s="124"/>
      <c r="W935" s="119"/>
    </row>
    <row r="936" spans="2:23" ht="15" thickBot="1" x14ac:dyDescent="0.25">
      <c r="B936" s="553"/>
      <c r="C936" s="249" t="s">
        <v>293</v>
      </c>
      <c r="D936" s="148" t="s">
        <v>227</v>
      </c>
      <c r="E936" s="149"/>
      <c r="F936" s="150"/>
      <c r="G936" s="150"/>
      <c r="H936" s="402"/>
      <c r="M936" s="44"/>
      <c r="Q936" s="124"/>
      <c r="W936" s="119"/>
    </row>
    <row r="937" spans="2:23" x14ac:dyDescent="0.2">
      <c r="B937" s="553"/>
      <c r="C937" s="248" t="s">
        <v>223</v>
      </c>
      <c r="D937" s="37" t="s">
        <v>225</v>
      </c>
      <c r="E937" s="13"/>
      <c r="F937" s="16"/>
      <c r="G937" s="16"/>
      <c r="H937" s="402"/>
      <c r="M937" s="44"/>
      <c r="Q937" s="124"/>
      <c r="W937" s="119"/>
    </row>
    <row r="938" spans="2:23" x14ac:dyDescent="0.2">
      <c r="B938" s="553"/>
      <c r="C938" s="248" t="s">
        <v>223</v>
      </c>
      <c r="D938" s="37" t="s">
        <v>291</v>
      </c>
      <c r="E938" s="13"/>
      <c r="F938" s="16"/>
      <c r="G938" s="16"/>
      <c r="H938" s="402"/>
      <c r="M938" s="44"/>
      <c r="Q938" s="124"/>
      <c r="W938" s="119"/>
    </row>
    <row r="939" spans="2:23" x14ac:dyDescent="0.2">
      <c r="B939" s="553"/>
      <c r="C939" s="248" t="s">
        <v>292</v>
      </c>
      <c r="D939" s="37" t="s">
        <v>225</v>
      </c>
      <c r="E939" s="13"/>
      <c r="F939" s="16"/>
      <c r="G939" s="16"/>
      <c r="H939" s="402"/>
      <c r="M939" s="44"/>
      <c r="Q939" s="124"/>
      <c r="W939" s="119"/>
    </row>
    <row r="940" spans="2:23" ht="15" thickBot="1" x14ac:dyDescent="0.25">
      <c r="B940" s="553"/>
      <c r="C940" s="249" t="s">
        <v>293</v>
      </c>
      <c r="D940" s="148" t="s">
        <v>227</v>
      </c>
      <c r="E940" s="149"/>
      <c r="F940" s="150"/>
      <c r="G940" s="150"/>
      <c r="H940" s="402"/>
      <c r="M940" s="44"/>
      <c r="Q940" s="124"/>
      <c r="W940" s="119"/>
    </row>
    <row r="941" spans="2:23" x14ac:dyDescent="0.2">
      <c r="B941" s="553"/>
      <c r="C941" s="248" t="s">
        <v>223</v>
      </c>
      <c r="D941" s="37" t="s">
        <v>225</v>
      </c>
      <c r="E941" s="13"/>
      <c r="F941" s="16"/>
      <c r="G941" s="16"/>
      <c r="H941" s="402"/>
      <c r="M941" s="44"/>
      <c r="Q941" s="124"/>
      <c r="W941" s="119"/>
    </row>
    <row r="942" spans="2:23" x14ac:dyDescent="0.2">
      <c r="B942" s="553"/>
      <c r="C942" s="248" t="s">
        <v>223</v>
      </c>
      <c r="D942" s="37" t="s">
        <v>291</v>
      </c>
      <c r="E942" s="13"/>
      <c r="F942" s="16"/>
      <c r="G942" s="16"/>
      <c r="H942" s="402"/>
      <c r="M942" s="44"/>
      <c r="Q942" s="124"/>
      <c r="W942" s="119"/>
    </row>
    <row r="943" spans="2:23" x14ac:dyDescent="0.2">
      <c r="B943" s="553"/>
      <c r="C943" s="248" t="s">
        <v>292</v>
      </c>
      <c r="D943" s="37" t="s">
        <v>225</v>
      </c>
      <c r="E943" s="13"/>
      <c r="F943" s="16"/>
      <c r="G943" s="16"/>
      <c r="H943" s="402"/>
      <c r="M943" s="44"/>
      <c r="Q943" s="124"/>
      <c r="W943" s="119"/>
    </row>
    <row r="944" spans="2:23" ht="15" thickBot="1" x14ac:dyDescent="0.25">
      <c r="B944" s="553"/>
      <c r="C944" s="249" t="s">
        <v>293</v>
      </c>
      <c r="D944" s="148" t="s">
        <v>227</v>
      </c>
      <c r="E944" s="149"/>
      <c r="F944" s="150"/>
      <c r="G944" s="150"/>
      <c r="H944" s="402"/>
      <c r="M944" s="44"/>
      <c r="Q944" s="124"/>
      <c r="W944" s="119"/>
    </row>
    <row r="945" spans="2:23" x14ac:dyDescent="0.2">
      <c r="B945" s="553"/>
      <c r="C945" s="248" t="s">
        <v>223</v>
      </c>
      <c r="D945" s="37" t="s">
        <v>225</v>
      </c>
      <c r="E945" s="13"/>
      <c r="F945" s="16"/>
      <c r="G945" s="16"/>
      <c r="H945" s="402"/>
      <c r="M945" s="44"/>
      <c r="Q945" s="124"/>
      <c r="W945" s="119"/>
    </row>
    <row r="946" spans="2:23" x14ac:dyDescent="0.2">
      <c r="B946" s="553"/>
      <c r="C946" s="248" t="s">
        <v>223</v>
      </c>
      <c r="D946" s="37" t="s">
        <v>291</v>
      </c>
      <c r="E946" s="13"/>
      <c r="F946" s="16"/>
      <c r="G946" s="16"/>
      <c r="H946" s="402"/>
      <c r="M946" s="44"/>
      <c r="Q946" s="124"/>
      <c r="W946" s="119"/>
    </row>
    <row r="947" spans="2:23" x14ac:dyDescent="0.2">
      <c r="B947" s="553"/>
      <c r="C947" s="248" t="s">
        <v>292</v>
      </c>
      <c r="D947" s="37" t="s">
        <v>225</v>
      </c>
      <c r="E947" s="13"/>
      <c r="F947" s="16"/>
      <c r="G947" s="16"/>
      <c r="H947" s="402"/>
      <c r="M947" s="44"/>
      <c r="Q947" s="124"/>
      <c r="W947" s="119"/>
    </row>
    <row r="948" spans="2:23" ht="15" thickBot="1" x14ac:dyDescent="0.25">
      <c r="B948" s="553"/>
      <c r="C948" s="249" t="s">
        <v>293</v>
      </c>
      <c r="D948" s="148" t="s">
        <v>227</v>
      </c>
      <c r="E948" s="149"/>
      <c r="F948" s="150"/>
      <c r="G948" s="150"/>
      <c r="H948" s="402"/>
      <c r="M948" s="44"/>
      <c r="Q948" s="124"/>
      <c r="W948" s="119"/>
    </row>
    <row r="949" spans="2:23" x14ac:dyDescent="0.2">
      <c r="B949" s="553"/>
      <c r="C949" s="248" t="s">
        <v>223</v>
      </c>
      <c r="D949" s="37" t="s">
        <v>225</v>
      </c>
      <c r="E949" s="13"/>
      <c r="F949" s="16"/>
      <c r="G949" s="16"/>
      <c r="H949" s="402"/>
      <c r="M949" s="44"/>
      <c r="Q949" s="124"/>
      <c r="W949" s="119"/>
    </row>
    <row r="950" spans="2:23" x14ac:dyDescent="0.2">
      <c r="B950" s="553"/>
      <c r="C950" s="248" t="s">
        <v>223</v>
      </c>
      <c r="D950" s="37" t="s">
        <v>291</v>
      </c>
      <c r="E950" s="13"/>
      <c r="F950" s="16"/>
      <c r="G950" s="16"/>
      <c r="H950" s="402"/>
      <c r="M950" s="44"/>
      <c r="Q950" s="124"/>
      <c r="W950" s="119"/>
    </row>
    <row r="951" spans="2:23" x14ac:dyDescent="0.2">
      <c r="B951" s="553"/>
      <c r="C951" s="248" t="s">
        <v>292</v>
      </c>
      <c r="D951" s="37" t="s">
        <v>225</v>
      </c>
      <c r="E951" s="13"/>
      <c r="F951" s="16"/>
      <c r="G951" s="16"/>
      <c r="H951" s="402"/>
      <c r="M951" s="44"/>
      <c r="Q951" s="124"/>
      <c r="W951" s="119"/>
    </row>
    <row r="952" spans="2:23" ht="15" thickBot="1" x14ac:dyDescent="0.25">
      <c r="B952" s="553"/>
      <c r="C952" s="249" t="s">
        <v>293</v>
      </c>
      <c r="D952" s="148" t="s">
        <v>227</v>
      </c>
      <c r="E952" s="149"/>
      <c r="F952" s="150"/>
      <c r="G952" s="150"/>
      <c r="H952" s="413"/>
      <c r="M952" s="44"/>
      <c r="Q952" s="124"/>
      <c r="W952" s="119"/>
    </row>
    <row r="953" spans="2:23" x14ac:dyDescent="0.2">
      <c r="B953" s="141"/>
      <c r="C953" s="415"/>
      <c r="D953" s="415"/>
      <c r="E953" s="415"/>
      <c r="F953" s="415"/>
      <c r="G953" s="401"/>
    </row>
    <row r="954" spans="2:23" ht="18" x14ac:dyDescent="0.25">
      <c r="B954" s="418" t="s">
        <v>228</v>
      </c>
      <c r="G954" s="402"/>
    </row>
    <row r="955" spans="2:23" x14ac:dyDescent="0.2">
      <c r="B955" s="141"/>
      <c r="G955" s="402"/>
    </row>
    <row r="956" spans="2:23" x14ac:dyDescent="0.2">
      <c r="B956" s="141" t="s">
        <v>294</v>
      </c>
      <c r="G956" s="402"/>
    </row>
    <row r="957" spans="2:23" x14ac:dyDescent="0.2">
      <c r="B957" s="141"/>
      <c r="G957" s="402"/>
    </row>
    <row r="958" spans="2:23" ht="120" x14ac:dyDescent="0.25">
      <c r="B958" s="132" t="s">
        <v>295</v>
      </c>
      <c r="C958" s="481" t="s">
        <v>60</v>
      </c>
      <c r="D958" s="481" t="s">
        <v>296</v>
      </c>
      <c r="E958" s="481" t="s">
        <v>297</v>
      </c>
      <c r="F958" s="481" t="s">
        <v>298</v>
      </c>
      <c r="G958" s="402"/>
    </row>
    <row r="959" spans="2:23" x14ac:dyDescent="0.2">
      <c r="B959" s="146" t="str">
        <f t="array" ref="B959">IFERROR(INDEX($B$783:$B$857,SMALL(IF($G$783:$G$857="Yes",ROW($B$783:$B$857)-ROW($B$783)+1),ROWS(B$783:B783))),"")</f>
        <v/>
      </c>
      <c r="C959" s="422" t="str">
        <f t="shared" ref="C959:C978" si="26">_xlfn.IFNA(IF(B959&lt;&gt;"",INDEX($C$783:$C$857,MATCH($B959,$B$783:$B$857,0)),""),"")</f>
        <v/>
      </c>
      <c r="D959" s="16"/>
      <c r="E959" s="16"/>
      <c r="F959" s="16"/>
      <c r="G959" s="402"/>
    </row>
    <row r="960" spans="2:23" x14ac:dyDescent="0.2">
      <c r="B960" s="146" t="str">
        <f t="array" ref="B960">IFERROR(INDEX($B$783:$B$857,SMALL(IF($G$783:$G$857="Yes",ROW($B$783:$B$857)-ROW($B$783)+1),ROWS(B$783:B784))),"")</f>
        <v/>
      </c>
      <c r="C960" s="422" t="str">
        <f t="shared" si="26"/>
        <v/>
      </c>
      <c r="D960" s="16"/>
      <c r="E960" s="16"/>
      <c r="F960" s="16"/>
      <c r="G960" s="402"/>
    </row>
    <row r="961" spans="2:7" x14ac:dyDescent="0.2">
      <c r="B961" s="146" t="str">
        <f t="array" ref="B961">IFERROR(INDEX($B$783:$B$857,SMALL(IF($G$783:$G$857="Yes",ROW($B$783:$B$857)-ROW($B$783)+1),ROWS(B$783:B785))),"")</f>
        <v/>
      </c>
      <c r="C961" s="422" t="str">
        <f t="shared" si="26"/>
        <v/>
      </c>
      <c r="D961" s="16"/>
      <c r="E961" s="16"/>
      <c r="F961" s="16"/>
      <c r="G961" s="402"/>
    </row>
    <row r="962" spans="2:7" x14ac:dyDescent="0.2">
      <c r="B962" s="146" t="str">
        <f t="array" ref="B962">IFERROR(INDEX($B$783:$B$857,SMALL(IF($G$783:$G$857="Yes",ROW($B$783:$B$857)-ROW($B$783)+1),ROWS(B$783:B786))),"")</f>
        <v/>
      </c>
      <c r="C962" s="422" t="str">
        <f t="shared" si="26"/>
        <v/>
      </c>
      <c r="D962" s="16"/>
      <c r="E962" s="16"/>
      <c r="F962" s="16"/>
      <c r="G962" s="402"/>
    </row>
    <row r="963" spans="2:7" x14ac:dyDescent="0.2">
      <c r="B963" s="146" t="str">
        <f t="array" ref="B963">IFERROR(INDEX($B$783:$B$857,SMALL(IF($G$783:$G$857="Yes",ROW($B$783:$B$857)-ROW($B$783)+1),ROWS(B$783:B787))),"")</f>
        <v/>
      </c>
      <c r="C963" s="422" t="str">
        <f t="shared" si="26"/>
        <v/>
      </c>
      <c r="D963" s="16"/>
      <c r="E963" s="16"/>
      <c r="F963" s="16"/>
      <c r="G963" s="402"/>
    </row>
    <row r="964" spans="2:7" x14ac:dyDescent="0.2">
      <c r="B964" s="146" t="str">
        <f t="array" ref="B964">IFERROR(INDEX($B$783:$B$857,SMALL(IF($G$783:$G$857="Yes",ROW($B$783:$B$857)-ROW($B$783)+1),ROWS(B$783:B788))),"")</f>
        <v/>
      </c>
      <c r="C964" s="422" t="str">
        <f t="shared" si="26"/>
        <v/>
      </c>
      <c r="D964" s="16"/>
      <c r="E964" s="16"/>
      <c r="F964" s="16"/>
      <c r="G964" s="402"/>
    </row>
    <row r="965" spans="2:7" x14ac:dyDescent="0.2">
      <c r="B965" s="146" t="str">
        <f t="array" ref="B965">IFERROR(INDEX($B$783:$B$857,SMALL(IF($G$783:$G$857="Yes",ROW($B$783:$B$857)-ROW($B$783)+1),ROWS(B$783:B789))),"")</f>
        <v/>
      </c>
      <c r="C965" s="422" t="str">
        <f t="shared" si="26"/>
        <v/>
      </c>
      <c r="D965" s="16"/>
      <c r="E965" s="16"/>
      <c r="F965" s="16"/>
      <c r="G965" s="402"/>
    </row>
    <row r="966" spans="2:7" x14ac:dyDescent="0.2">
      <c r="B966" s="146" t="str">
        <f t="array" ref="B966">IFERROR(INDEX($B$783:$B$857,SMALL(IF($G$783:$G$857="Yes",ROW($B$783:$B$857)-ROW($B$783)+1),ROWS(B$783:B790))),"")</f>
        <v/>
      </c>
      <c r="C966" s="422" t="str">
        <f t="shared" si="26"/>
        <v/>
      </c>
      <c r="D966" s="16"/>
      <c r="E966" s="16"/>
      <c r="F966" s="16"/>
      <c r="G966" s="402"/>
    </row>
    <row r="967" spans="2:7" x14ac:dyDescent="0.2">
      <c r="B967" s="146" t="str">
        <f t="array" ref="B967">IFERROR(INDEX($B$783:$B$857,SMALL(IF($G$783:$G$857="Yes",ROW($B$783:$B$857)-ROW($B$783)+1),ROWS(B$783:B791))),"")</f>
        <v/>
      </c>
      <c r="C967" s="422" t="str">
        <f t="shared" si="26"/>
        <v/>
      </c>
      <c r="D967" s="16"/>
      <c r="E967" s="16"/>
      <c r="F967" s="16"/>
      <c r="G967" s="402"/>
    </row>
    <row r="968" spans="2:7" x14ac:dyDescent="0.2">
      <c r="B968" s="146" t="str">
        <f t="array" ref="B968">IFERROR(INDEX($B$783:$B$857,SMALL(IF($G$783:$G$857="Yes",ROW($B$783:$B$857)-ROW($B$783)+1),ROWS(B$783:B792))),"")</f>
        <v/>
      </c>
      <c r="C968" s="422" t="str">
        <f t="shared" si="26"/>
        <v/>
      </c>
      <c r="D968" s="16"/>
      <c r="E968" s="16"/>
      <c r="F968" s="16"/>
      <c r="G968" s="402"/>
    </row>
    <row r="969" spans="2:7" x14ac:dyDescent="0.2">
      <c r="B969" s="146" t="str">
        <f t="array" ref="B969">IFERROR(INDEX($B$783:$B$857,SMALL(IF($G$783:$G$857="Yes",ROW($B$783:$B$857)-ROW($B$783)+1),ROWS(B$783:B793))),"")</f>
        <v/>
      </c>
      <c r="C969" s="422" t="str">
        <f t="shared" si="26"/>
        <v/>
      </c>
      <c r="D969" s="16"/>
      <c r="E969" s="16"/>
      <c r="F969" s="16"/>
      <c r="G969" s="402"/>
    </row>
    <row r="970" spans="2:7" x14ac:dyDescent="0.2">
      <c r="B970" s="146" t="str">
        <f t="array" ref="B970">IFERROR(INDEX($B$783:$B$857,SMALL(IF($G$783:$G$857="Yes",ROW($B$783:$B$857)-ROW($B$783)+1),ROWS(B$783:B794))),"")</f>
        <v/>
      </c>
      <c r="C970" s="422" t="str">
        <f t="shared" si="26"/>
        <v/>
      </c>
      <c r="D970" s="16"/>
      <c r="E970" s="16"/>
      <c r="F970" s="16"/>
      <c r="G970" s="402"/>
    </row>
    <row r="971" spans="2:7" x14ac:dyDescent="0.2">
      <c r="B971" s="146" t="str">
        <f t="array" ref="B971">IFERROR(INDEX($B$783:$B$857,SMALL(IF($G$783:$G$857="Yes",ROW($B$783:$B$857)-ROW($B$783)+1),ROWS(B$783:B795))),"")</f>
        <v/>
      </c>
      <c r="C971" s="422" t="str">
        <f t="shared" si="26"/>
        <v/>
      </c>
      <c r="D971" s="16"/>
      <c r="E971" s="16"/>
      <c r="F971" s="16"/>
      <c r="G971" s="402"/>
    </row>
    <row r="972" spans="2:7" x14ac:dyDescent="0.2">
      <c r="B972" s="146" t="str">
        <f t="array" ref="B972">IFERROR(INDEX($B$783:$B$857,SMALL(IF($G$783:$G$857="Yes",ROW($B$783:$B$857)-ROW($B$783)+1),ROWS(B$783:B796))),"")</f>
        <v/>
      </c>
      <c r="C972" s="422" t="str">
        <f t="shared" si="26"/>
        <v/>
      </c>
      <c r="D972" s="16"/>
      <c r="E972" s="16"/>
      <c r="F972" s="16"/>
      <c r="G972" s="402"/>
    </row>
    <row r="973" spans="2:7" x14ac:dyDescent="0.2">
      <c r="B973" s="146" t="str">
        <f t="array" ref="B973">IFERROR(INDEX($B$783:$B$857,SMALL(IF($G$783:$G$857="Yes",ROW($B$783:$B$857)-ROW($B$783)+1),ROWS(B$783:B797))),"")</f>
        <v/>
      </c>
      <c r="C973" s="422" t="str">
        <f t="shared" si="26"/>
        <v/>
      </c>
      <c r="D973" s="16"/>
      <c r="E973" s="16"/>
      <c r="F973" s="16"/>
      <c r="G973" s="402"/>
    </row>
    <row r="974" spans="2:7" x14ac:dyDescent="0.2">
      <c r="B974" s="146" t="str">
        <f t="array" ref="B974">IFERROR(INDEX($B$783:$B$857,SMALL(IF($G$783:$G$857="Yes",ROW($B$783:$B$857)-ROW($B$783)+1),ROWS(B$783:B798))),"")</f>
        <v/>
      </c>
      <c r="C974" s="422" t="str">
        <f t="shared" si="26"/>
        <v/>
      </c>
      <c r="D974" s="16"/>
      <c r="E974" s="16"/>
      <c r="F974" s="16"/>
      <c r="G974" s="402"/>
    </row>
    <row r="975" spans="2:7" x14ac:dyDescent="0.2">
      <c r="B975" s="146" t="str">
        <f t="array" ref="B975">IFERROR(INDEX($B$783:$B$857,SMALL(IF($G$783:$G$857="Yes",ROW($B$783:$B$857)-ROW($B$783)+1),ROWS(B$783:B799))),"")</f>
        <v/>
      </c>
      <c r="C975" s="422" t="str">
        <f t="shared" si="26"/>
        <v/>
      </c>
      <c r="D975" s="16"/>
      <c r="E975" s="16"/>
      <c r="F975" s="16"/>
      <c r="G975" s="402"/>
    </row>
    <row r="976" spans="2:7" x14ac:dyDescent="0.2">
      <c r="B976" s="146" t="str">
        <f t="array" ref="B976">IFERROR(INDEX($B$783:$B$857,SMALL(IF($G$783:$G$857="Yes",ROW($B$783:$B$857)-ROW($B$783)+1),ROWS(B$783:B800))),"")</f>
        <v/>
      </c>
      <c r="C976" s="422" t="str">
        <f t="shared" si="26"/>
        <v/>
      </c>
      <c r="D976" s="16"/>
      <c r="E976" s="16"/>
      <c r="F976" s="16"/>
      <c r="G976" s="402"/>
    </row>
    <row r="977" spans="2:13" x14ac:dyDescent="0.2">
      <c r="B977" s="146" t="str">
        <f t="array" ref="B977">IFERROR(INDEX($B$783:$B$857,SMALL(IF($G$783:$G$857="Yes",ROW($B$783:$B$857)-ROW($B$783)+1),ROWS(B$783:B801))),"")</f>
        <v/>
      </c>
      <c r="C977" s="422" t="str">
        <f t="shared" si="26"/>
        <v/>
      </c>
      <c r="D977" s="16"/>
      <c r="E977" s="16"/>
      <c r="F977" s="16"/>
      <c r="G977" s="402"/>
    </row>
    <row r="978" spans="2:13" x14ac:dyDescent="0.2">
      <c r="B978" s="146" t="str">
        <f t="array" ref="B978">IFERROR(INDEX($B$783:$B$857,SMALL(IF($G$783:$G$857="Yes",ROW($B$783:$B$857)-ROW($B$783)+1),ROWS(B$783:B802))),"")</f>
        <v/>
      </c>
      <c r="C978" s="422" t="str">
        <f t="shared" si="26"/>
        <v/>
      </c>
      <c r="D978" s="16"/>
      <c r="E978" s="16"/>
      <c r="F978" s="16"/>
      <c r="G978" s="402"/>
    </row>
    <row r="979" spans="2:13" ht="15" thickBot="1" x14ac:dyDescent="0.25">
      <c r="B979" s="412"/>
      <c r="C979" s="302"/>
      <c r="D979" s="302"/>
      <c r="E979" s="302"/>
      <c r="F979" s="302"/>
      <c r="G979" s="413"/>
    </row>
    <row r="980" spans="2:13" x14ac:dyDescent="0.2">
      <c r="B980" s="414"/>
      <c r="C980" s="415"/>
      <c r="D980" s="415"/>
      <c r="E980" s="415"/>
      <c r="F980" s="415"/>
      <c r="G980" s="415"/>
      <c r="H980" s="415"/>
      <c r="I980" s="415"/>
      <c r="J980" s="415"/>
      <c r="K980" s="415"/>
      <c r="L980" s="415"/>
      <c r="M980" s="417"/>
    </row>
    <row r="981" spans="2:13" ht="15" x14ac:dyDescent="0.25">
      <c r="B981" s="426" t="s">
        <v>145</v>
      </c>
      <c r="M981" s="419"/>
    </row>
    <row r="982" spans="2:13" ht="75" x14ac:dyDescent="0.25">
      <c r="B982" s="132" t="s">
        <v>234</v>
      </c>
      <c r="M982" s="419"/>
    </row>
    <row r="983" spans="2:13" x14ac:dyDescent="0.2">
      <c r="B983" s="139" t="s">
        <v>299</v>
      </c>
      <c r="M983" s="419"/>
    </row>
    <row r="984" spans="2:13" x14ac:dyDescent="0.2">
      <c r="B984" s="141"/>
      <c r="M984" s="419"/>
    </row>
    <row r="985" spans="2:13" ht="15" x14ac:dyDescent="0.25">
      <c r="B985" s="423" t="s">
        <v>300</v>
      </c>
      <c r="M985" s="419"/>
    </row>
    <row r="986" spans="2:13" x14ac:dyDescent="0.2">
      <c r="B986" s="141"/>
      <c r="M986" s="419"/>
    </row>
    <row r="987" spans="2:13" ht="120" x14ac:dyDescent="0.25">
      <c r="B987" s="140" t="s">
        <v>236</v>
      </c>
      <c r="C987" s="30" t="s">
        <v>237</v>
      </c>
      <c r="D987" s="486" t="s">
        <v>238</v>
      </c>
      <c r="E987" s="484" t="s">
        <v>239</v>
      </c>
      <c r="F987" s="484" t="s">
        <v>240</v>
      </c>
      <c r="G987" s="484" t="s">
        <v>97</v>
      </c>
      <c r="H987" s="29" t="s">
        <v>98</v>
      </c>
      <c r="I987" s="487" t="s">
        <v>99</v>
      </c>
      <c r="J987" s="487" t="s">
        <v>148</v>
      </c>
      <c r="K987" s="571" t="s">
        <v>101</v>
      </c>
      <c r="L987" s="572"/>
      <c r="M987" s="573"/>
    </row>
    <row r="988" spans="2:13" x14ac:dyDescent="0.2">
      <c r="B988" s="568" t="s">
        <v>241</v>
      </c>
      <c r="C988" s="51"/>
      <c r="D988" s="62"/>
      <c r="E988" s="63"/>
      <c r="F988" s="63"/>
      <c r="G988" s="480"/>
      <c r="H988" s="32"/>
      <c r="I988" s="31"/>
      <c r="J988" s="31"/>
      <c r="K988" s="560"/>
      <c r="L988" s="561"/>
      <c r="M988" s="562"/>
    </row>
    <row r="989" spans="2:13" x14ac:dyDescent="0.2">
      <c r="B989" s="568"/>
      <c r="C989" s="51"/>
      <c r="D989" s="62"/>
      <c r="E989" s="63"/>
      <c r="F989" s="63"/>
      <c r="G989" s="480"/>
      <c r="H989" s="32"/>
      <c r="I989" s="31"/>
      <c r="J989" s="31"/>
      <c r="K989" s="560"/>
      <c r="L989" s="561"/>
      <c r="M989" s="562"/>
    </row>
    <row r="990" spans="2:13" x14ac:dyDescent="0.2">
      <c r="B990" s="568"/>
      <c r="C990" s="51"/>
      <c r="D990" s="62"/>
      <c r="E990" s="63"/>
      <c r="F990" s="63"/>
      <c r="G990" s="480"/>
      <c r="H990" s="32"/>
      <c r="I990" s="31"/>
      <c r="J990" s="31"/>
      <c r="K990" s="560"/>
      <c r="L990" s="561"/>
      <c r="M990" s="562"/>
    </row>
    <row r="991" spans="2:13" x14ac:dyDescent="0.2">
      <c r="B991" s="568"/>
      <c r="C991" s="51"/>
      <c r="D991" s="62"/>
      <c r="E991" s="63"/>
      <c r="F991" s="63"/>
      <c r="G991" s="480"/>
      <c r="H991" s="32"/>
      <c r="I991" s="31"/>
      <c r="J991" s="31"/>
      <c r="K991" s="560"/>
      <c r="L991" s="561"/>
      <c r="M991" s="562"/>
    </row>
    <row r="992" spans="2:13" x14ac:dyDescent="0.2">
      <c r="B992" s="568"/>
      <c r="C992" s="51"/>
      <c r="D992" s="62"/>
      <c r="E992" s="63"/>
      <c r="F992" s="63"/>
      <c r="G992" s="480"/>
      <c r="H992" s="32"/>
      <c r="I992" s="31"/>
      <c r="J992" s="31"/>
      <c r="K992" s="560"/>
      <c r="L992" s="561"/>
      <c r="M992" s="562"/>
    </row>
    <row r="993" spans="2:13" x14ac:dyDescent="0.2">
      <c r="B993" s="568"/>
      <c r="C993" s="51"/>
      <c r="D993" s="62"/>
      <c r="E993" s="63"/>
      <c r="F993" s="63"/>
      <c r="G993" s="480"/>
      <c r="H993" s="32"/>
      <c r="I993" s="31"/>
      <c r="J993" s="31"/>
      <c r="K993" s="560"/>
      <c r="L993" s="561"/>
      <c r="M993" s="562"/>
    </row>
    <row r="994" spans="2:13" x14ac:dyDescent="0.2">
      <c r="B994" s="568"/>
      <c r="C994" s="51"/>
      <c r="D994" s="62"/>
      <c r="E994" s="63"/>
      <c r="F994" s="63"/>
      <c r="G994" s="480"/>
      <c r="H994" s="32"/>
      <c r="I994" s="31"/>
      <c r="J994" s="31"/>
      <c r="K994" s="560"/>
      <c r="L994" s="561"/>
      <c r="M994" s="562"/>
    </row>
    <row r="995" spans="2:13" x14ac:dyDescent="0.2">
      <c r="B995" s="568"/>
      <c r="C995" s="51"/>
      <c r="D995" s="62"/>
      <c r="E995" s="63"/>
      <c r="F995" s="63"/>
      <c r="G995" s="480"/>
      <c r="H995" s="32"/>
      <c r="I995" s="31"/>
      <c r="J995" s="31"/>
      <c r="K995" s="560"/>
      <c r="L995" s="561"/>
      <c r="M995" s="562"/>
    </row>
    <row r="996" spans="2:13" x14ac:dyDescent="0.2">
      <c r="B996" s="568"/>
      <c r="C996" s="51"/>
      <c r="D996" s="62"/>
      <c r="E996" s="63"/>
      <c r="F996" s="63"/>
      <c r="G996" s="480"/>
      <c r="H996" s="32"/>
      <c r="I996" s="31"/>
      <c r="J996" s="31"/>
      <c r="K996" s="560"/>
      <c r="L996" s="561"/>
      <c r="M996" s="562"/>
    </row>
    <row r="997" spans="2:13" x14ac:dyDescent="0.2">
      <c r="B997" s="568"/>
      <c r="C997" s="51"/>
      <c r="D997" s="62"/>
      <c r="E997" s="63"/>
      <c r="F997" s="63"/>
      <c r="G997" s="480"/>
      <c r="H997" s="32"/>
      <c r="I997" s="31"/>
      <c r="J997" s="31"/>
      <c r="K997" s="560"/>
      <c r="L997" s="561"/>
      <c r="M997" s="562"/>
    </row>
    <row r="998" spans="2:13" x14ac:dyDescent="0.2">
      <c r="B998" s="568"/>
      <c r="C998" s="51"/>
      <c r="D998" s="62"/>
      <c r="E998" s="63"/>
      <c r="F998" s="63"/>
      <c r="G998" s="480"/>
      <c r="H998" s="32"/>
      <c r="I998" s="31"/>
      <c r="J998" s="31"/>
      <c r="K998" s="560"/>
      <c r="L998" s="561"/>
      <c r="M998" s="562"/>
    </row>
    <row r="999" spans="2:13" x14ac:dyDescent="0.2">
      <c r="B999" s="568"/>
      <c r="C999" s="51"/>
      <c r="D999" s="62"/>
      <c r="E999" s="63"/>
      <c r="F999" s="63"/>
      <c r="G999" s="480"/>
      <c r="H999" s="32"/>
      <c r="I999" s="31"/>
      <c r="J999" s="31"/>
      <c r="K999" s="560"/>
      <c r="L999" s="561"/>
      <c r="M999" s="562"/>
    </row>
    <row r="1000" spans="2:13" x14ac:dyDescent="0.2">
      <c r="B1000" s="568"/>
      <c r="C1000" s="51"/>
      <c r="D1000" s="62"/>
      <c r="E1000" s="63"/>
      <c r="F1000" s="63"/>
      <c r="G1000" s="480"/>
      <c r="H1000" s="32"/>
      <c r="I1000" s="31"/>
      <c r="J1000" s="31"/>
      <c r="K1000" s="560"/>
      <c r="L1000" s="561"/>
      <c r="M1000" s="562"/>
    </row>
    <row r="1001" spans="2:13" x14ac:dyDescent="0.2">
      <c r="B1001" s="568"/>
      <c r="C1001" s="51"/>
      <c r="D1001" s="62"/>
      <c r="E1001" s="63"/>
      <c r="F1001" s="63"/>
      <c r="G1001" s="480"/>
      <c r="H1001" s="32"/>
      <c r="I1001" s="31"/>
      <c r="J1001" s="31"/>
      <c r="K1001" s="560"/>
      <c r="L1001" s="561"/>
      <c r="M1001" s="562"/>
    </row>
    <row r="1002" spans="2:13" x14ac:dyDescent="0.2">
      <c r="B1002" s="568"/>
      <c r="C1002" s="51"/>
      <c r="D1002" s="62"/>
      <c r="E1002" s="63"/>
      <c r="F1002" s="63"/>
      <c r="G1002" s="480"/>
      <c r="H1002" s="32"/>
      <c r="I1002" s="31"/>
      <c r="J1002" s="31"/>
      <c r="K1002" s="560"/>
      <c r="L1002" s="561"/>
      <c r="M1002" s="562"/>
    </row>
    <row r="1003" spans="2:13" x14ac:dyDescent="0.2">
      <c r="B1003" s="568"/>
      <c r="C1003" s="51"/>
      <c r="D1003" s="62"/>
      <c r="E1003" s="63"/>
      <c r="F1003" s="63"/>
      <c r="G1003" s="480"/>
      <c r="H1003" s="32"/>
      <c r="I1003" s="31"/>
      <c r="J1003" s="31"/>
      <c r="K1003" s="560"/>
      <c r="L1003" s="561"/>
      <c r="M1003" s="562"/>
    </row>
    <row r="1004" spans="2:13" x14ac:dyDescent="0.2">
      <c r="B1004" s="568"/>
      <c r="C1004" s="51"/>
      <c r="D1004" s="62"/>
      <c r="E1004" s="63"/>
      <c r="F1004" s="63"/>
      <c r="G1004" s="480"/>
      <c r="H1004" s="32"/>
      <c r="I1004" s="31"/>
      <c r="J1004" s="31"/>
      <c r="K1004" s="560"/>
      <c r="L1004" s="561"/>
      <c r="M1004" s="562"/>
    </row>
    <row r="1005" spans="2:13" x14ac:dyDescent="0.2">
      <c r="B1005" s="568"/>
      <c r="C1005" s="51"/>
      <c r="D1005" s="62"/>
      <c r="E1005" s="63"/>
      <c r="F1005" s="63"/>
      <c r="G1005" s="480"/>
      <c r="H1005" s="32"/>
      <c r="I1005" s="31"/>
      <c r="J1005" s="31"/>
      <c r="K1005" s="560"/>
      <c r="L1005" s="561"/>
      <c r="M1005" s="562"/>
    </row>
    <row r="1006" spans="2:13" x14ac:dyDescent="0.2">
      <c r="B1006" s="568"/>
      <c r="C1006" s="51"/>
      <c r="D1006" s="62"/>
      <c r="E1006" s="63"/>
      <c r="F1006" s="63"/>
      <c r="G1006" s="480"/>
      <c r="H1006" s="32"/>
      <c r="I1006" s="31"/>
      <c r="J1006" s="31"/>
      <c r="K1006" s="560"/>
      <c r="L1006" s="561"/>
      <c r="M1006" s="562"/>
    </row>
    <row r="1007" spans="2:13" x14ac:dyDescent="0.2">
      <c r="B1007" s="568"/>
      <c r="C1007" s="51"/>
      <c r="D1007" s="62"/>
      <c r="E1007" s="63"/>
      <c r="F1007" s="63"/>
      <c r="G1007" s="480"/>
      <c r="H1007" s="32"/>
      <c r="I1007" s="31"/>
      <c r="J1007" s="31"/>
      <c r="K1007" s="560"/>
      <c r="L1007" s="561"/>
      <c r="M1007" s="562"/>
    </row>
    <row r="1008" spans="2:13" x14ac:dyDescent="0.2">
      <c r="B1008" s="141"/>
      <c r="G1008" s="142"/>
      <c r="H1008" s="142"/>
      <c r="K1008" s="143"/>
      <c r="L1008" s="143"/>
      <c r="M1008" s="144"/>
    </row>
    <row r="1009" spans="2:13" x14ac:dyDescent="0.2">
      <c r="B1009" s="567" t="s">
        <v>242</v>
      </c>
      <c r="C1009" s="62"/>
      <c r="D1009" s="64"/>
      <c r="E1009" s="63"/>
      <c r="F1009" s="63"/>
      <c r="G1009" s="480"/>
      <c r="H1009" s="32"/>
      <c r="I1009" s="31"/>
      <c r="J1009" s="31"/>
      <c r="K1009" s="560"/>
      <c r="L1009" s="561"/>
      <c r="M1009" s="562"/>
    </row>
    <row r="1010" spans="2:13" x14ac:dyDescent="0.2">
      <c r="B1010" s="567"/>
      <c r="C1010" s="62"/>
      <c r="D1010" s="64"/>
      <c r="E1010" s="63"/>
      <c r="F1010" s="63"/>
      <c r="G1010" s="480"/>
      <c r="H1010" s="32"/>
      <c r="I1010" s="31"/>
      <c r="J1010" s="31"/>
      <c r="K1010" s="560"/>
      <c r="L1010" s="561"/>
      <c r="M1010" s="562"/>
    </row>
    <row r="1011" spans="2:13" x14ac:dyDescent="0.2">
      <c r="B1011" s="567"/>
      <c r="C1011" s="62"/>
      <c r="D1011" s="64"/>
      <c r="E1011" s="63"/>
      <c r="F1011" s="63"/>
      <c r="G1011" s="480"/>
      <c r="H1011" s="32"/>
      <c r="I1011" s="31"/>
      <c r="J1011" s="31"/>
      <c r="K1011" s="560"/>
      <c r="L1011" s="561"/>
      <c r="M1011" s="562"/>
    </row>
    <row r="1012" spans="2:13" x14ac:dyDescent="0.2">
      <c r="B1012" s="567"/>
      <c r="C1012" s="62"/>
      <c r="D1012" s="64"/>
      <c r="E1012" s="63"/>
      <c r="F1012" s="63"/>
      <c r="G1012" s="480"/>
      <c r="H1012" s="32"/>
      <c r="I1012" s="31"/>
      <c r="J1012" s="31"/>
      <c r="K1012" s="560"/>
      <c r="L1012" s="561"/>
      <c r="M1012" s="562"/>
    </row>
    <row r="1013" spans="2:13" x14ac:dyDescent="0.2">
      <c r="B1013" s="567"/>
      <c r="C1013" s="62"/>
      <c r="D1013" s="64"/>
      <c r="E1013" s="63"/>
      <c r="F1013" s="63"/>
      <c r="G1013" s="480"/>
      <c r="H1013" s="32"/>
      <c r="I1013" s="31"/>
      <c r="J1013" s="31"/>
      <c r="K1013" s="560"/>
      <c r="L1013" s="561"/>
      <c r="M1013" s="562"/>
    </row>
    <row r="1014" spans="2:13" x14ac:dyDescent="0.2">
      <c r="B1014" s="567"/>
      <c r="C1014" s="62"/>
      <c r="D1014" s="64"/>
      <c r="E1014" s="63"/>
      <c r="F1014" s="63"/>
      <c r="G1014" s="480"/>
      <c r="H1014" s="32"/>
      <c r="I1014" s="31"/>
      <c r="J1014" s="31"/>
      <c r="K1014" s="560"/>
      <c r="L1014" s="561"/>
      <c r="M1014" s="562"/>
    </row>
    <row r="1015" spans="2:13" x14ac:dyDescent="0.2">
      <c r="B1015" s="567"/>
      <c r="C1015" s="62"/>
      <c r="D1015" s="64"/>
      <c r="E1015" s="63"/>
      <c r="F1015" s="63"/>
      <c r="G1015" s="480"/>
      <c r="H1015" s="32"/>
      <c r="I1015" s="31"/>
      <c r="J1015" s="31"/>
      <c r="K1015" s="560"/>
      <c r="L1015" s="561"/>
      <c r="M1015" s="562"/>
    </row>
    <row r="1016" spans="2:13" x14ac:dyDescent="0.2">
      <c r="B1016" s="567"/>
      <c r="C1016" s="62"/>
      <c r="D1016" s="64"/>
      <c r="E1016" s="63"/>
      <c r="F1016" s="63"/>
      <c r="G1016" s="480"/>
      <c r="H1016" s="32"/>
      <c r="I1016" s="31"/>
      <c r="J1016" s="31"/>
      <c r="K1016" s="560"/>
      <c r="L1016" s="561"/>
      <c r="M1016" s="562"/>
    </row>
    <row r="1017" spans="2:13" x14ac:dyDescent="0.2">
      <c r="B1017" s="567"/>
      <c r="C1017" s="62"/>
      <c r="D1017" s="64"/>
      <c r="E1017" s="63"/>
      <c r="F1017" s="63"/>
      <c r="G1017" s="480"/>
      <c r="H1017" s="32"/>
      <c r="I1017" s="31"/>
      <c r="J1017" s="31"/>
      <c r="K1017" s="560"/>
      <c r="L1017" s="561"/>
      <c r="M1017" s="562"/>
    </row>
    <row r="1018" spans="2:13" x14ac:dyDescent="0.2">
      <c r="B1018" s="567"/>
      <c r="C1018" s="62"/>
      <c r="D1018" s="64"/>
      <c r="E1018" s="63"/>
      <c r="F1018" s="63"/>
      <c r="G1018" s="480"/>
      <c r="H1018" s="32"/>
      <c r="I1018" s="31"/>
      <c r="J1018" s="31"/>
      <c r="K1018" s="560"/>
      <c r="L1018" s="561"/>
      <c r="M1018" s="562"/>
    </row>
    <row r="1019" spans="2:13" x14ac:dyDescent="0.2">
      <c r="B1019" s="567"/>
      <c r="C1019" s="62"/>
      <c r="D1019" s="64"/>
      <c r="E1019" s="63"/>
      <c r="F1019" s="63"/>
      <c r="G1019" s="480"/>
      <c r="H1019" s="32"/>
      <c r="I1019" s="31"/>
      <c r="J1019" s="31"/>
      <c r="K1019" s="560"/>
      <c r="L1019" s="561"/>
      <c r="M1019" s="562"/>
    </row>
    <row r="1020" spans="2:13" x14ac:dyDescent="0.2">
      <c r="B1020" s="567"/>
      <c r="C1020" s="62"/>
      <c r="D1020" s="64"/>
      <c r="E1020" s="63"/>
      <c r="F1020" s="63"/>
      <c r="G1020" s="480"/>
      <c r="H1020" s="32"/>
      <c r="I1020" s="31"/>
      <c r="J1020" s="31"/>
      <c r="K1020" s="560"/>
      <c r="L1020" s="561"/>
      <c r="M1020" s="562"/>
    </row>
    <row r="1021" spans="2:13" x14ac:dyDescent="0.2">
      <c r="B1021" s="567"/>
      <c r="C1021" s="62"/>
      <c r="D1021" s="64"/>
      <c r="E1021" s="63"/>
      <c r="F1021" s="63"/>
      <c r="G1021" s="480"/>
      <c r="H1021" s="32"/>
      <c r="I1021" s="31"/>
      <c r="J1021" s="31"/>
      <c r="K1021" s="560"/>
      <c r="L1021" s="561"/>
      <c r="M1021" s="562"/>
    </row>
    <row r="1022" spans="2:13" x14ac:dyDescent="0.2">
      <c r="B1022" s="567"/>
      <c r="C1022" s="62"/>
      <c r="D1022" s="64"/>
      <c r="E1022" s="63"/>
      <c r="F1022" s="63"/>
      <c r="G1022" s="480"/>
      <c r="H1022" s="32"/>
      <c r="I1022" s="31"/>
      <c r="J1022" s="31"/>
      <c r="K1022" s="560"/>
      <c r="L1022" s="561"/>
      <c r="M1022" s="562"/>
    </row>
    <row r="1023" spans="2:13" x14ac:dyDescent="0.2">
      <c r="B1023" s="567"/>
      <c r="C1023" s="62"/>
      <c r="D1023" s="64"/>
      <c r="E1023" s="63"/>
      <c r="F1023" s="63"/>
      <c r="G1023" s="480"/>
      <c r="H1023" s="32"/>
      <c r="I1023" s="31"/>
      <c r="J1023" s="31"/>
      <c r="K1023" s="560"/>
      <c r="L1023" s="561"/>
      <c r="M1023" s="562"/>
    </row>
    <row r="1024" spans="2:13" x14ac:dyDescent="0.2">
      <c r="B1024" s="567"/>
      <c r="C1024" s="62"/>
      <c r="D1024" s="64"/>
      <c r="E1024" s="63"/>
      <c r="F1024" s="63"/>
      <c r="G1024" s="480"/>
      <c r="H1024" s="32"/>
      <c r="I1024" s="31"/>
      <c r="J1024" s="31"/>
      <c r="K1024" s="560"/>
      <c r="L1024" s="561"/>
      <c r="M1024" s="562"/>
    </row>
    <row r="1025" spans="2:13" x14ac:dyDescent="0.2">
      <c r="B1025" s="567"/>
      <c r="C1025" s="62"/>
      <c r="D1025" s="64"/>
      <c r="E1025" s="63"/>
      <c r="F1025" s="63"/>
      <c r="G1025" s="480"/>
      <c r="H1025" s="32"/>
      <c r="I1025" s="31"/>
      <c r="J1025" s="31"/>
      <c r="K1025" s="560"/>
      <c r="L1025" s="561"/>
      <c r="M1025" s="562"/>
    </row>
    <row r="1026" spans="2:13" x14ac:dyDescent="0.2">
      <c r="B1026" s="567"/>
      <c r="C1026" s="62"/>
      <c r="D1026" s="64"/>
      <c r="E1026" s="63"/>
      <c r="F1026" s="63"/>
      <c r="G1026" s="480"/>
      <c r="H1026" s="32"/>
      <c r="I1026" s="31"/>
      <c r="J1026" s="31"/>
      <c r="K1026" s="560"/>
      <c r="L1026" s="561"/>
      <c r="M1026" s="562"/>
    </row>
    <row r="1027" spans="2:13" x14ac:dyDescent="0.2">
      <c r="B1027" s="567"/>
      <c r="C1027" s="62"/>
      <c r="D1027" s="64"/>
      <c r="E1027" s="63"/>
      <c r="F1027" s="63"/>
      <c r="G1027" s="480"/>
      <c r="H1027" s="32"/>
      <c r="I1027" s="31"/>
      <c r="J1027" s="31"/>
      <c r="K1027" s="560"/>
      <c r="L1027" s="561"/>
      <c r="M1027" s="562"/>
    </row>
    <row r="1028" spans="2:13" x14ac:dyDescent="0.2">
      <c r="B1028" s="567"/>
      <c r="C1028" s="62"/>
      <c r="D1028" s="64"/>
      <c r="E1028" s="63"/>
      <c r="F1028" s="63"/>
      <c r="G1028" s="480"/>
      <c r="H1028" s="32"/>
      <c r="I1028" s="31"/>
      <c r="J1028" s="31"/>
      <c r="K1028" s="560"/>
      <c r="L1028" s="561"/>
      <c r="M1028" s="562"/>
    </row>
    <row r="1029" spans="2:13" x14ac:dyDescent="0.2">
      <c r="B1029" s="141"/>
      <c r="K1029" s="143"/>
      <c r="L1029" s="143"/>
      <c r="M1029" s="144"/>
    </row>
    <row r="1030" spans="2:13" x14ac:dyDescent="0.2">
      <c r="B1030" s="567" t="s">
        <v>243</v>
      </c>
      <c r="C1030" s="145"/>
      <c r="D1030" s="145"/>
      <c r="E1030" s="31"/>
      <c r="F1030" s="65"/>
      <c r="G1030" s="480"/>
      <c r="H1030" s="32"/>
      <c r="I1030" s="31"/>
      <c r="J1030" s="31"/>
      <c r="K1030" s="560"/>
      <c r="L1030" s="561"/>
      <c r="M1030" s="562"/>
    </row>
    <row r="1031" spans="2:13" x14ac:dyDescent="0.2">
      <c r="B1031" s="567"/>
      <c r="C1031" s="145"/>
      <c r="D1031" s="145"/>
      <c r="E1031" s="31"/>
      <c r="F1031" s="65"/>
      <c r="G1031" s="480"/>
      <c r="H1031" s="32"/>
      <c r="I1031" s="31"/>
      <c r="J1031" s="31"/>
      <c r="K1031" s="560"/>
      <c r="L1031" s="561"/>
      <c r="M1031" s="562"/>
    </row>
    <row r="1032" spans="2:13" x14ac:dyDescent="0.2">
      <c r="B1032" s="567"/>
      <c r="C1032" s="145"/>
      <c r="D1032" s="145"/>
      <c r="E1032" s="31"/>
      <c r="F1032" s="65"/>
      <c r="G1032" s="480"/>
      <c r="H1032" s="32"/>
      <c r="I1032" s="31"/>
      <c r="J1032" s="31"/>
      <c r="K1032" s="560"/>
      <c r="L1032" s="561"/>
      <c r="M1032" s="562"/>
    </row>
    <row r="1033" spans="2:13" x14ac:dyDescent="0.2">
      <c r="B1033" s="567"/>
      <c r="C1033" s="145"/>
      <c r="D1033" s="145"/>
      <c r="E1033" s="31"/>
      <c r="F1033" s="65"/>
      <c r="G1033" s="480"/>
      <c r="H1033" s="32"/>
      <c r="I1033" s="31"/>
      <c r="J1033" s="31"/>
      <c r="K1033" s="560"/>
      <c r="L1033" s="561"/>
      <c r="M1033" s="562"/>
    </row>
    <row r="1034" spans="2:13" x14ac:dyDescent="0.2">
      <c r="B1034" s="141"/>
      <c r="K1034" s="143"/>
      <c r="L1034" s="143"/>
      <c r="M1034" s="144"/>
    </row>
    <row r="1035" spans="2:13" x14ac:dyDescent="0.2">
      <c r="B1035" s="567" t="s">
        <v>244</v>
      </c>
      <c r="C1035" s="62"/>
      <c r="D1035" s="64"/>
      <c r="E1035" s="63"/>
      <c r="F1035" s="63"/>
      <c r="G1035" s="474"/>
      <c r="H1035" s="280"/>
      <c r="I1035" s="31"/>
      <c r="J1035" s="31"/>
      <c r="K1035" s="560"/>
      <c r="L1035" s="561"/>
      <c r="M1035" s="562"/>
    </row>
    <row r="1036" spans="2:13" x14ac:dyDescent="0.2">
      <c r="B1036" s="567"/>
      <c r="C1036" s="62"/>
      <c r="D1036" s="64"/>
      <c r="E1036" s="63"/>
      <c r="F1036" s="63"/>
      <c r="G1036" s="474"/>
      <c r="H1036" s="280"/>
      <c r="I1036" s="31"/>
      <c r="J1036" s="31"/>
      <c r="K1036" s="560"/>
      <c r="L1036" s="561"/>
      <c r="M1036" s="562"/>
    </row>
    <row r="1037" spans="2:13" x14ac:dyDescent="0.2">
      <c r="B1037" s="567"/>
      <c r="C1037" s="62"/>
      <c r="D1037" s="64"/>
      <c r="E1037" s="63"/>
      <c r="F1037" s="63"/>
      <c r="G1037" s="474"/>
      <c r="H1037" s="280"/>
      <c r="I1037" s="31"/>
      <c r="J1037" s="31"/>
      <c r="K1037" s="560"/>
      <c r="L1037" s="561"/>
      <c r="M1037" s="562"/>
    </row>
    <row r="1038" spans="2:13" x14ac:dyDescent="0.2">
      <c r="B1038" s="567"/>
      <c r="C1038" s="62"/>
      <c r="D1038" s="64"/>
      <c r="E1038" s="63"/>
      <c r="F1038" s="63"/>
      <c r="G1038" s="474"/>
      <c r="H1038" s="280"/>
      <c r="I1038" s="31"/>
      <c r="J1038" s="31"/>
      <c r="K1038" s="560"/>
      <c r="L1038" s="561"/>
      <c r="M1038" s="562"/>
    </row>
    <row r="1039" spans="2:13" x14ac:dyDescent="0.2">
      <c r="B1039" s="567"/>
      <c r="C1039" s="62"/>
      <c r="D1039" s="64"/>
      <c r="E1039" s="63"/>
      <c r="F1039" s="63"/>
      <c r="G1039" s="474"/>
      <c r="H1039" s="280"/>
      <c r="I1039" s="31"/>
      <c r="J1039" s="31"/>
      <c r="K1039" s="560"/>
      <c r="L1039" s="561"/>
      <c r="M1039" s="562"/>
    </row>
    <row r="1040" spans="2:13" x14ac:dyDescent="0.2">
      <c r="B1040" s="567"/>
      <c r="C1040" s="62"/>
      <c r="D1040" s="64"/>
      <c r="E1040" s="63"/>
      <c r="F1040" s="63"/>
      <c r="G1040" s="474"/>
      <c r="H1040" s="280"/>
      <c r="I1040" s="31"/>
      <c r="J1040" s="31"/>
      <c r="K1040" s="560"/>
      <c r="L1040" s="561"/>
      <c r="M1040" s="562"/>
    </row>
    <row r="1041" spans="2:13" x14ac:dyDescent="0.2">
      <c r="B1041" s="567"/>
      <c r="C1041" s="62"/>
      <c r="D1041" s="64"/>
      <c r="E1041" s="63"/>
      <c r="F1041" s="63"/>
      <c r="G1041" s="474"/>
      <c r="H1041" s="280"/>
      <c r="I1041" s="31"/>
      <c r="J1041" s="31"/>
      <c r="K1041" s="560"/>
      <c r="L1041" s="561"/>
      <c r="M1041" s="562"/>
    </row>
    <row r="1042" spans="2:13" x14ac:dyDescent="0.2">
      <c r="B1042" s="567"/>
      <c r="C1042" s="62"/>
      <c r="D1042" s="64"/>
      <c r="E1042" s="63"/>
      <c r="F1042" s="63"/>
      <c r="G1042" s="474"/>
      <c r="H1042" s="280"/>
      <c r="I1042" s="31"/>
      <c r="J1042" s="31"/>
      <c r="K1042" s="560"/>
      <c r="L1042" s="561"/>
      <c r="M1042" s="562"/>
    </row>
    <row r="1043" spans="2:13" x14ac:dyDescent="0.2">
      <c r="B1043" s="567"/>
      <c r="C1043" s="62"/>
      <c r="D1043" s="64"/>
      <c r="E1043" s="63"/>
      <c r="F1043" s="63"/>
      <c r="G1043" s="474"/>
      <c r="H1043" s="280"/>
      <c r="I1043" s="31"/>
      <c r="J1043" s="31"/>
      <c r="K1043" s="560"/>
      <c r="L1043" s="561"/>
      <c r="M1043" s="562"/>
    </row>
    <row r="1044" spans="2:13" x14ac:dyDescent="0.2">
      <c r="B1044" s="567"/>
      <c r="C1044" s="62"/>
      <c r="D1044" s="64"/>
      <c r="E1044" s="63"/>
      <c r="F1044" s="63"/>
      <c r="G1044" s="474"/>
      <c r="H1044" s="280"/>
      <c r="I1044" s="31"/>
      <c r="J1044" s="31"/>
      <c r="K1044" s="560"/>
      <c r="L1044" s="561"/>
      <c r="M1044" s="562"/>
    </row>
    <row r="1045" spans="2:13" x14ac:dyDescent="0.2">
      <c r="B1045" s="567"/>
      <c r="C1045" s="62"/>
      <c r="D1045" s="64"/>
      <c r="E1045" s="63"/>
      <c r="F1045" s="63"/>
      <c r="G1045" s="474"/>
      <c r="H1045" s="280"/>
      <c r="I1045" s="31"/>
      <c r="J1045" s="31"/>
      <c r="K1045" s="560"/>
      <c r="L1045" s="561"/>
      <c r="M1045" s="562"/>
    </row>
    <row r="1046" spans="2:13" x14ac:dyDescent="0.2">
      <c r="B1046" s="567"/>
      <c r="C1046" s="62"/>
      <c r="D1046" s="64"/>
      <c r="E1046" s="63"/>
      <c r="F1046" s="63"/>
      <c r="G1046" s="474"/>
      <c r="H1046" s="280"/>
      <c r="I1046" s="31"/>
      <c r="J1046" s="31"/>
      <c r="K1046" s="560"/>
      <c r="L1046" s="561"/>
      <c r="M1046" s="562"/>
    </row>
    <row r="1047" spans="2:13" x14ac:dyDescent="0.2">
      <c r="B1047" s="567"/>
      <c r="C1047" s="62"/>
      <c r="D1047" s="64"/>
      <c r="E1047" s="63"/>
      <c r="F1047" s="63"/>
      <c r="G1047" s="474"/>
      <c r="H1047" s="280"/>
      <c r="I1047" s="31"/>
      <c r="J1047" s="31"/>
      <c r="K1047" s="560"/>
      <c r="L1047" s="561"/>
      <c r="M1047" s="562"/>
    </row>
    <row r="1048" spans="2:13" x14ac:dyDescent="0.2">
      <c r="B1048" s="567"/>
      <c r="C1048" s="62"/>
      <c r="D1048" s="64"/>
      <c r="E1048" s="63"/>
      <c r="F1048" s="63"/>
      <c r="G1048" s="474"/>
      <c r="H1048" s="280"/>
      <c r="I1048" s="31"/>
      <c r="J1048" s="31"/>
      <c r="K1048" s="560"/>
      <c r="L1048" s="561"/>
      <c r="M1048" s="562"/>
    </row>
    <row r="1049" spans="2:13" x14ac:dyDescent="0.2">
      <c r="B1049" s="567"/>
      <c r="C1049" s="62"/>
      <c r="D1049" s="64"/>
      <c r="E1049" s="63"/>
      <c r="F1049" s="63"/>
      <c r="G1049" s="474"/>
      <c r="H1049" s="280"/>
      <c r="I1049" s="31"/>
      <c r="J1049" s="31"/>
      <c r="K1049" s="560"/>
      <c r="L1049" s="561"/>
      <c r="M1049" s="562"/>
    </row>
    <row r="1050" spans="2:13" x14ac:dyDescent="0.2">
      <c r="B1050" s="567"/>
      <c r="C1050" s="62"/>
      <c r="D1050" s="64"/>
      <c r="E1050" s="63"/>
      <c r="F1050" s="63"/>
      <c r="G1050" s="474"/>
      <c r="H1050" s="280"/>
      <c r="I1050" s="31"/>
      <c r="J1050" s="31"/>
      <c r="K1050" s="560"/>
      <c r="L1050" s="561"/>
      <c r="M1050" s="562"/>
    </row>
    <row r="1051" spans="2:13" x14ac:dyDescent="0.2">
      <c r="B1051" s="567"/>
      <c r="C1051" s="62"/>
      <c r="D1051" s="64"/>
      <c r="E1051" s="63"/>
      <c r="F1051" s="63"/>
      <c r="G1051" s="474"/>
      <c r="H1051" s="280"/>
      <c r="I1051" s="31"/>
      <c r="J1051" s="31"/>
      <c r="K1051" s="560"/>
      <c r="L1051" s="561"/>
      <c r="M1051" s="562"/>
    </row>
    <row r="1052" spans="2:13" x14ac:dyDescent="0.2">
      <c r="B1052" s="567"/>
      <c r="C1052" s="62"/>
      <c r="D1052" s="64"/>
      <c r="E1052" s="63"/>
      <c r="F1052" s="63"/>
      <c r="G1052" s="474"/>
      <c r="H1052" s="280"/>
      <c r="I1052" s="31"/>
      <c r="J1052" s="31"/>
      <c r="K1052" s="560"/>
      <c r="L1052" s="561"/>
      <c r="M1052" s="562"/>
    </row>
    <row r="1053" spans="2:13" x14ac:dyDescent="0.2">
      <c r="B1053" s="567"/>
      <c r="C1053" s="62"/>
      <c r="D1053" s="64"/>
      <c r="E1053" s="63"/>
      <c r="F1053" s="63"/>
      <c r="G1053" s="474"/>
      <c r="H1053" s="280"/>
      <c r="I1053" s="31"/>
      <c r="J1053" s="31"/>
      <c r="K1053" s="560"/>
      <c r="L1053" s="561"/>
      <c r="M1053" s="562"/>
    </row>
    <row r="1054" spans="2:13" x14ac:dyDescent="0.2">
      <c r="B1054" s="567"/>
      <c r="C1054" s="62"/>
      <c r="D1054" s="64"/>
      <c r="E1054" s="63"/>
      <c r="F1054" s="63"/>
      <c r="G1054" s="474"/>
      <c r="H1054" s="280"/>
      <c r="I1054" s="31"/>
      <c r="J1054" s="31"/>
      <c r="K1054" s="560"/>
      <c r="L1054" s="561"/>
      <c r="M1054" s="562"/>
    </row>
    <row r="1055" spans="2:13" ht="15" thickBot="1" x14ac:dyDescent="0.25">
      <c r="B1055" s="412"/>
      <c r="C1055" s="302"/>
      <c r="D1055" s="302"/>
      <c r="E1055" s="302"/>
      <c r="F1055" s="302"/>
      <c r="G1055" s="302"/>
      <c r="H1055" s="302"/>
      <c r="I1055" s="302"/>
      <c r="J1055" s="302"/>
      <c r="K1055" s="302"/>
      <c r="L1055" s="302"/>
      <c r="M1055" s="421"/>
    </row>
    <row r="1057" spans="2:22" ht="15.75" x14ac:dyDescent="0.2">
      <c r="B1057" s="341" t="s">
        <v>102</v>
      </c>
    </row>
    <row r="1058" spans="2:22" ht="15" thickBot="1" x14ac:dyDescent="0.25"/>
    <row r="1059" spans="2:22" s="389" customFormat="1" ht="21" thickBot="1" x14ac:dyDescent="0.35">
      <c r="B1059" s="430" t="s">
        <v>301</v>
      </c>
      <c r="C1059" s="427"/>
      <c r="D1059" s="427"/>
      <c r="E1059" s="427"/>
      <c r="F1059" s="427"/>
      <c r="G1059" s="427"/>
      <c r="H1059" s="427"/>
      <c r="I1059" s="428"/>
      <c r="K1059" s="390"/>
      <c r="M1059" s="391"/>
      <c r="N1059" s="391"/>
      <c r="O1059" s="391"/>
      <c r="P1059" s="391"/>
      <c r="Q1059" s="392"/>
      <c r="R1059" s="392"/>
      <c r="S1059" s="392"/>
      <c r="T1059" s="392"/>
      <c r="U1059" s="392"/>
      <c r="V1059" s="392"/>
    </row>
    <row r="1060" spans="2:22" x14ac:dyDescent="0.2">
      <c r="B1060" s="141"/>
      <c r="I1060" s="402"/>
    </row>
    <row r="1061" spans="2:22" ht="15.75" thickBot="1" x14ac:dyDescent="0.3">
      <c r="B1061" s="141"/>
      <c r="F1061" s="597" t="s">
        <v>104</v>
      </c>
      <c r="G1061" s="598"/>
      <c r="H1061" s="599"/>
      <c r="I1061" s="402"/>
    </row>
    <row r="1062" spans="2:22" ht="44.25" customHeight="1" x14ac:dyDescent="0.2">
      <c r="B1062" s="574" t="s">
        <v>302</v>
      </c>
      <c r="C1062" s="575"/>
      <c r="D1062" s="576"/>
      <c r="F1062" s="600" t="s">
        <v>303</v>
      </c>
      <c r="G1062" s="601"/>
      <c r="H1062" s="70"/>
      <c r="I1062" s="402"/>
    </row>
    <row r="1063" spans="2:22" ht="75.75" customHeight="1" x14ac:dyDescent="0.2">
      <c r="B1063" s="20" t="s">
        <v>80</v>
      </c>
      <c r="C1063" s="21" t="s">
        <v>81</v>
      </c>
      <c r="D1063" s="22" t="s">
        <v>82</v>
      </c>
      <c r="F1063" s="600" t="s">
        <v>304</v>
      </c>
      <c r="G1063" s="601"/>
      <c r="H1063" s="70"/>
      <c r="I1063" s="402"/>
    </row>
    <row r="1064" spans="2:22" ht="15" thickBot="1" x14ac:dyDescent="0.25">
      <c r="B1064" s="169">
        <f>SUM(I1083:I1166)</f>
        <v>0</v>
      </c>
      <c r="C1064" s="169">
        <f>SUM(J1083:J1166)</f>
        <v>0</v>
      </c>
      <c r="D1064" s="43" t="s">
        <v>83</v>
      </c>
      <c r="E1064" s="302"/>
      <c r="F1064" s="302"/>
      <c r="G1064" s="302"/>
      <c r="H1064" s="302"/>
      <c r="I1064" s="413"/>
    </row>
    <row r="1065" spans="2:22" ht="15" customHeight="1" x14ac:dyDescent="0.2">
      <c r="B1065" s="414"/>
      <c r="C1065" s="415"/>
      <c r="D1065" s="415"/>
      <c r="E1065" s="415"/>
      <c r="F1065" s="565" t="str">
        <f>IF($H$1063="No","If you did not elect to comply with 98.236(q) according to 98.233(q)(1)(iv) for specific equipment component types, leave black the corresponding rows for these components below","")</f>
        <v/>
      </c>
      <c r="G1065" s="565"/>
      <c r="H1065" s="565"/>
      <c r="I1065" s="565"/>
      <c r="J1065" s="401"/>
    </row>
    <row r="1066" spans="2:22" x14ac:dyDescent="0.2">
      <c r="B1066" s="141"/>
      <c r="F1066" s="566"/>
      <c r="G1066" s="566"/>
      <c r="H1066" s="566"/>
      <c r="I1066" s="566"/>
      <c r="J1066" s="402"/>
    </row>
    <row r="1067" spans="2:22" ht="18" x14ac:dyDescent="0.25">
      <c r="B1067" s="418" t="s">
        <v>305</v>
      </c>
      <c r="J1067" s="402"/>
    </row>
    <row r="1068" spans="2:22" ht="78.75" customHeight="1" x14ac:dyDescent="0.2">
      <c r="B1068" s="141"/>
      <c r="C1068" s="66"/>
      <c r="D1068" s="600" t="s">
        <v>306</v>
      </c>
      <c r="E1068" s="613"/>
      <c r="F1068" s="613"/>
      <c r="G1068" s="613"/>
      <c r="H1068" s="613"/>
      <c r="I1068" s="601"/>
      <c r="J1068" s="402"/>
    </row>
    <row r="1069" spans="2:22" ht="75" x14ac:dyDescent="0.25">
      <c r="B1069" s="132" t="s">
        <v>60</v>
      </c>
      <c r="C1069" s="487" t="s">
        <v>307</v>
      </c>
      <c r="D1069" s="487" t="s">
        <v>308</v>
      </c>
      <c r="E1069" s="487" t="s">
        <v>309</v>
      </c>
      <c r="F1069" s="487" t="s">
        <v>310</v>
      </c>
      <c r="G1069" s="487" t="s">
        <v>311</v>
      </c>
      <c r="H1069" s="487" t="s">
        <v>312</v>
      </c>
      <c r="I1069" s="481" t="s">
        <v>313</v>
      </c>
      <c r="J1069" s="402"/>
    </row>
    <row r="1070" spans="2:22" x14ac:dyDescent="0.2">
      <c r="B1070" s="105"/>
      <c r="C1070" s="16"/>
      <c r="D1070" s="16"/>
      <c r="E1070" s="16"/>
      <c r="F1070" s="16"/>
      <c r="G1070" s="16"/>
      <c r="H1070" s="16"/>
      <c r="I1070" s="16"/>
      <c r="J1070" s="402"/>
    </row>
    <row r="1071" spans="2:22" x14ac:dyDescent="0.2">
      <c r="B1071" s="105"/>
      <c r="C1071" s="16"/>
      <c r="D1071" s="16"/>
      <c r="E1071" s="16"/>
      <c r="F1071" s="16"/>
      <c r="G1071" s="16"/>
      <c r="H1071" s="16"/>
      <c r="I1071" s="16"/>
      <c r="J1071" s="402"/>
    </row>
    <row r="1072" spans="2:22" x14ac:dyDescent="0.2">
      <c r="B1072" s="105"/>
      <c r="C1072" s="16"/>
      <c r="D1072" s="16"/>
      <c r="E1072" s="16"/>
      <c r="F1072" s="16"/>
      <c r="G1072" s="16"/>
      <c r="H1072" s="16"/>
      <c r="I1072" s="16"/>
      <c r="J1072" s="402"/>
    </row>
    <row r="1073" spans="2:27" x14ac:dyDescent="0.2">
      <c r="B1073" s="105"/>
      <c r="C1073" s="16"/>
      <c r="D1073" s="16"/>
      <c r="E1073" s="16"/>
      <c r="F1073" s="16"/>
      <c r="G1073" s="16"/>
      <c r="H1073" s="16"/>
      <c r="I1073" s="16"/>
      <c r="J1073" s="402"/>
    </row>
    <row r="1074" spans="2:27" x14ac:dyDescent="0.2">
      <c r="B1074" s="105"/>
      <c r="C1074" s="16"/>
      <c r="D1074" s="16"/>
      <c r="E1074" s="16"/>
      <c r="F1074" s="16"/>
      <c r="G1074" s="16"/>
      <c r="H1074" s="16"/>
      <c r="I1074" s="16"/>
      <c r="J1074" s="402"/>
    </row>
    <row r="1075" spans="2:27" x14ac:dyDescent="0.2">
      <c r="B1075" s="105"/>
      <c r="C1075" s="16"/>
      <c r="D1075" s="16"/>
      <c r="E1075" s="16"/>
      <c r="F1075" s="16"/>
      <c r="G1075" s="16"/>
      <c r="H1075" s="16"/>
      <c r="I1075" s="16"/>
      <c r="J1075" s="402"/>
    </row>
    <row r="1076" spans="2:27" x14ac:dyDescent="0.2">
      <c r="B1076" s="105"/>
      <c r="C1076" s="16"/>
      <c r="D1076" s="16"/>
      <c r="E1076" s="16"/>
      <c r="F1076" s="16"/>
      <c r="G1076" s="16"/>
      <c r="H1076" s="16"/>
      <c r="I1076" s="16"/>
      <c r="J1076" s="402"/>
    </row>
    <row r="1077" spans="2:27" x14ac:dyDescent="0.2">
      <c r="B1077" s="141"/>
      <c r="J1077" s="402"/>
    </row>
    <row r="1078" spans="2:27" ht="15" thickBot="1" x14ac:dyDescent="0.25">
      <c r="B1078" s="412"/>
      <c r="C1078" s="302"/>
      <c r="D1078" s="302"/>
      <c r="E1078" s="302"/>
      <c r="F1078" s="302"/>
      <c r="G1078" s="302"/>
      <c r="H1078" s="302"/>
      <c r="I1078" s="302"/>
      <c r="J1078" s="413"/>
    </row>
    <row r="1079" spans="2:27" x14ac:dyDescent="0.2">
      <c r="B1079" s="414"/>
      <c r="C1079" s="415"/>
      <c r="D1079" s="415"/>
      <c r="E1079" s="415"/>
      <c r="F1079" s="415"/>
      <c r="G1079" s="415"/>
      <c r="H1079" s="415"/>
      <c r="I1079" s="415"/>
      <c r="J1079" s="415"/>
      <c r="K1079" s="401"/>
    </row>
    <row r="1080" spans="2:27" ht="15" x14ac:dyDescent="0.25">
      <c r="B1080" s="423" t="s">
        <v>314</v>
      </c>
      <c r="K1080" s="402"/>
    </row>
    <row r="1081" spans="2:27" x14ac:dyDescent="0.2">
      <c r="B1081" s="141"/>
      <c r="K1081" s="402"/>
    </row>
    <row r="1082" spans="2:27" ht="156.75" x14ac:dyDescent="0.25">
      <c r="B1082" s="135" t="s">
        <v>315</v>
      </c>
      <c r="C1082" s="486" t="s">
        <v>60</v>
      </c>
      <c r="D1082" s="602" t="s">
        <v>316</v>
      </c>
      <c r="E1082" s="602"/>
      <c r="F1082" s="602"/>
      <c r="G1082" s="479" t="s">
        <v>317</v>
      </c>
      <c r="H1082" s="479" t="s">
        <v>318</v>
      </c>
      <c r="I1082" s="486" t="s">
        <v>319</v>
      </c>
      <c r="J1082" s="486" t="s">
        <v>320</v>
      </c>
      <c r="K1082" s="402"/>
    </row>
    <row r="1083" spans="2:27" ht="15" customHeight="1" x14ac:dyDescent="0.2">
      <c r="B1083" s="582" t="s">
        <v>321</v>
      </c>
      <c r="C1083" s="631"/>
      <c r="D1083" s="548" t="s">
        <v>322</v>
      </c>
      <c r="E1083" s="548"/>
      <c r="F1083" s="548"/>
      <c r="G1083" s="67"/>
      <c r="H1083" s="67"/>
      <c r="I1083" s="68"/>
      <c r="J1083" s="68"/>
      <c r="K1083" s="402"/>
      <c r="AA1083" s="44">
        <f>$C$1083</f>
        <v>0</v>
      </c>
    </row>
    <row r="1084" spans="2:27" x14ac:dyDescent="0.2">
      <c r="B1084" s="582"/>
      <c r="C1084" s="554"/>
      <c r="D1084" s="548" t="s">
        <v>323</v>
      </c>
      <c r="E1084" s="548"/>
      <c r="F1084" s="548"/>
      <c r="G1084" s="67"/>
      <c r="H1084" s="67"/>
      <c r="I1084" s="68"/>
      <c r="J1084" s="68"/>
      <c r="K1084" s="402"/>
      <c r="AA1084" s="44">
        <f t="shared" ref="AA1084:AA1094" si="27">$C$1083</f>
        <v>0</v>
      </c>
    </row>
    <row r="1085" spans="2:27" x14ac:dyDescent="0.2">
      <c r="B1085" s="582"/>
      <c r="C1085" s="554"/>
      <c r="D1085" s="548" t="s">
        <v>324</v>
      </c>
      <c r="E1085" s="548"/>
      <c r="F1085" s="548"/>
      <c r="G1085" s="67"/>
      <c r="H1085" s="67"/>
      <c r="I1085" s="68"/>
      <c r="J1085" s="68"/>
      <c r="K1085" s="402"/>
      <c r="AA1085" s="44">
        <f t="shared" si="27"/>
        <v>0</v>
      </c>
    </row>
    <row r="1086" spans="2:27" x14ac:dyDescent="0.2">
      <c r="B1086" s="582"/>
      <c r="C1086" s="554"/>
      <c r="D1086" s="548" t="s">
        <v>325</v>
      </c>
      <c r="E1086" s="548"/>
      <c r="F1086" s="548"/>
      <c r="G1086" s="67"/>
      <c r="H1086" s="67"/>
      <c r="I1086" s="68"/>
      <c r="J1086" s="68"/>
      <c r="K1086" s="402"/>
      <c r="AA1086" s="44">
        <f t="shared" si="27"/>
        <v>0</v>
      </c>
    </row>
    <row r="1087" spans="2:27" x14ac:dyDescent="0.2">
      <c r="B1087" s="582"/>
      <c r="C1087" s="554"/>
      <c r="D1087" s="547" t="s">
        <v>326</v>
      </c>
      <c r="E1087" s="547"/>
      <c r="F1087" s="547"/>
      <c r="G1087" s="67"/>
      <c r="H1087" s="67"/>
      <c r="I1087" s="68"/>
      <c r="J1087" s="68"/>
      <c r="K1087" s="402"/>
      <c r="AA1087" s="44">
        <f t="shared" si="27"/>
        <v>0</v>
      </c>
    </row>
    <row r="1088" spans="2:27" x14ac:dyDescent="0.2">
      <c r="B1088" s="582"/>
      <c r="C1088" s="554"/>
      <c r="D1088" s="547" t="s">
        <v>327</v>
      </c>
      <c r="E1088" s="547"/>
      <c r="F1088" s="547"/>
      <c r="G1088" s="67"/>
      <c r="H1088" s="67"/>
      <c r="I1088" s="68"/>
      <c r="J1088" s="68"/>
      <c r="K1088" s="402"/>
      <c r="AA1088" s="44">
        <f t="shared" si="27"/>
        <v>0</v>
      </c>
    </row>
    <row r="1089" spans="2:27" x14ac:dyDescent="0.2">
      <c r="B1089" s="582"/>
      <c r="C1089" s="554"/>
      <c r="D1089" s="548" t="s">
        <v>328</v>
      </c>
      <c r="E1089" s="548"/>
      <c r="F1089" s="548"/>
      <c r="G1089" s="67"/>
      <c r="H1089" s="67"/>
      <c r="I1089" s="68"/>
      <c r="J1089" s="68"/>
      <c r="K1089" s="402"/>
      <c r="AA1089" s="44">
        <f t="shared" si="27"/>
        <v>0</v>
      </c>
    </row>
    <row r="1090" spans="2:27" x14ac:dyDescent="0.2">
      <c r="B1090" s="582"/>
      <c r="C1090" s="554"/>
      <c r="D1090" s="548" t="s">
        <v>329</v>
      </c>
      <c r="E1090" s="548"/>
      <c r="F1090" s="548"/>
      <c r="G1090" s="67"/>
      <c r="H1090" s="67"/>
      <c r="I1090" s="68"/>
      <c r="J1090" s="68"/>
      <c r="K1090" s="402"/>
      <c r="AA1090" s="44">
        <f t="shared" si="27"/>
        <v>0</v>
      </c>
    </row>
    <row r="1091" spans="2:27" x14ac:dyDescent="0.2">
      <c r="B1091" s="582"/>
      <c r="C1091" s="554"/>
      <c r="D1091" s="548" t="s">
        <v>330</v>
      </c>
      <c r="E1091" s="548"/>
      <c r="F1091" s="548"/>
      <c r="G1091" s="67"/>
      <c r="H1091" s="67"/>
      <c r="I1091" s="68"/>
      <c r="J1091" s="68"/>
      <c r="K1091" s="402"/>
      <c r="AA1091" s="44">
        <f t="shared" si="27"/>
        <v>0</v>
      </c>
    </row>
    <row r="1092" spans="2:27" x14ac:dyDescent="0.2">
      <c r="B1092" s="582"/>
      <c r="C1092" s="554"/>
      <c r="D1092" s="548" t="s">
        <v>331</v>
      </c>
      <c r="E1092" s="548"/>
      <c r="F1092" s="548"/>
      <c r="G1092" s="67"/>
      <c r="H1092" s="67"/>
      <c r="I1092" s="68"/>
      <c r="J1092" s="68"/>
      <c r="K1092" s="402"/>
      <c r="AA1092" s="44">
        <f t="shared" si="27"/>
        <v>0</v>
      </c>
    </row>
    <row r="1093" spans="2:27" x14ac:dyDescent="0.2">
      <c r="B1093" s="582"/>
      <c r="C1093" s="554"/>
      <c r="D1093" s="548" t="s">
        <v>332</v>
      </c>
      <c r="E1093" s="548"/>
      <c r="F1093" s="548"/>
      <c r="G1093" s="67"/>
      <c r="H1093" s="67"/>
      <c r="I1093" s="68"/>
      <c r="J1093" s="68"/>
      <c r="K1093" s="402"/>
      <c r="AA1093" s="44">
        <f t="shared" si="27"/>
        <v>0</v>
      </c>
    </row>
    <row r="1094" spans="2:27" ht="15" thickBot="1" x14ac:dyDescent="0.25">
      <c r="B1094" s="582"/>
      <c r="C1094" s="554"/>
      <c r="D1094" s="556" t="s">
        <v>333</v>
      </c>
      <c r="E1094" s="556"/>
      <c r="F1094" s="556"/>
      <c r="G1094" s="293"/>
      <c r="H1094" s="293"/>
      <c r="I1094" s="294"/>
      <c r="J1094" s="294"/>
      <c r="K1094" s="402"/>
      <c r="AA1094" s="44">
        <f t="shared" si="27"/>
        <v>0</v>
      </c>
    </row>
    <row r="1095" spans="2:27" ht="15" x14ac:dyDescent="0.2">
      <c r="B1095" s="136"/>
      <c r="C1095" s="594"/>
      <c r="D1095" s="593" t="s">
        <v>322</v>
      </c>
      <c r="E1095" s="593"/>
      <c r="F1095" s="593"/>
      <c r="G1095" s="250"/>
      <c r="H1095" s="250"/>
      <c r="I1095" s="297"/>
      <c r="J1095" s="297"/>
      <c r="K1095" s="402"/>
      <c r="AA1095" s="44">
        <f>$C$1095</f>
        <v>0</v>
      </c>
    </row>
    <row r="1096" spans="2:27" ht="15" x14ac:dyDescent="0.2">
      <c r="B1096" s="136"/>
      <c r="C1096" s="554"/>
      <c r="D1096" s="548" t="s">
        <v>323</v>
      </c>
      <c r="E1096" s="548"/>
      <c r="F1096" s="548"/>
      <c r="G1096" s="67"/>
      <c r="H1096" s="67"/>
      <c r="I1096" s="68"/>
      <c r="J1096" s="68"/>
      <c r="K1096" s="402"/>
      <c r="AA1096" s="44">
        <f t="shared" ref="AA1096:AA1106" si="28">$C$1095</f>
        <v>0</v>
      </c>
    </row>
    <row r="1097" spans="2:27" ht="15" x14ac:dyDescent="0.2">
      <c r="B1097" s="136"/>
      <c r="C1097" s="554"/>
      <c r="D1097" s="548" t="s">
        <v>324</v>
      </c>
      <c r="E1097" s="548"/>
      <c r="F1097" s="548"/>
      <c r="G1097" s="67"/>
      <c r="H1097" s="67"/>
      <c r="I1097" s="68"/>
      <c r="J1097" s="68"/>
      <c r="K1097" s="402"/>
      <c r="AA1097" s="44">
        <f t="shared" si="28"/>
        <v>0</v>
      </c>
    </row>
    <row r="1098" spans="2:27" ht="15" x14ac:dyDescent="0.2">
      <c r="B1098" s="136"/>
      <c r="C1098" s="554"/>
      <c r="D1098" s="548" t="s">
        <v>325</v>
      </c>
      <c r="E1098" s="548"/>
      <c r="F1098" s="548"/>
      <c r="G1098" s="67"/>
      <c r="H1098" s="67"/>
      <c r="I1098" s="68"/>
      <c r="J1098" s="68"/>
      <c r="K1098" s="402"/>
      <c r="AA1098" s="44">
        <f t="shared" si="28"/>
        <v>0</v>
      </c>
    </row>
    <row r="1099" spans="2:27" ht="15" x14ac:dyDescent="0.2">
      <c r="B1099" s="136"/>
      <c r="C1099" s="554"/>
      <c r="D1099" s="547" t="s">
        <v>326</v>
      </c>
      <c r="E1099" s="547"/>
      <c r="F1099" s="547"/>
      <c r="G1099" s="67"/>
      <c r="H1099" s="67"/>
      <c r="I1099" s="68"/>
      <c r="J1099" s="68"/>
      <c r="K1099" s="402"/>
      <c r="AA1099" s="44">
        <f t="shared" si="28"/>
        <v>0</v>
      </c>
    </row>
    <row r="1100" spans="2:27" ht="15" x14ac:dyDescent="0.2">
      <c r="B1100" s="136"/>
      <c r="C1100" s="554"/>
      <c r="D1100" s="547" t="s">
        <v>327</v>
      </c>
      <c r="E1100" s="547"/>
      <c r="F1100" s="547"/>
      <c r="G1100" s="67"/>
      <c r="H1100" s="67"/>
      <c r="I1100" s="68"/>
      <c r="J1100" s="68"/>
      <c r="K1100" s="402"/>
      <c r="AA1100" s="44">
        <f t="shared" si="28"/>
        <v>0</v>
      </c>
    </row>
    <row r="1101" spans="2:27" ht="15" x14ac:dyDescent="0.2">
      <c r="B1101" s="136"/>
      <c r="C1101" s="554"/>
      <c r="D1101" s="548" t="s">
        <v>328</v>
      </c>
      <c r="E1101" s="548"/>
      <c r="F1101" s="548"/>
      <c r="G1101" s="67"/>
      <c r="H1101" s="67"/>
      <c r="I1101" s="68"/>
      <c r="J1101" s="68"/>
      <c r="K1101" s="402"/>
      <c r="AA1101" s="44">
        <f t="shared" si="28"/>
        <v>0</v>
      </c>
    </row>
    <row r="1102" spans="2:27" ht="15" x14ac:dyDescent="0.2">
      <c r="B1102" s="136"/>
      <c r="C1102" s="554"/>
      <c r="D1102" s="548" t="s">
        <v>329</v>
      </c>
      <c r="E1102" s="548"/>
      <c r="F1102" s="548"/>
      <c r="G1102" s="67"/>
      <c r="H1102" s="67"/>
      <c r="I1102" s="68"/>
      <c r="J1102" s="68"/>
      <c r="K1102" s="402"/>
      <c r="AA1102" s="44">
        <f t="shared" si="28"/>
        <v>0</v>
      </c>
    </row>
    <row r="1103" spans="2:27" ht="15" x14ac:dyDescent="0.2">
      <c r="B1103" s="136"/>
      <c r="C1103" s="554"/>
      <c r="D1103" s="548" t="s">
        <v>330</v>
      </c>
      <c r="E1103" s="548"/>
      <c r="F1103" s="548"/>
      <c r="G1103" s="67"/>
      <c r="H1103" s="67"/>
      <c r="I1103" s="68"/>
      <c r="J1103" s="68"/>
      <c r="K1103" s="402"/>
      <c r="AA1103" s="44">
        <f t="shared" si="28"/>
        <v>0</v>
      </c>
    </row>
    <row r="1104" spans="2:27" ht="15" x14ac:dyDescent="0.2">
      <c r="B1104" s="136"/>
      <c r="C1104" s="554"/>
      <c r="D1104" s="548" t="s">
        <v>331</v>
      </c>
      <c r="E1104" s="548"/>
      <c r="F1104" s="548"/>
      <c r="G1104" s="67"/>
      <c r="H1104" s="67"/>
      <c r="I1104" s="68"/>
      <c r="J1104" s="68"/>
      <c r="K1104" s="402"/>
      <c r="AA1104" s="44">
        <f t="shared" si="28"/>
        <v>0</v>
      </c>
    </row>
    <row r="1105" spans="2:27" ht="15" x14ac:dyDescent="0.2">
      <c r="B1105" s="136"/>
      <c r="C1105" s="554"/>
      <c r="D1105" s="548" t="s">
        <v>332</v>
      </c>
      <c r="E1105" s="548"/>
      <c r="F1105" s="548"/>
      <c r="G1105" s="67"/>
      <c r="H1105" s="67"/>
      <c r="I1105" s="68"/>
      <c r="J1105" s="68"/>
      <c r="K1105" s="402"/>
      <c r="AA1105" s="44">
        <f t="shared" si="28"/>
        <v>0</v>
      </c>
    </row>
    <row r="1106" spans="2:27" ht="15.75" thickBot="1" x14ac:dyDescent="0.25">
      <c r="B1106" s="136"/>
      <c r="C1106" s="595"/>
      <c r="D1106" s="549" t="s">
        <v>333</v>
      </c>
      <c r="E1106" s="549"/>
      <c r="F1106" s="549"/>
      <c r="G1106" s="253"/>
      <c r="H1106" s="253"/>
      <c r="I1106" s="298"/>
      <c r="J1106" s="298"/>
      <c r="K1106" s="402"/>
      <c r="AA1106" s="44">
        <f t="shared" si="28"/>
        <v>0</v>
      </c>
    </row>
    <row r="1107" spans="2:27" ht="15" x14ac:dyDescent="0.2">
      <c r="B1107" s="136"/>
      <c r="C1107" s="554"/>
      <c r="D1107" s="555" t="s">
        <v>322</v>
      </c>
      <c r="E1107" s="555"/>
      <c r="F1107" s="555"/>
      <c r="G1107" s="295"/>
      <c r="H1107" s="295"/>
      <c r="I1107" s="296"/>
      <c r="J1107" s="296"/>
      <c r="K1107" s="402"/>
      <c r="AA1107" s="44">
        <f>$C$1107</f>
        <v>0</v>
      </c>
    </row>
    <row r="1108" spans="2:27" ht="15" x14ac:dyDescent="0.2">
      <c r="B1108" s="136"/>
      <c r="C1108" s="554"/>
      <c r="D1108" s="548" t="s">
        <v>323</v>
      </c>
      <c r="E1108" s="548"/>
      <c r="F1108" s="548"/>
      <c r="G1108" s="67"/>
      <c r="H1108" s="67"/>
      <c r="I1108" s="68"/>
      <c r="J1108" s="68"/>
      <c r="K1108" s="402"/>
      <c r="AA1108" s="44">
        <f t="shared" ref="AA1108:AA1118" si="29">$C$1107</f>
        <v>0</v>
      </c>
    </row>
    <row r="1109" spans="2:27" ht="15" x14ac:dyDescent="0.2">
      <c r="B1109" s="136"/>
      <c r="C1109" s="554"/>
      <c r="D1109" s="548" t="s">
        <v>324</v>
      </c>
      <c r="E1109" s="548"/>
      <c r="F1109" s="548"/>
      <c r="G1109" s="67"/>
      <c r="H1109" s="67"/>
      <c r="I1109" s="68"/>
      <c r="J1109" s="68"/>
      <c r="K1109" s="402"/>
      <c r="AA1109" s="44">
        <f t="shared" si="29"/>
        <v>0</v>
      </c>
    </row>
    <row r="1110" spans="2:27" ht="15" x14ac:dyDescent="0.2">
      <c r="B1110" s="136"/>
      <c r="C1110" s="554"/>
      <c r="D1110" s="548" t="s">
        <v>325</v>
      </c>
      <c r="E1110" s="548"/>
      <c r="F1110" s="548"/>
      <c r="G1110" s="67"/>
      <c r="H1110" s="67"/>
      <c r="I1110" s="68"/>
      <c r="J1110" s="68"/>
      <c r="K1110" s="402"/>
      <c r="AA1110" s="44">
        <f t="shared" si="29"/>
        <v>0</v>
      </c>
    </row>
    <row r="1111" spans="2:27" ht="15" x14ac:dyDescent="0.2">
      <c r="B1111" s="136"/>
      <c r="C1111" s="554"/>
      <c r="D1111" s="547" t="s">
        <v>326</v>
      </c>
      <c r="E1111" s="547"/>
      <c r="F1111" s="547"/>
      <c r="G1111" s="67"/>
      <c r="H1111" s="67"/>
      <c r="I1111" s="68"/>
      <c r="J1111" s="68"/>
      <c r="K1111" s="402"/>
      <c r="AA1111" s="44">
        <f t="shared" si="29"/>
        <v>0</v>
      </c>
    </row>
    <row r="1112" spans="2:27" ht="15" x14ac:dyDescent="0.2">
      <c r="B1112" s="136"/>
      <c r="C1112" s="554"/>
      <c r="D1112" s="547" t="s">
        <v>327</v>
      </c>
      <c r="E1112" s="547"/>
      <c r="F1112" s="547"/>
      <c r="G1112" s="67"/>
      <c r="H1112" s="67"/>
      <c r="I1112" s="68"/>
      <c r="J1112" s="68"/>
      <c r="K1112" s="402"/>
      <c r="AA1112" s="44">
        <f t="shared" si="29"/>
        <v>0</v>
      </c>
    </row>
    <row r="1113" spans="2:27" ht="15" x14ac:dyDescent="0.2">
      <c r="B1113" s="136"/>
      <c r="C1113" s="554"/>
      <c r="D1113" s="548" t="s">
        <v>328</v>
      </c>
      <c r="E1113" s="548"/>
      <c r="F1113" s="548"/>
      <c r="G1113" s="67"/>
      <c r="H1113" s="67"/>
      <c r="I1113" s="68"/>
      <c r="J1113" s="68"/>
      <c r="K1113" s="402"/>
      <c r="AA1113" s="44">
        <f t="shared" si="29"/>
        <v>0</v>
      </c>
    </row>
    <row r="1114" spans="2:27" ht="15" x14ac:dyDescent="0.2">
      <c r="B1114" s="136"/>
      <c r="C1114" s="554"/>
      <c r="D1114" s="548" t="s">
        <v>329</v>
      </c>
      <c r="E1114" s="548"/>
      <c r="F1114" s="548"/>
      <c r="G1114" s="67"/>
      <c r="H1114" s="67"/>
      <c r="I1114" s="68"/>
      <c r="J1114" s="68"/>
      <c r="K1114" s="402"/>
      <c r="AA1114" s="44">
        <f t="shared" si="29"/>
        <v>0</v>
      </c>
    </row>
    <row r="1115" spans="2:27" ht="15" x14ac:dyDescent="0.2">
      <c r="B1115" s="136"/>
      <c r="C1115" s="554"/>
      <c r="D1115" s="548" t="s">
        <v>330</v>
      </c>
      <c r="E1115" s="548"/>
      <c r="F1115" s="548"/>
      <c r="G1115" s="67"/>
      <c r="H1115" s="67"/>
      <c r="I1115" s="68"/>
      <c r="J1115" s="68"/>
      <c r="K1115" s="402"/>
      <c r="AA1115" s="44">
        <f t="shared" si="29"/>
        <v>0</v>
      </c>
    </row>
    <row r="1116" spans="2:27" ht="15" x14ac:dyDescent="0.2">
      <c r="B1116" s="136"/>
      <c r="C1116" s="554"/>
      <c r="D1116" s="548" t="s">
        <v>331</v>
      </c>
      <c r="E1116" s="548"/>
      <c r="F1116" s="548"/>
      <c r="G1116" s="67"/>
      <c r="H1116" s="67"/>
      <c r="I1116" s="68"/>
      <c r="J1116" s="68"/>
      <c r="K1116" s="402"/>
      <c r="AA1116" s="44">
        <f t="shared" si="29"/>
        <v>0</v>
      </c>
    </row>
    <row r="1117" spans="2:27" ht="15" x14ac:dyDescent="0.2">
      <c r="B1117" s="136"/>
      <c r="C1117" s="554"/>
      <c r="D1117" s="548" t="s">
        <v>332</v>
      </c>
      <c r="E1117" s="548"/>
      <c r="F1117" s="548"/>
      <c r="G1117" s="67"/>
      <c r="H1117" s="67"/>
      <c r="I1117" s="68"/>
      <c r="J1117" s="68"/>
      <c r="K1117" s="402"/>
      <c r="AA1117" s="44">
        <f t="shared" si="29"/>
        <v>0</v>
      </c>
    </row>
    <row r="1118" spans="2:27" ht="15.75" thickBot="1" x14ac:dyDescent="0.25">
      <c r="B1118" s="136"/>
      <c r="C1118" s="554"/>
      <c r="D1118" s="556" t="s">
        <v>333</v>
      </c>
      <c r="E1118" s="556"/>
      <c r="F1118" s="556"/>
      <c r="G1118" s="293"/>
      <c r="H1118" s="293"/>
      <c r="I1118" s="294"/>
      <c r="J1118" s="294"/>
      <c r="K1118" s="402"/>
      <c r="AA1118" s="44">
        <f t="shared" si="29"/>
        <v>0</v>
      </c>
    </row>
    <row r="1119" spans="2:27" ht="15" x14ac:dyDescent="0.2">
      <c r="B1119" s="136"/>
      <c r="C1119" s="594"/>
      <c r="D1119" s="593" t="s">
        <v>322</v>
      </c>
      <c r="E1119" s="593"/>
      <c r="F1119" s="593"/>
      <c r="G1119" s="250"/>
      <c r="H1119" s="250"/>
      <c r="I1119" s="297"/>
      <c r="J1119" s="297"/>
      <c r="K1119" s="402"/>
      <c r="AA1119" s="44">
        <f>$C$1119</f>
        <v>0</v>
      </c>
    </row>
    <row r="1120" spans="2:27" ht="15" x14ac:dyDescent="0.2">
      <c r="B1120" s="136"/>
      <c r="C1120" s="554"/>
      <c r="D1120" s="548" t="s">
        <v>323</v>
      </c>
      <c r="E1120" s="548"/>
      <c r="F1120" s="548"/>
      <c r="G1120" s="67"/>
      <c r="H1120" s="67"/>
      <c r="I1120" s="68"/>
      <c r="J1120" s="68"/>
      <c r="K1120" s="402"/>
      <c r="AA1120" s="44">
        <f t="shared" ref="AA1120:AA1130" si="30">$C$1119</f>
        <v>0</v>
      </c>
    </row>
    <row r="1121" spans="2:27" ht="15" x14ac:dyDescent="0.2">
      <c r="B1121" s="136"/>
      <c r="C1121" s="554"/>
      <c r="D1121" s="548" t="s">
        <v>324</v>
      </c>
      <c r="E1121" s="548"/>
      <c r="F1121" s="548"/>
      <c r="G1121" s="67"/>
      <c r="H1121" s="67"/>
      <c r="I1121" s="68"/>
      <c r="J1121" s="68"/>
      <c r="K1121" s="402"/>
      <c r="AA1121" s="44">
        <f t="shared" si="30"/>
        <v>0</v>
      </c>
    </row>
    <row r="1122" spans="2:27" ht="15" x14ac:dyDescent="0.2">
      <c r="B1122" s="136"/>
      <c r="C1122" s="554"/>
      <c r="D1122" s="548" t="s">
        <v>325</v>
      </c>
      <c r="E1122" s="548"/>
      <c r="F1122" s="548"/>
      <c r="G1122" s="67"/>
      <c r="H1122" s="67"/>
      <c r="I1122" s="68"/>
      <c r="J1122" s="68"/>
      <c r="K1122" s="402"/>
      <c r="AA1122" s="44">
        <f t="shared" si="30"/>
        <v>0</v>
      </c>
    </row>
    <row r="1123" spans="2:27" ht="15" x14ac:dyDescent="0.2">
      <c r="B1123" s="136"/>
      <c r="C1123" s="554"/>
      <c r="D1123" s="547" t="s">
        <v>326</v>
      </c>
      <c r="E1123" s="547"/>
      <c r="F1123" s="547"/>
      <c r="G1123" s="67"/>
      <c r="H1123" s="67"/>
      <c r="I1123" s="68"/>
      <c r="J1123" s="68"/>
      <c r="K1123" s="402"/>
      <c r="AA1123" s="44">
        <f t="shared" si="30"/>
        <v>0</v>
      </c>
    </row>
    <row r="1124" spans="2:27" ht="15" x14ac:dyDescent="0.2">
      <c r="B1124" s="136"/>
      <c r="C1124" s="554"/>
      <c r="D1124" s="547" t="s">
        <v>327</v>
      </c>
      <c r="E1124" s="547"/>
      <c r="F1124" s="547"/>
      <c r="G1124" s="67"/>
      <c r="H1124" s="67"/>
      <c r="I1124" s="68"/>
      <c r="J1124" s="68"/>
      <c r="K1124" s="402"/>
      <c r="AA1124" s="44">
        <f t="shared" si="30"/>
        <v>0</v>
      </c>
    </row>
    <row r="1125" spans="2:27" ht="15" x14ac:dyDescent="0.2">
      <c r="B1125" s="136"/>
      <c r="C1125" s="554"/>
      <c r="D1125" s="548" t="s">
        <v>328</v>
      </c>
      <c r="E1125" s="548"/>
      <c r="F1125" s="548"/>
      <c r="G1125" s="67"/>
      <c r="H1125" s="67"/>
      <c r="I1125" s="68"/>
      <c r="J1125" s="68"/>
      <c r="K1125" s="402"/>
      <c r="AA1125" s="44">
        <f t="shared" si="30"/>
        <v>0</v>
      </c>
    </row>
    <row r="1126" spans="2:27" ht="15" x14ac:dyDescent="0.2">
      <c r="B1126" s="136"/>
      <c r="C1126" s="554"/>
      <c r="D1126" s="548" t="s">
        <v>329</v>
      </c>
      <c r="E1126" s="548"/>
      <c r="F1126" s="548"/>
      <c r="G1126" s="67"/>
      <c r="H1126" s="67"/>
      <c r="I1126" s="68"/>
      <c r="J1126" s="68"/>
      <c r="K1126" s="402"/>
      <c r="AA1126" s="44">
        <f t="shared" si="30"/>
        <v>0</v>
      </c>
    </row>
    <row r="1127" spans="2:27" ht="15" x14ac:dyDescent="0.2">
      <c r="B1127" s="136"/>
      <c r="C1127" s="554"/>
      <c r="D1127" s="548" t="s">
        <v>330</v>
      </c>
      <c r="E1127" s="548"/>
      <c r="F1127" s="548"/>
      <c r="G1127" s="67"/>
      <c r="H1127" s="67"/>
      <c r="I1127" s="68"/>
      <c r="J1127" s="68"/>
      <c r="K1127" s="402"/>
      <c r="AA1127" s="44">
        <f t="shared" si="30"/>
        <v>0</v>
      </c>
    </row>
    <row r="1128" spans="2:27" ht="15" x14ac:dyDescent="0.2">
      <c r="B1128" s="136"/>
      <c r="C1128" s="554"/>
      <c r="D1128" s="548" t="s">
        <v>331</v>
      </c>
      <c r="E1128" s="548"/>
      <c r="F1128" s="548"/>
      <c r="G1128" s="67"/>
      <c r="H1128" s="67"/>
      <c r="I1128" s="68"/>
      <c r="J1128" s="68"/>
      <c r="K1128" s="402"/>
      <c r="AA1128" s="44">
        <f t="shared" si="30"/>
        <v>0</v>
      </c>
    </row>
    <row r="1129" spans="2:27" ht="15" x14ac:dyDescent="0.2">
      <c r="B1129" s="136"/>
      <c r="C1129" s="554"/>
      <c r="D1129" s="548" t="s">
        <v>332</v>
      </c>
      <c r="E1129" s="548"/>
      <c r="F1129" s="548"/>
      <c r="G1129" s="67"/>
      <c r="H1129" s="67"/>
      <c r="I1129" s="68"/>
      <c r="J1129" s="68"/>
      <c r="K1129" s="402"/>
      <c r="AA1129" s="44">
        <f t="shared" si="30"/>
        <v>0</v>
      </c>
    </row>
    <row r="1130" spans="2:27" ht="15.75" thickBot="1" x14ac:dyDescent="0.25">
      <c r="B1130" s="136"/>
      <c r="C1130" s="595"/>
      <c r="D1130" s="549" t="s">
        <v>333</v>
      </c>
      <c r="E1130" s="549"/>
      <c r="F1130" s="549"/>
      <c r="G1130" s="253"/>
      <c r="H1130" s="253"/>
      <c r="I1130" s="298"/>
      <c r="J1130" s="298"/>
      <c r="K1130" s="402"/>
      <c r="AA1130" s="44">
        <f t="shared" si="30"/>
        <v>0</v>
      </c>
    </row>
    <row r="1131" spans="2:27" ht="15" x14ac:dyDescent="0.2">
      <c r="B1131" s="136"/>
      <c r="C1131" s="554"/>
      <c r="D1131" s="555" t="s">
        <v>322</v>
      </c>
      <c r="E1131" s="555"/>
      <c r="F1131" s="555"/>
      <c r="G1131" s="295"/>
      <c r="H1131" s="295"/>
      <c r="I1131" s="296"/>
      <c r="J1131" s="296"/>
      <c r="K1131" s="402"/>
      <c r="AA1131" s="44">
        <f>$C$1131</f>
        <v>0</v>
      </c>
    </row>
    <row r="1132" spans="2:27" ht="15" x14ac:dyDescent="0.2">
      <c r="B1132" s="136"/>
      <c r="C1132" s="554"/>
      <c r="D1132" s="548" t="s">
        <v>323</v>
      </c>
      <c r="E1132" s="548"/>
      <c r="F1132" s="548"/>
      <c r="G1132" s="67"/>
      <c r="H1132" s="67"/>
      <c r="I1132" s="68"/>
      <c r="J1132" s="68"/>
      <c r="K1132" s="402"/>
      <c r="AA1132" s="44">
        <f t="shared" ref="AA1132:AA1142" si="31">$C$1131</f>
        <v>0</v>
      </c>
    </row>
    <row r="1133" spans="2:27" ht="15" x14ac:dyDescent="0.2">
      <c r="B1133" s="136"/>
      <c r="C1133" s="554"/>
      <c r="D1133" s="548" t="s">
        <v>324</v>
      </c>
      <c r="E1133" s="548"/>
      <c r="F1133" s="548"/>
      <c r="G1133" s="67"/>
      <c r="H1133" s="67"/>
      <c r="I1133" s="68"/>
      <c r="J1133" s="68"/>
      <c r="K1133" s="402"/>
      <c r="AA1133" s="44">
        <f t="shared" si="31"/>
        <v>0</v>
      </c>
    </row>
    <row r="1134" spans="2:27" ht="15" x14ac:dyDescent="0.2">
      <c r="B1134" s="136"/>
      <c r="C1134" s="554"/>
      <c r="D1134" s="548" t="s">
        <v>325</v>
      </c>
      <c r="E1134" s="548"/>
      <c r="F1134" s="548"/>
      <c r="G1134" s="67"/>
      <c r="H1134" s="67"/>
      <c r="I1134" s="68"/>
      <c r="J1134" s="68"/>
      <c r="K1134" s="402"/>
      <c r="AA1134" s="44">
        <f t="shared" si="31"/>
        <v>0</v>
      </c>
    </row>
    <row r="1135" spans="2:27" ht="15" x14ac:dyDescent="0.2">
      <c r="B1135" s="136"/>
      <c r="C1135" s="554"/>
      <c r="D1135" s="547" t="s">
        <v>326</v>
      </c>
      <c r="E1135" s="547"/>
      <c r="F1135" s="547"/>
      <c r="G1135" s="67"/>
      <c r="H1135" s="67"/>
      <c r="I1135" s="68"/>
      <c r="J1135" s="68"/>
      <c r="K1135" s="402"/>
      <c r="AA1135" s="44">
        <f t="shared" si="31"/>
        <v>0</v>
      </c>
    </row>
    <row r="1136" spans="2:27" ht="15" x14ac:dyDescent="0.2">
      <c r="B1136" s="136"/>
      <c r="C1136" s="554"/>
      <c r="D1136" s="547" t="s">
        <v>327</v>
      </c>
      <c r="E1136" s="547"/>
      <c r="F1136" s="547"/>
      <c r="G1136" s="67"/>
      <c r="H1136" s="67"/>
      <c r="I1136" s="68"/>
      <c r="J1136" s="68"/>
      <c r="K1136" s="402"/>
      <c r="AA1136" s="44">
        <f t="shared" si="31"/>
        <v>0</v>
      </c>
    </row>
    <row r="1137" spans="2:27" ht="15" x14ac:dyDescent="0.2">
      <c r="B1137" s="136"/>
      <c r="C1137" s="554"/>
      <c r="D1137" s="548" t="s">
        <v>328</v>
      </c>
      <c r="E1137" s="548"/>
      <c r="F1137" s="548"/>
      <c r="G1137" s="67"/>
      <c r="H1137" s="67"/>
      <c r="I1137" s="68"/>
      <c r="J1137" s="68"/>
      <c r="K1137" s="402"/>
      <c r="AA1137" s="44">
        <f t="shared" si="31"/>
        <v>0</v>
      </c>
    </row>
    <row r="1138" spans="2:27" ht="15" x14ac:dyDescent="0.2">
      <c r="B1138" s="136"/>
      <c r="C1138" s="554"/>
      <c r="D1138" s="548" t="s">
        <v>329</v>
      </c>
      <c r="E1138" s="548"/>
      <c r="F1138" s="548"/>
      <c r="G1138" s="67"/>
      <c r="H1138" s="67"/>
      <c r="I1138" s="68"/>
      <c r="J1138" s="68"/>
      <c r="K1138" s="402"/>
      <c r="AA1138" s="44">
        <f t="shared" si="31"/>
        <v>0</v>
      </c>
    </row>
    <row r="1139" spans="2:27" ht="15" x14ac:dyDescent="0.2">
      <c r="B1139" s="136"/>
      <c r="C1139" s="554"/>
      <c r="D1139" s="548" t="s">
        <v>330</v>
      </c>
      <c r="E1139" s="548"/>
      <c r="F1139" s="548"/>
      <c r="G1139" s="67"/>
      <c r="H1139" s="67"/>
      <c r="I1139" s="68"/>
      <c r="J1139" s="68"/>
      <c r="K1139" s="402"/>
      <c r="AA1139" s="44">
        <f t="shared" si="31"/>
        <v>0</v>
      </c>
    </row>
    <row r="1140" spans="2:27" ht="15" x14ac:dyDescent="0.2">
      <c r="B1140" s="136"/>
      <c r="C1140" s="554"/>
      <c r="D1140" s="548" t="s">
        <v>331</v>
      </c>
      <c r="E1140" s="548"/>
      <c r="F1140" s="548"/>
      <c r="G1140" s="67"/>
      <c r="H1140" s="67"/>
      <c r="I1140" s="68"/>
      <c r="J1140" s="68"/>
      <c r="K1140" s="402"/>
      <c r="AA1140" s="44">
        <f t="shared" si="31"/>
        <v>0</v>
      </c>
    </row>
    <row r="1141" spans="2:27" ht="15" x14ac:dyDescent="0.2">
      <c r="B1141" s="136"/>
      <c r="C1141" s="554"/>
      <c r="D1141" s="548" t="s">
        <v>332</v>
      </c>
      <c r="E1141" s="548"/>
      <c r="F1141" s="548"/>
      <c r="G1141" s="67"/>
      <c r="H1141" s="67"/>
      <c r="I1141" s="68"/>
      <c r="J1141" s="68"/>
      <c r="K1141" s="402"/>
      <c r="AA1141" s="44">
        <f t="shared" si="31"/>
        <v>0</v>
      </c>
    </row>
    <row r="1142" spans="2:27" ht="15.75" thickBot="1" x14ac:dyDescent="0.25">
      <c r="B1142" s="136"/>
      <c r="C1142" s="554"/>
      <c r="D1142" s="556" t="s">
        <v>333</v>
      </c>
      <c r="E1142" s="556"/>
      <c r="F1142" s="556"/>
      <c r="G1142" s="293"/>
      <c r="H1142" s="293"/>
      <c r="I1142" s="294"/>
      <c r="J1142" s="294"/>
      <c r="K1142" s="402"/>
      <c r="AA1142" s="44">
        <f t="shared" si="31"/>
        <v>0</v>
      </c>
    </row>
    <row r="1143" spans="2:27" ht="15" x14ac:dyDescent="0.2">
      <c r="B1143" s="136"/>
      <c r="C1143" s="594"/>
      <c r="D1143" s="593" t="s">
        <v>322</v>
      </c>
      <c r="E1143" s="593"/>
      <c r="F1143" s="593"/>
      <c r="G1143" s="250"/>
      <c r="H1143" s="250"/>
      <c r="I1143" s="297"/>
      <c r="J1143" s="297"/>
      <c r="K1143" s="402"/>
      <c r="AA1143" s="44">
        <f>$C$1143</f>
        <v>0</v>
      </c>
    </row>
    <row r="1144" spans="2:27" ht="15" x14ac:dyDescent="0.2">
      <c r="B1144" s="136"/>
      <c r="C1144" s="554"/>
      <c r="D1144" s="548" t="s">
        <v>323</v>
      </c>
      <c r="E1144" s="548"/>
      <c r="F1144" s="548"/>
      <c r="G1144" s="67"/>
      <c r="H1144" s="67"/>
      <c r="I1144" s="68"/>
      <c r="J1144" s="68"/>
      <c r="K1144" s="402"/>
      <c r="AA1144" s="44">
        <f t="shared" ref="AA1144:AA1154" si="32">$C$1143</f>
        <v>0</v>
      </c>
    </row>
    <row r="1145" spans="2:27" ht="15" x14ac:dyDescent="0.2">
      <c r="B1145" s="136"/>
      <c r="C1145" s="554"/>
      <c r="D1145" s="548" t="s">
        <v>324</v>
      </c>
      <c r="E1145" s="548"/>
      <c r="F1145" s="548"/>
      <c r="G1145" s="67"/>
      <c r="H1145" s="67"/>
      <c r="I1145" s="68"/>
      <c r="J1145" s="68"/>
      <c r="K1145" s="402"/>
      <c r="AA1145" s="44">
        <f t="shared" si="32"/>
        <v>0</v>
      </c>
    </row>
    <row r="1146" spans="2:27" ht="15" x14ac:dyDescent="0.2">
      <c r="B1146" s="136"/>
      <c r="C1146" s="554"/>
      <c r="D1146" s="548" t="s">
        <v>325</v>
      </c>
      <c r="E1146" s="548"/>
      <c r="F1146" s="548"/>
      <c r="G1146" s="67"/>
      <c r="H1146" s="67"/>
      <c r="I1146" s="68"/>
      <c r="J1146" s="68"/>
      <c r="K1146" s="402"/>
      <c r="AA1146" s="44">
        <f t="shared" si="32"/>
        <v>0</v>
      </c>
    </row>
    <row r="1147" spans="2:27" ht="15" x14ac:dyDescent="0.2">
      <c r="B1147" s="136"/>
      <c r="C1147" s="554"/>
      <c r="D1147" s="547" t="s">
        <v>326</v>
      </c>
      <c r="E1147" s="547"/>
      <c r="F1147" s="547"/>
      <c r="G1147" s="67"/>
      <c r="H1147" s="67"/>
      <c r="I1147" s="68"/>
      <c r="J1147" s="68"/>
      <c r="K1147" s="402"/>
      <c r="AA1147" s="44">
        <f t="shared" si="32"/>
        <v>0</v>
      </c>
    </row>
    <row r="1148" spans="2:27" ht="15" x14ac:dyDescent="0.2">
      <c r="B1148" s="136"/>
      <c r="C1148" s="554"/>
      <c r="D1148" s="547" t="s">
        <v>327</v>
      </c>
      <c r="E1148" s="547"/>
      <c r="F1148" s="547"/>
      <c r="G1148" s="67"/>
      <c r="H1148" s="67"/>
      <c r="I1148" s="68"/>
      <c r="J1148" s="68"/>
      <c r="K1148" s="402"/>
      <c r="AA1148" s="44">
        <f t="shared" si="32"/>
        <v>0</v>
      </c>
    </row>
    <row r="1149" spans="2:27" ht="15" x14ac:dyDescent="0.2">
      <c r="B1149" s="136"/>
      <c r="C1149" s="554"/>
      <c r="D1149" s="548" t="s">
        <v>328</v>
      </c>
      <c r="E1149" s="548"/>
      <c r="F1149" s="548"/>
      <c r="G1149" s="67"/>
      <c r="H1149" s="67"/>
      <c r="I1149" s="68"/>
      <c r="J1149" s="68"/>
      <c r="K1149" s="402"/>
      <c r="AA1149" s="44">
        <f t="shared" si="32"/>
        <v>0</v>
      </c>
    </row>
    <row r="1150" spans="2:27" ht="15" x14ac:dyDescent="0.2">
      <c r="B1150" s="136"/>
      <c r="C1150" s="554"/>
      <c r="D1150" s="548" t="s">
        <v>329</v>
      </c>
      <c r="E1150" s="548"/>
      <c r="F1150" s="548"/>
      <c r="G1150" s="67"/>
      <c r="H1150" s="67"/>
      <c r="I1150" s="68"/>
      <c r="J1150" s="68"/>
      <c r="K1150" s="402"/>
      <c r="AA1150" s="44">
        <f t="shared" si="32"/>
        <v>0</v>
      </c>
    </row>
    <row r="1151" spans="2:27" ht="15" x14ac:dyDescent="0.2">
      <c r="B1151" s="136"/>
      <c r="C1151" s="554"/>
      <c r="D1151" s="548" t="s">
        <v>330</v>
      </c>
      <c r="E1151" s="548"/>
      <c r="F1151" s="548"/>
      <c r="G1151" s="67"/>
      <c r="H1151" s="67"/>
      <c r="I1151" s="68"/>
      <c r="J1151" s="68"/>
      <c r="K1151" s="402"/>
      <c r="AA1151" s="44">
        <f t="shared" si="32"/>
        <v>0</v>
      </c>
    </row>
    <row r="1152" spans="2:27" ht="15" x14ac:dyDescent="0.2">
      <c r="B1152" s="136"/>
      <c r="C1152" s="554"/>
      <c r="D1152" s="548" t="s">
        <v>331</v>
      </c>
      <c r="E1152" s="548"/>
      <c r="F1152" s="548"/>
      <c r="G1152" s="67"/>
      <c r="H1152" s="67"/>
      <c r="I1152" s="68"/>
      <c r="J1152" s="68"/>
      <c r="K1152" s="402"/>
      <c r="AA1152" s="44">
        <f t="shared" si="32"/>
        <v>0</v>
      </c>
    </row>
    <row r="1153" spans="2:27" ht="15" x14ac:dyDescent="0.2">
      <c r="B1153" s="136"/>
      <c r="C1153" s="554"/>
      <c r="D1153" s="548" t="s">
        <v>332</v>
      </c>
      <c r="E1153" s="548"/>
      <c r="F1153" s="548"/>
      <c r="G1153" s="67"/>
      <c r="H1153" s="67"/>
      <c r="I1153" s="68"/>
      <c r="J1153" s="68"/>
      <c r="K1153" s="402"/>
      <c r="AA1153" s="44">
        <f t="shared" si="32"/>
        <v>0</v>
      </c>
    </row>
    <row r="1154" spans="2:27" ht="15.75" thickBot="1" x14ac:dyDescent="0.25">
      <c r="B1154" s="136"/>
      <c r="C1154" s="595"/>
      <c r="D1154" s="549" t="s">
        <v>333</v>
      </c>
      <c r="E1154" s="549"/>
      <c r="F1154" s="549"/>
      <c r="G1154" s="253"/>
      <c r="H1154" s="253"/>
      <c r="I1154" s="298"/>
      <c r="J1154" s="298"/>
      <c r="K1154" s="402"/>
      <c r="AA1154" s="44">
        <f t="shared" si="32"/>
        <v>0</v>
      </c>
    </row>
    <row r="1155" spans="2:27" ht="15" x14ac:dyDescent="0.2">
      <c r="B1155" s="136"/>
      <c r="C1155" s="554"/>
      <c r="D1155" s="555" t="s">
        <v>322</v>
      </c>
      <c r="E1155" s="555"/>
      <c r="F1155" s="555"/>
      <c r="G1155" s="295"/>
      <c r="H1155" s="295"/>
      <c r="I1155" s="296"/>
      <c r="J1155" s="296"/>
      <c r="K1155" s="402"/>
      <c r="AA1155" s="44">
        <f>$C$1155</f>
        <v>0</v>
      </c>
    </row>
    <row r="1156" spans="2:27" ht="15" x14ac:dyDescent="0.2">
      <c r="B1156" s="136"/>
      <c r="C1156" s="554"/>
      <c r="D1156" s="548" t="s">
        <v>323</v>
      </c>
      <c r="E1156" s="548"/>
      <c r="F1156" s="548"/>
      <c r="G1156" s="67"/>
      <c r="H1156" s="67"/>
      <c r="I1156" s="68"/>
      <c r="J1156" s="68"/>
      <c r="K1156" s="402"/>
      <c r="AA1156" s="44">
        <f t="shared" ref="AA1156:AA1166" si="33">$C$1155</f>
        <v>0</v>
      </c>
    </row>
    <row r="1157" spans="2:27" ht="15" x14ac:dyDescent="0.2">
      <c r="B1157" s="136"/>
      <c r="C1157" s="554"/>
      <c r="D1157" s="548" t="s">
        <v>324</v>
      </c>
      <c r="E1157" s="548"/>
      <c r="F1157" s="548"/>
      <c r="G1157" s="67"/>
      <c r="H1157" s="67"/>
      <c r="I1157" s="68"/>
      <c r="J1157" s="68"/>
      <c r="K1157" s="402"/>
      <c r="AA1157" s="44">
        <f t="shared" si="33"/>
        <v>0</v>
      </c>
    </row>
    <row r="1158" spans="2:27" ht="15" x14ac:dyDescent="0.2">
      <c r="B1158" s="136"/>
      <c r="C1158" s="554"/>
      <c r="D1158" s="548" t="s">
        <v>325</v>
      </c>
      <c r="E1158" s="548"/>
      <c r="F1158" s="548"/>
      <c r="G1158" s="67"/>
      <c r="H1158" s="67"/>
      <c r="I1158" s="68"/>
      <c r="J1158" s="68"/>
      <c r="K1158" s="402"/>
      <c r="AA1158" s="44">
        <f t="shared" si="33"/>
        <v>0</v>
      </c>
    </row>
    <row r="1159" spans="2:27" ht="15" x14ac:dyDescent="0.2">
      <c r="B1159" s="136"/>
      <c r="C1159" s="554"/>
      <c r="D1159" s="547" t="s">
        <v>326</v>
      </c>
      <c r="E1159" s="547"/>
      <c r="F1159" s="547"/>
      <c r="G1159" s="67"/>
      <c r="H1159" s="67"/>
      <c r="I1159" s="68"/>
      <c r="J1159" s="68"/>
      <c r="K1159" s="402"/>
      <c r="AA1159" s="44">
        <f t="shared" si="33"/>
        <v>0</v>
      </c>
    </row>
    <row r="1160" spans="2:27" ht="15" x14ac:dyDescent="0.2">
      <c r="B1160" s="136"/>
      <c r="C1160" s="554"/>
      <c r="D1160" s="547" t="s">
        <v>327</v>
      </c>
      <c r="E1160" s="547"/>
      <c r="F1160" s="547"/>
      <c r="G1160" s="67"/>
      <c r="H1160" s="67"/>
      <c r="I1160" s="68"/>
      <c r="J1160" s="68"/>
      <c r="K1160" s="402"/>
      <c r="AA1160" s="44">
        <f t="shared" si="33"/>
        <v>0</v>
      </c>
    </row>
    <row r="1161" spans="2:27" ht="15" x14ac:dyDescent="0.2">
      <c r="B1161" s="136"/>
      <c r="C1161" s="554"/>
      <c r="D1161" s="548" t="s">
        <v>328</v>
      </c>
      <c r="E1161" s="548"/>
      <c r="F1161" s="548"/>
      <c r="G1161" s="67"/>
      <c r="H1161" s="67"/>
      <c r="I1161" s="68"/>
      <c r="J1161" s="68"/>
      <c r="K1161" s="402"/>
      <c r="AA1161" s="44">
        <f t="shared" si="33"/>
        <v>0</v>
      </c>
    </row>
    <row r="1162" spans="2:27" ht="15" x14ac:dyDescent="0.2">
      <c r="B1162" s="136"/>
      <c r="C1162" s="554"/>
      <c r="D1162" s="548" t="s">
        <v>329</v>
      </c>
      <c r="E1162" s="548"/>
      <c r="F1162" s="548"/>
      <c r="G1162" s="67"/>
      <c r="H1162" s="67"/>
      <c r="I1162" s="68"/>
      <c r="J1162" s="68"/>
      <c r="K1162" s="402"/>
      <c r="AA1162" s="44">
        <f t="shared" si="33"/>
        <v>0</v>
      </c>
    </row>
    <row r="1163" spans="2:27" ht="15.75" customHeight="1" x14ac:dyDescent="0.2">
      <c r="B1163" s="136"/>
      <c r="C1163" s="554"/>
      <c r="D1163" s="548" t="s">
        <v>330</v>
      </c>
      <c r="E1163" s="548"/>
      <c r="F1163" s="548"/>
      <c r="G1163" s="67"/>
      <c r="H1163" s="67"/>
      <c r="I1163" s="68"/>
      <c r="J1163" s="68"/>
      <c r="K1163" s="402"/>
      <c r="AA1163" s="44">
        <f t="shared" si="33"/>
        <v>0</v>
      </c>
    </row>
    <row r="1164" spans="2:27" ht="15" x14ac:dyDescent="0.2">
      <c r="B1164" s="136"/>
      <c r="C1164" s="554"/>
      <c r="D1164" s="548" t="s">
        <v>331</v>
      </c>
      <c r="E1164" s="548"/>
      <c r="F1164" s="548"/>
      <c r="G1164" s="67"/>
      <c r="H1164" s="67"/>
      <c r="I1164" s="68"/>
      <c r="J1164" s="68"/>
      <c r="K1164" s="402"/>
      <c r="AA1164" s="44">
        <f t="shared" si="33"/>
        <v>0</v>
      </c>
    </row>
    <row r="1165" spans="2:27" ht="15" x14ac:dyDescent="0.2">
      <c r="B1165" s="136"/>
      <c r="C1165" s="554"/>
      <c r="D1165" s="548" t="s">
        <v>332</v>
      </c>
      <c r="E1165" s="548"/>
      <c r="F1165" s="548"/>
      <c r="G1165" s="67"/>
      <c r="H1165" s="67"/>
      <c r="I1165" s="68"/>
      <c r="J1165" s="68"/>
      <c r="K1165" s="402"/>
      <c r="AA1165" s="44">
        <f t="shared" si="33"/>
        <v>0</v>
      </c>
    </row>
    <row r="1166" spans="2:27" ht="14.25" customHeight="1" x14ac:dyDescent="0.2">
      <c r="B1166" s="136"/>
      <c r="C1166" s="596"/>
      <c r="D1166" s="548" t="s">
        <v>333</v>
      </c>
      <c r="E1166" s="548"/>
      <c r="F1166" s="548"/>
      <c r="G1166" s="67"/>
      <c r="H1166" s="67"/>
      <c r="I1166" s="68"/>
      <c r="J1166" s="68"/>
      <c r="K1166" s="402"/>
      <c r="AA1166" s="44">
        <f t="shared" si="33"/>
        <v>0</v>
      </c>
    </row>
    <row r="1167" spans="2:27" ht="14.25" customHeight="1" thickBot="1" x14ac:dyDescent="0.25">
      <c r="B1167" s="137"/>
      <c r="C1167" s="138"/>
      <c r="D1167" s="138"/>
      <c r="E1167" s="138"/>
      <c r="F1167" s="138"/>
      <c r="G1167" s="138"/>
      <c r="H1167" s="138"/>
      <c r="I1167" s="138"/>
      <c r="J1167" s="138"/>
      <c r="K1167" s="413"/>
    </row>
    <row r="1168" spans="2:27" x14ac:dyDescent="0.2">
      <c r="B1168" s="414"/>
      <c r="C1168" s="415"/>
      <c r="D1168" s="415"/>
      <c r="E1168" s="415"/>
      <c r="F1168" s="415"/>
      <c r="G1168" s="415"/>
      <c r="H1168" s="415"/>
      <c r="I1168" s="415"/>
      <c r="J1168" s="415"/>
      <c r="K1168" s="415"/>
      <c r="L1168" s="415"/>
      <c r="M1168" s="416"/>
      <c r="N1168" s="417"/>
    </row>
    <row r="1169" spans="2:22" ht="15" x14ac:dyDescent="0.25">
      <c r="B1169" s="426" t="s">
        <v>145</v>
      </c>
      <c r="N1169" s="419"/>
    </row>
    <row r="1170" spans="2:22" ht="90" x14ac:dyDescent="0.25">
      <c r="B1170" s="132" t="s">
        <v>95</v>
      </c>
      <c r="N1170" s="419"/>
    </row>
    <row r="1171" spans="2:22" x14ac:dyDescent="0.2">
      <c r="B1171" s="133" t="s">
        <v>299</v>
      </c>
      <c r="N1171" s="419"/>
    </row>
    <row r="1172" spans="2:22" x14ac:dyDescent="0.2">
      <c r="B1172" s="141"/>
      <c r="N1172" s="419"/>
    </row>
    <row r="1173" spans="2:22" ht="15" x14ac:dyDescent="0.25">
      <c r="B1173" s="423" t="s">
        <v>94</v>
      </c>
      <c r="N1173" s="419"/>
    </row>
    <row r="1174" spans="2:22" x14ac:dyDescent="0.2">
      <c r="B1174" s="141"/>
      <c r="N1174" s="419"/>
    </row>
    <row r="1175" spans="2:22" ht="120" x14ac:dyDescent="0.25">
      <c r="B1175" s="134" t="s">
        <v>334</v>
      </c>
      <c r="C1175" s="481" t="s">
        <v>60</v>
      </c>
      <c r="D1175" s="29" t="s">
        <v>335</v>
      </c>
      <c r="E1175" s="29" t="s">
        <v>336</v>
      </c>
      <c r="F1175" s="29" t="s">
        <v>337</v>
      </c>
      <c r="G1175" s="29" t="s">
        <v>97</v>
      </c>
      <c r="H1175" s="29" t="s">
        <v>98</v>
      </c>
      <c r="I1175" s="487" t="s">
        <v>99</v>
      </c>
      <c r="J1175" s="487" t="s">
        <v>100</v>
      </c>
      <c r="K1175" s="571" t="s">
        <v>101</v>
      </c>
      <c r="L1175" s="572"/>
      <c r="M1175" s="573"/>
      <c r="P1175" s="119"/>
      <c r="V1175" s="44"/>
    </row>
    <row r="1176" spans="2:22" x14ac:dyDescent="0.2">
      <c r="B1176" s="589" t="s">
        <v>338</v>
      </c>
      <c r="C1176" s="16"/>
      <c r="D1176" s="583"/>
      <c r="E1176" s="584"/>
      <c r="F1176" s="585"/>
      <c r="G1176" s="280"/>
      <c r="H1176" s="280"/>
      <c r="I1176" s="286"/>
      <c r="J1176" s="286"/>
      <c r="K1176" s="586"/>
      <c r="L1176" s="587"/>
      <c r="M1176" s="588"/>
      <c r="P1176" s="119"/>
      <c r="V1176" s="44"/>
    </row>
    <row r="1177" spans="2:22" x14ac:dyDescent="0.2">
      <c r="B1177" s="590"/>
      <c r="C1177" s="16"/>
      <c r="D1177" s="583"/>
      <c r="E1177" s="584"/>
      <c r="F1177" s="585"/>
      <c r="G1177" s="280"/>
      <c r="H1177" s="280"/>
      <c r="I1177" s="286"/>
      <c r="J1177" s="286"/>
      <c r="K1177" s="586"/>
      <c r="L1177" s="587"/>
      <c r="M1177" s="588"/>
      <c r="P1177" s="119"/>
      <c r="V1177" s="44"/>
    </row>
    <row r="1178" spans="2:22" x14ac:dyDescent="0.2">
      <c r="B1178" s="590"/>
      <c r="C1178" s="16"/>
      <c r="D1178" s="583"/>
      <c r="E1178" s="584"/>
      <c r="F1178" s="585"/>
      <c r="G1178" s="280"/>
      <c r="H1178" s="280"/>
      <c r="I1178" s="286"/>
      <c r="J1178" s="286"/>
      <c r="K1178" s="586"/>
      <c r="L1178" s="587"/>
      <c r="M1178" s="588"/>
      <c r="P1178" s="119"/>
      <c r="V1178" s="44"/>
    </row>
    <row r="1179" spans="2:22" x14ac:dyDescent="0.2">
      <c r="B1179" s="590"/>
      <c r="C1179" s="16"/>
      <c r="D1179" s="583"/>
      <c r="E1179" s="584"/>
      <c r="F1179" s="585"/>
      <c r="G1179" s="280"/>
      <c r="H1179" s="280"/>
      <c r="I1179" s="286"/>
      <c r="J1179" s="286"/>
      <c r="K1179" s="586"/>
      <c r="L1179" s="587"/>
      <c r="M1179" s="588"/>
      <c r="P1179" s="119"/>
      <c r="V1179" s="44"/>
    </row>
    <row r="1180" spans="2:22" x14ac:dyDescent="0.2">
      <c r="B1180" s="590"/>
      <c r="C1180" s="16"/>
      <c r="D1180" s="583"/>
      <c r="E1180" s="584"/>
      <c r="F1180" s="585"/>
      <c r="G1180" s="280"/>
      <c r="H1180" s="280"/>
      <c r="I1180" s="286"/>
      <c r="J1180" s="286"/>
      <c r="K1180" s="586"/>
      <c r="L1180" s="587"/>
      <c r="M1180" s="588"/>
      <c r="P1180" s="119"/>
      <c r="V1180" s="44"/>
    </row>
    <row r="1181" spans="2:22" x14ac:dyDescent="0.2">
      <c r="B1181" s="590"/>
      <c r="C1181" s="16"/>
      <c r="D1181" s="583"/>
      <c r="E1181" s="584"/>
      <c r="F1181" s="585"/>
      <c r="G1181" s="280"/>
      <c r="H1181" s="280"/>
      <c r="I1181" s="286"/>
      <c r="J1181" s="286"/>
      <c r="K1181" s="586"/>
      <c r="L1181" s="587"/>
      <c r="M1181" s="588"/>
      <c r="P1181" s="119"/>
      <c r="V1181" s="44"/>
    </row>
    <row r="1182" spans="2:22" x14ac:dyDescent="0.2">
      <c r="B1182" s="590"/>
      <c r="C1182" s="16"/>
      <c r="D1182" s="583"/>
      <c r="E1182" s="584"/>
      <c r="F1182" s="585"/>
      <c r="G1182" s="280"/>
      <c r="H1182" s="280"/>
      <c r="I1182" s="286"/>
      <c r="J1182" s="286"/>
      <c r="K1182" s="586"/>
      <c r="L1182" s="587"/>
      <c r="M1182" s="588"/>
      <c r="P1182" s="119"/>
      <c r="V1182" s="44"/>
    </row>
    <row r="1183" spans="2:22" x14ac:dyDescent="0.2">
      <c r="B1183" s="590"/>
      <c r="C1183" s="16"/>
      <c r="D1183" s="583"/>
      <c r="E1183" s="584"/>
      <c r="F1183" s="585"/>
      <c r="G1183" s="280"/>
      <c r="H1183" s="280"/>
      <c r="I1183" s="286"/>
      <c r="J1183" s="286"/>
      <c r="K1183" s="586"/>
      <c r="L1183" s="587"/>
      <c r="M1183" s="588"/>
      <c r="P1183" s="119"/>
      <c r="V1183" s="44"/>
    </row>
    <row r="1184" spans="2:22" x14ac:dyDescent="0.2">
      <c r="B1184" s="590"/>
      <c r="C1184" s="16"/>
      <c r="D1184" s="583"/>
      <c r="E1184" s="584"/>
      <c r="F1184" s="585"/>
      <c r="G1184" s="280"/>
      <c r="H1184" s="280"/>
      <c r="I1184" s="286"/>
      <c r="J1184" s="286"/>
      <c r="K1184" s="586"/>
      <c r="L1184" s="587"/>
      <c r="M1184" s="588"/>
      <c r="P1184" s="119"/>
      <c r="V1184" s="44"/>
    </row>
    <row r="1185" spans="2:22" x14ac:dyDescent="0.2">
      <c r="B1185" s="590"/>
      <c r="C1185" s="16"/>
      <c r="D1185" s="583"/>
      <c r="E1185" s="584"/>
      <c r="F1185" s="585"/>
      <c r="G1185" s="280"/>
      <c r="H1185" s="280"/>
      <c r="I1185" s="286"/>
      <c r="J1185" s="286"/>
      <c r="K1185" s="586"/>
      <c r="L1185" s="587"/>
      <c r="M1185" s="588"/>
      <c r="P1185" s="119"/>
      <c r="V1185" s="44"/>
    </row>
    <row r="1186" spans="2:22" x14ac:dyDescent="0.2">
      <c r="B1186" s="590"/>
      <c r="C1186" s="16"/>
      <c r="D1186" s="583"/>
      <c r="E1186" s="584"/>
      <c r="F1186" s="585"/>
      <c r="G1186" s="280"/>
      <c r="H1186" s="280"/>
      <c r="I1186" s="286"/>
      <c r="J1186" s="286"/>
      <c r="K1186" s="586"/>
      <c r="L1186" s="587"/>
      <c r="M1186" s="588"/>
      <c r="P1186" s="119"/>
      <c r="V1186" s="44"/>
    </row>
    <row r="1187" spans="2:22" x14ac:dyDescent="0.2">
      <c r="B1187" s="590"/>
      <c r="C1187" s="16"/>
      <c r="D1187" s="583"/>
      <c r="E1187" s="584"/>
      <c r="F1187" s="585"/>
      <c r="G1187" s="280"/>
      <c r="H1187" s="280"/>
      <c r="I1187" s="286"/>
      <c r="J1187" s="286"/>
      <c r="K1187" s="586"/>
      <c r="L1187" s="587"/>
      <c r="M1187" s="588"/>
      <c r="P1187" s="119"/>
      <c r="V1187" s="44"/>
    </row>
    <row r="1188" spans="2:22" x14ac:dyDescent="0.2">
      <c r="B1188" s="590"/>
      <c r="C1188" s="16"/>
      <c r="D1188" s="583"/>
      <c r="E1188" s="584"/>
      <c r="F1188" s="585"/>
      <c r="G1188" s="280"/>
      <c r="H1188" s="280"/>
      <c r="I1188" s="286"/>
      <c r="J1188" s="286"/>
      <c r="K1188" s="586"/>
      <c r="L1188" s="587"/>
      <c r="M1188" s="588"/>
      <c r="P1188" s="119"/>
      <c r="V1188" s="44"/>
    </row>
    <row r="1189" spans="2:22" x14ac:dyDescent="0.2">
      <c r="B1189" s="590"/>
      <c r="C1189" s="16"/>
      <c r="D1189" s="583"/>
      <c r="E1189" s="584"/>
      <c r="F1189" s="585"/>
      <c r="G1189" s="280"/>
      <c r="H1189" s="280"/>
      <c r="I1189" s="286"/>
      <c r="J1189" s="286"/>
      <c r="K1189" s="586"/>
      <c r="L1189" s="587"/>
      <c r="M1189" s="588"/>
      <c r="P1189" s="119"/>
      <c r="V1189" s="44"/>
    </row>
    <row r="1190" spans="2:22" x14ac:dyDescent="0.2">
      <c r="B1190" s="590"/>
      <c r="C1190" s="16"/>
      <c r="D1190" s="583"/>
      <c r="E1190" s="584"/>
      <c r="F1190" s="585"/>
      <c r="G1190" s="280"/>
      <c r="H1190" s="280"/>
      <c r="I1190" s="286"/>
      <c r="J1190" s="286"/>
      <c r="K1190" s="586"/>
      <c r="L1190" s="587"/>
      <c r="M1190" s="588"/>
      <c r="P1190" s="119"/>
      <c r="V1190" s="44"/>
    </row>
    <row r="1191" spans="2:22" x14ac:dyDescent="0.2">
      <c r="B1191" s="590"/>
      <c r="C1191" s="16"/>
      <c r="D1191" s="583"/>
      <c r="E1191" s="584"/>
      <c r="F1191" s="585"/>
      <c r="G1191" s="280"/>
      <c r="H1191" s="280"/>
      <c r="I1191" s="286"/>
      <c r="J1191" s="286"/>
      <c r="K1191" s="586"/>
      <c r="L1191" s="587"/>
      <c r="M1191" s="588"/>
      <c r="P1191" s="119"/>
      <c r="V1191" s="44"/>
    </row>
    <row r="1192" spans="2:22" x14ac:dyDescent="0.2">
      <c r="B1192" s="590"/>
      <c r="C1192" s="16"/>
      <c r="D1192" s="583"/>
      <c r="E1192" s="584"/>
      <c r="F1192" s="585"/>
      <c r="G1192" s="280"/>
      <c r="H1192" s="280"/>
      <c r="I1192" s="286"/>
      <c r="J1192" s="286"/>
      <c r="K1192" s="586"/>
      <c r="L1192" s="587"/>
      <c r="M1192" s="588"/>
      <c r="P1192" s="119"/>
      <c r="V1192" s="44"/>
    </row>
    <row r="1193" spans="2:22" x14ac:dyDescent="0.2">
      <c r="B1193" s="590"/>
      <c r="C1193" s="16"/>
      <c r="D1193" s="583"/>
      <c r="E1193" s="584"/>
      <c r="F1193" s="585"/>
      <c r="G1193" s="280"/>
      <c r="H1193" s="280"/>
      <c r="I1193" s="286"/>
      <c r="J1193" s="286"/>
      <c r="K1193" s="586"/>
      <c r="L1193" s="587"/>
      <c r="M1193" s="588"/>
      <c r="P1193" s="119"/>
      <c r="V1193" s="44"/>
    </row>
    <row r="1194" spans="2:22" x14ac:dyDescent="0.2">
      <c r="B1194" s="590"/>
      <c r="C1194" s="16"/>
      <c r="D1194" s="583"/>
      <c r="E1194" s="584"/>
      <c r="F1194" s="585"/>
      <c r="G1194" s="280"/>
      <c r="H1194" s="280"/>
      <c r="I1194" s="286"/>
      <c r="J1194" s="286"/>
      <c r="K1194" s="586"/>
      <c r="L1194" s="587"/>
      <c r="M1194" s="588"/>
      <c r="P1194" s="119"/>
      <c r="V1194" s="44"/>
    </row>
    <row r="1195" spans="2:22" x14ac:dyDescent="0.2">
      <c r="B1195" s="591"/>
      <c r="C1195" s="16"/>
      <c r="D1195" s="560"/>
      <c r="E1195" s="561"/>
      <c r="F1195" s="592"/>
      <c r="G1195" s="280"/>
      <c r="H1195" s="280"/>
      <c r="I1195" s="31"/>
      <c r="J1195" s="31"/>
      <c r="K1195" s="560"/>
      <c r="L1195" s="561"/>
      <c r="M1195" s="562"/>
      <c r="P1195" s="119"/>
      <c r="V1195" s="44"/>
    </row>
    <row r="1196" spans="2:22" ht="15" thickBot="1" x14ac:dyDescent="0.25">
      <c r="B1196" s="412"/>
      <c r="C1196" s="302"/>
      <c r="D1196" s="302"/>
      <c r="E1196" s="302"/>
      <c r="F1196" s="302"/>
      <c r="G1196" s="302"/>
      <c r="H1196" s="302"/>
      <c r="I1196" s="302"/>
      <c r="J1196" s="302"/>
      <c r="K1196" s="302"/>
      <c r="L1196" s="302"/>
      <c r="M1196" s="420"/>
      <c r="N1196" s="421"/>
    </row>
    <row r="1198" spans="2:22" ht="15.75" x14ac:dyDescent="0.2">
      <c r="B1198" s="341" t="s">
        <v>102</v>
      </c>
    </row>
  </sheetData>
  <sheetProtection algorithmName="SHA-512" hashValue="QtAaiT2RwVgJPpdsN8egeoY9c7BOT1Xc9CQMsfI2tF+p6ba0rba6sNwj/R1A4wjvthdNppNHe8bqap64uAiKkA==" saltValue="EVUAdNlyHfKJkFkAr2aQww==" spinCount="100000" sheet="1" selectLockedCells="1"/>
  <mergeCells count="495">
    <mergeCell ref="B929:B932"/>
    <mergeCell ref="B933:B936"/>
    <mergeCell ref="B937:B940"/>
    <mergeCell ref="B941:B944"/>
    <mergeCell ref="B945:B948"/>
    <mergeCell ref="B949:B952"/>
    <mergeCell ref="C1083:C1094"/>
    <mergeCell ref="I135:K135"/>
    <mergeCell ref="I136:K136"/>
    <mergeCell ref="I137:K137"/>
    <mergeCell ref="I138:K138"/>
    <mergeCell ref="I139:K139"/>
    <mergeCell ref="I140:K140"/>
    <mergeCell ref="I141:K141"/>
    <mergeCell ref="E316:F316"/>
    <mergeCell ref="E317:F317"/>
    <mergeCell ref="G203:I203"/>
    <mergeCell ref="G204:H204"/>
    <mergeCell ref="H194:J194"/>
    <mergeCell ref="H195:J195"/>
    <mergeCell ref="E314:F314"/>
    <mergeCell ref="E324:F324"/>
    <mergeCell ref="E318:F318"/>
    <mergeCell ref="E319:F319"/>
    <mergeCell ref="E320:F320"/>
    <mergeCell ref="E321:F321"/>
    <mergeCell ref="E322:F322"/>
    <mergeCell ref="E323:F323"/>
    <mergeCell ref="E332:F332"/>
    <mergeCell ref="E333:F333"/>
    <mergeCell ref="B46:D46"/>
    <mergeCell ref="H84:J84"/>
    <mergeCell ref="H85:J85"/>
    <mergeCell ref="H86:J86"/>
    <mergeCell ref="H87:J87"/>
    <mergeCell ref="H88:J88"/>
    <mergeCell ref="H89:J89"/>
    <mergeCell ref="H83:J83"/>
    <mergeCell ref="B157:C157"/>
    <mergeCell ref="B208:D208"/>
    <mergeCell ref="B209:C209"/>
    <mergeCell ref="B279:D279"/>
    <mergeCell ref="B280:C280"/>
    <mergeCell ref="C104:D104"/>
    <mergeCell ref="C107:D107"/>
    <mergeCell ref="C108:D108"/>
    <mergeCell ref="I133:K133"/>
    <mergeCell ref="I134:K134"/>
    <mergeCell ref="C1095:C1106"/>
    <mergeCell ref="B54:B56"/>
    <mergeCell ref="B57:B59"/>
    <mergeCell ref="B60:B62"/>
    <mergeCell ref="B63:B65"/>
    <mergeCell ref="B66:B68"/>
    <mergeCell ref="B72:B74"/>
    <mergeCell ref="B151:D151"/>
    <mergeCell ref="B275:D275"/>
    <mergeCell ref="B203:D203"/>
    <mergeCell ref="C534:D534"/>
    <mergeCell ref="B614:B633"/>
    <mergeCell ref="D1068:I1068"/>
    <mergeCell ref="I142:K142"/>
    <mergeCell ref="I143:K143"/>
    <mergeCell ref="C103:E103"/>
    <mergeCell ref="H90:J90"/>
    <mergeCell ref="H91:J91"/>
    <mergeCell ref="H92:J92"/>
    <mergeCell ref="H93:J93"/>
    <mergeCell ref="E330:F330"/>
    <mergeCell ref="E331:F331"/>
    <mergeCell ref="C99:E99"/>
    <mergeCell ref="B156:D156"/>
    <mergeCell ref="E334:F334"/>
    <mergeCell ref="E335:F335"/>
    <mergeCell ref="E325:F325"/>
    <mergeCell ref="E326:F326"/>
    <mergeCell ref="E327:F327"/>
    <mergeCell ref="E328:F328"/>
    <mergeCell ref="E329:F329"/>
    <mergeCell ref="E352:F352"/>
    <mergeCell ref="E353:F353"/>
    <mergeCell ref="E342:F342"/>
    <mergeCell ref="E343:F343"/>
    <mergeCell ref="E344:F344"/>
    <mergeCell ref="E345:F345"/>
    <mergeCell ref="E346:F346"/>
    <mergeCell ref="E347:F347"/>
    <mergeCell ref="E336:F336"/>
    <mergeCell ref="E337:F337"/>
    <mergeCell ref="E338:F338"/>
    <mergeCell ref="E339:F339"/>
    <mergeCell ref="E340:F340"/>
    <mergeCell ref="E341:F341"/>
    <mergeCell ref="E348:F348"/>
    <mergeCell ref="E349:F349"/>
    <mergeCell ref="E350:F350"/>
    <mergeCell ref="E351:F351"/>
    <mergeCell ref="H475:I475"/>
    <mergeCell ref="M163:S163"/>
    <mergeCell ref="H185:J185"/>
    <mergeCell ref="H186:J186"/>
    <mergeCell ref="H187:J187"/>
    <mergeCell ref="H188:J188"/>
    <mergeCell ref="H189:J189"/>
    <mergeCell ref="E372:F372"/>
    <mergeCell ref="E373:F373"/>
    <mergeCell ref="E374:F374"/>
    <mergeCell ref="E375:F375"/>
    <mergeCell ref="E376:F376"/>
    <mergeCell ref="G163:L163"/>
    <mergeCell ref="H190:J190"/>
    <mergeCell ref="H191:J191"/>
    <mergeCell ref="H192:J192"/>
    <mergeCell ref="H193:J193"/>
    <mergeCell ref="E366:F366"/>
    <mergeCell ref="E367:F367"/>
    <mergeCell ref="E368:F368"/>
    <mergeCell ref="E369:F369"/>
    <mergeCell ref="E370:F370"/>
    <mergeCell ref="E371:F371"/>
    <mergeCell ref="K592:M592"/>
    <mergeCell ref="B593:B612"/>
    <mergeCell ref="K593:M593"/>
    <mergeCell ref="K594:M594"/>
    <mergeCell ref="K595:M595"/>
    <mergeCell ref="K596:M596"/>
    <mergeCell ref="K597:M597"/>
    <mergeCell ref="K598:M598"/>
    <mergeCell ref="K599:M599"/>
    <mergeCell ref="K606:M606"/>
    <mergeCell ref="K607:M607"/>
    <mergeCell ref="K608:M608"/>
    <mergeCell ref="K609:M609"/>
    <mergeCell ref="K610:M610"/>
    <mergeCell ref="K611:M611"/>
    <mergeCell ref="K600:M600"/>
    <mergeCell ref="K601:M601"/>
    <mergeCell ref="K602:M602"/>
    <mergeCell ref="K603:M603"/>
    <mergeCell ref="K604:M604"/>
    <mergeCell ref="K605:M605"/>
    <mergeCell ref="K612:M612"/>
    <mergeCell ref="K614:M614"/>
    <mergeCell ref="K615:M615"/>
    <mergeCell ref="K616:M616"/>
    <mergeCell ref="K617:M617"/>
    <mergeCell ref="K618:M618"/>
    <mergeCell ref="K619:M619"/>
    <mergeCell ref="K620:M620"/>
    <mergeCell ref="K621:M621"/>
    <mergeCell ref="K628:M628"/>
    <mergeCell ref="K629:M629"/>
    <mergeCell ref="K630:M630"/>
    <mergeCell ref="K631:M631"/>
    <mergeCell ref="K632:M632"/>
    <mergeCell ref="K633:M633"/>
    <mergeCell ref="K622:M622"/>
    <mergeCell ref="K623:M623"/>
    <mergeCell ref="K624:M624"/>
    <mergeCell ref="K625:M625"/>
    <mergeCell ref="K626:M626"/>
    <mergeCell ref="K627:M627"/>
    <mergeCell ref="K635:M635"/>
    <mergeCell ref="K636:M636"/>
    <mergeCell ref="K637:M637"/>
    <mergeCell ref="K638:M638"/>
    <mergeCell ref="B640:B659"/>
    <mergeCell ref="K640:M640"/>
    <mergeCell ref="K641:M641"/>
    <mergeCell ref="K642:M642"/>
    <mergeCell ref="K643:M643"/>
    <mergeCell ref="K656:M656"/>
    <mergeCell ref="K657:M657"/>
    <mergeCell ref="K658:M658"/>
    <mergeCell ref="K659:M659"/>
    <mergeCell ref="E722:F722"/>
    <mergeCell ref="E723:F723"/>
    <mergeCell ref="E724:F724"/>
    <mergeCell ref="K644:M644"/>
    <mergeCell ref="K645:M645"/>
    <mergeCell ref="K646:M646"/>
    <mergeCell ref="K647:M647"/>
    <mergeCell ref="K648:M648"/>
    <mergeCell ref="K649:M649"/>
    <mergeCell ref="E713:F713"/>
    <mergeCell ref="E714:F714"/>
    <mergeCell ref="E715:F715"/>
    <mergeCell ref="E716:F716"/>
    <mergeCell ref="E717:F717"/>
    <mergeCell ref="E718:F718"/>
    <mergeCell ref="E719:F719"/>
    <mergeCell ref="E720:F720"/>
    <mergeCell ref="E721:F721"/>
    <mergeCell ref="K650:M650"/>
    <mergeCell ref="K651:M651"/>
    <mergeCell ref="K652:M652"/>
    <mergeCell ref="K653:M653"/>
    <mergeCell ref="K654:M654"/>
    <mergeCell ref="K655:M655"/>
    <mergeCell ref="E710:F710"/>
    <mergeCell ref="E711:F711"/>
    <mergeCell ref="E712:F712"/>
    <mergeCell ref="F1061:H1061"/>
    <mergeCell ref="F1062:G1062"/>
    <mergeCell ref="F1063:G1063"/>
    <mergeCell ref="B1062:D1062"/>
    <mergeCell ref="D1164:F1164"/>
    <mergeCell ref="D1107:F1107"/>
    <mergeCell ref="D1108:F1108"/>
    <mergeCell ref="D1109:F1109"/>
    <mergeCell ref="D1110:F1110"/>
    <mergeCell ref="D1111:F1111"/>
    <mergeCell ref="D1112:F1112"/>
    <mergeCell ref="D1113:F1113"/>
    <mergeCell ref="D1114:F1114"/>
    <mergeCell ref="D1115:F1115"/>
    <mergeCell ref="D1117:F1117"/>
    <mergeCell ref="D1118:F1118"/>
    <mergeCell ref="D1094:F1094"/>
    <mergeCell ref="D1082:F1082"/>
    <mergeCell ref="D1083:F1083"/>
    <mergeCell ref="D1084:F1084"/>
    <mergeCell ref="C1107:C1118"/>
    <mergeCell ref="C1119:C1130"/>
    <mergeCell ref="C1155:C1166"/>
    <mergeCell ref="D1166:F1166"/>
    <mergeCell ref="D1163:F1163"/>
    <mergeCell ref="D1119:F1119"/>
    <mergeCell ref="D1121:F1121"/>
    <mergeCell ref="D1122:F1122"/>
    <mergeCell ref="D1120:F1120"/>
    <mergeCell ref="D1128:F1128"/>
    <mergeCell ref="D1129:F1129"/>
    <mergeCell ref="D1130:F1130"/>
    <mergeCell ref="D1157:F1157"/>
    <mergeCell ref="D1158:F1158"/>
    <mergeCell ref="D1127:F1127"/>
    <mergeCell ref="D1123:F1123"/>
    <mergeCell ref="D1124:F1124"/>
    <mergeCell ref="D1125:F1125"/>
    <mergeCell ref="D1126:F1126"/>
    <mergeCell ref="C1143:C1154"/>
    <mergeCell ref="D1143:F1143"/>
    <mergeCell ref="D1144:F1144"/>
    <mergeCell ref="D1145:F1145"/>
    <mergeCell ref="D1146:F1146"/>
    <mergeCell ref="D1147:F1147"/>
    <mergeCell ref="D1085:F1085"/>
    <mergeCell ref="D1086:F1086"/>
    <mergeCell ref="D1087:F1087"/>
    <mergeCell ref="D1155:F1155"/>
    <mergeCell ref="D1156:F1156"/>
    <mergeCell ref="K1175:M1175"/>
    <mergeCell ref="D1176:F1176"/>
    <mergeCell ref="K1176:M1176"/>
    <mergeCell ref="D1177:F1177"/>
    <mergeCell ref="K1177:M1177"/>
    <mergeCell ref="D1088:F1088"/>
    <mergeCell ref="D1089:F1089"/>
    <mergeCell ref="D1090:F1090"/>
    <mergeCell ref="D1091:F1091"/>
    <mergeCell ref="D1092:F1092"/>
    <mergeCell ref="D1093:F1093"/>
    <mergeCell ref="D1102:F1102"/>
    <mergeCell ref="D1103:F1103"/>
    <mergeCell ref="D1104:F1104"/>
    <mergeCell ref="D1105:F1105"/>
    <mergeCell ref="D1106:F1106"/>
    <mergeCell ref="D1116:F1116"/>
    <mergeCell ref="D1095:F1095"/>
    <mergeCell ref="D1096:F1096"/>
    <mergeCell ref="D1097:F1097"/>
    <mergeCell ref="D1098:F1098"/>
    <mergeCell ref="D1099:F1099"/>
    <mergeCell ref="D1100:F1100"/>
    <mergeCell ref="D1101:F1101"/>
    <mergeCell ref="D1186:F1186"/>
    <mergeCell ref="K1186:M1186"/>
    <mergeCell ref="D1181:F1181"/>
    <mergeCell ref="K1181:M1181"/>
    <mergeCell ref="D1182:F1182"/>
    <mergeCell ref="K1182:M1182"/>
    <mergeCell ref="D1183:F1183"/>
    <mergeCell ref="K1183:M1183"/>
    <mergeCell ref="D1178:F1178"/>
    <mergeCell ref="K1178:M1178"/>
    <mergeCell ref="D1179:F1179"/>
    <mergeCell ref="K1179:M1179"/>
    <mergeCell ref="D1180:F1180"/>
    <mergeCell ref="K1180:M1180"/>
    <mergeCell ref="D1165:F1165"/>
    <mergeCell ref="D1159:F1159"/>
    <mergeCell ref="D1160:F1160"/>
    <mergeCell ref="D1161:F1161"/>
    <mergeCell ref="D1162:F1162"/>
    <mergeCell ref="B1083:B1094"/>
    <mergeCell ref="D1193:F1193"/>
    <mergeCell ref="K1193:M1193"/>
    <mergeCell ref="D1194:F1194"/>
    <mergeCell ref="K1194:M1194"/>
    <mergeCell ref="B1176:B1195"/>
    <mergeCell ref="D1195:F1195"/>
    <mergeCell ref="K1195:M1195"/>
    <mergeCell ref="D1190:F1190"/>
    <mergeCell ref="K1190:M1190"/>
    <mergeCell ref="D1191:F1191"/>
    <mergeCell ref="K1191:M1191"/>
    <mergeCell ref="D1192:F1192"/>
    <mergeCell ref="K1192:M1192"/>
    <mergeCell ref="D1187:F1187"/>
    <mergeCell ref="K1187:M1187"/>
    <mergeCell ref="D1188:F1188"/>
    <mergeCell ref="K1188:M1188"/>
    <mergeCell ref="D1189:F1189"/>
    <mergeCell ref="K1189:M1189"/>
    <mergeCell ref="D1184:F1184"/>
    <mergeCell ref="K1184:M1184"/>
    <mergeCell ref="D1185:F1185"/>
    <mergeCell ref="K1185:M1185"/>
    <mergeCell ref="E378:F378"/>
    <mergeCell ref="E361:F361"/>
    <mergeCell ref="E362:F362"/>
    <mergeCell ref="E363:F363"/>
    <mergeCell ref="E364:F364"/>
    <mergeCell ref="E365:F365"/>
    <mergeCell ref="E354:F354"/>
    <mergeCell ref="E355:F355"/>
    <mergeCell ref="E356:F356"/>
    <mergeCell ref="E357:F357"/>
    <mergeCell ref="E358:F358"/>
    <mergeCell ref="E359:F359"/>
    <mergeCell ref="E360:F360"/>
    <mergeCell ref="E377:F377"/>
    <mergeCell ref="E379:F379"/>
    <mergeCell ref="E380:F380"/>
    <mergeCell ref="E381:F381"/>
    <mergeCell ref="E382:F382"/>
    <mergeCell ref="B668:D668"/>
    <mergeCell ref="B672:D672"/>
    <mergeCell ref="B673:C673"/>
    <mergeCell ref="E708:F708"/>
    <mergeCell ref="E709:F709"/>
    <mergeCell ref="B635:B638"/>
    <mergeCell ref="B536:B538"/>
    <mergeCell ref="B539:B541"/>
    <mergeCell ref="B542:B544"/>
    <mergeCell ref="B545:B547"/>
    <mergeCell ref="B548:B550"/>
    <mergeCell ref="B554:B556"/>
    <mergeCell ref="E725:F725"/>
    <mergeCell ref="E726:F726"/>
    <mergeCell ref="E727:F727"/>
    <mergeCell ref="E728:F728"/>
    <mergeCell ref="E729:F729"/>
    <mergeCell ref="E730:F730"/>
    <mergeCell ref="E731:F731"/>
    <mergeCell ref="E732:F732"/>
    <mergeCell ref="E733:F733"/>
    <mergeCell ref="E734:F734"/>
    <mergeCell ref="E735:F735"/>
    <mergeCell ref="E736:F736"/>
    <mergeCell ref="E737:F737"/>
    <mergeCell ref="E738:F738"/>
    <mergeCell ref="E739:F739"/>
    <mergeCell ref="E740:F740"/>
    <mergeCell ref="E741:F741"/>
    <mergeCell ref="E742:F742"/>
    <mergeCell ref="E743:F743"/>
    <mergeCell ref="E744:F744"/>
    <mergeCell ref="E745:F745"/>
    <mergeCell ref="E746:F746"/>
    <mergeCell ref="E747:F747"/>
    <mergeCell ref="E748:F748"/>
    <mergeCell ref="E749:F749"/>
    <mergeCell ref="E750:F750"/>
    <mergeCell ref="E751:F751"/>
    <mergeCell ref="E752:F752"/>
    <mergeCell ref="E753:F753"/>
    <mergeCell ref="E754:F754"/>
    <mergeCell ref="E755:F755"/>
    <mergeCell ref="E756:F756"/>
    <mergeCell ref="E757:F757"/>
    <mergeCell ref="E758:F758"/>
    <mergeCell ref="E759:F759"/>
    <mergeCell ref="E760:F760"/>
    <mergeCell ref="E772:F772"/>
    <mergeCell ref="E773:F773"/>
    <mergeCell ref="E774:F774"/>
    <mergeCell ref="E775:F775"/>
    <mergeCell ref="C927:D927"/>
    <mergeCell ref="K987:M987"/>
    <mergeCell ref="E761:F761"/>
    <mergeCell ref="E762:F762"/>
    <mergeCell ref="E763:F763"/>
    <mergeCell ref="E764:F764"/>
    <mergeCell ref="E765:F765"/>
    <mergeCell ref="E766:F766"/>
    <mergeCell ref="E767:F767"/>
    <mergeCell ref="E768:F768"/>
    <mergeCell ref="E769:F769"/>
    <mergeCell ref="K1027:M1027"/>
    <mergeCell ref="K1028:M1028"/>
    <mergeCell ref="B988:B1007"/>
    <mergeCell ref="K988:M988"/>
    <mergeCell ref="K989:M989"/>
    <mergeCell ref="K990:M990"/>
    <mergeCell ref="K991:M991"/>
    <mergeCell ref="K992:M992"/>
    <mergeCell ref="K993:M993"/>
    <mergeCell ref="K994:M994"/>
    <mergeCell ref="K995:M995"/>
    <mergeCell ref="K996:M996"/>
    <mergeCell ref="K997:M997"/>
    <mergeCell ref="K998:M998"/>
    <mergeCell ref="K999:M999"/>
    <mergeCell ref="K1000:M1000"/>
    <mergeCell ref="K1001:M1001"/>
    <mergeCell ref="K1002:M1002"/>
    <mergeCell ref="K1003:M1003"/>
    <mergeCell ref="K1004:M1004"/>
    <mergeCell ref="K1005:M1005"/>
    <mergeCell ref="K1006:M1006"/>
    <mergeCell ref="K1007:M1007"/>
    <mergeCell ref="K1048:M1048"/>
    <mergeCell ref="K1049:M1049"/>
    <mergeCell ref="K1050:M1050"/>
    <mergeCell ref="K1051:M1051"/>
    <mergeCell ref="K1052:M1052"/>
    <mergeCell ref="B1009:B1028"/>
    <mergeCell ref="K1009:M1009"/>
    <mergeCell ref="K1010:M1010"/>
    <mergeCell ref="K1011:M1011"/>
    <mergeCell ref="K1012:M1012"/>
    <mergeCell ref="K1013:M1013"/>
    <mergeCell ref="K1014:M1014"/>
    <mergeCell ref="K1015:M1015"/>
    <mergeCell ref="K1016:M1016"/>
    <mergeCell ref="K1017:M1017"/>
    <mergeCell ref="K1018:M1018"/>
    <mergeCell ref="K1019:M1019"/>
    <mergeCell ref="K1020:M1020"/>
    <mergeCell ref="K1021:M1021"/>
    <mergeCell ref="K1022:M1022"/>
    <mergeCell ref="K1023:M1023"/>
    <mergeCell ref="K1024:M1024"/>
    <mergeCell ref="K1025:M1025"/>
    <mergeCell ref="K1026:M1026"/>
    <mergeCell ref="B22:I22"/>
    <mergeCell ref="K1053:M1053"/>
    <mergeCell ref="K1054:M1054"/>
    <mergeCell ref="H868:J868"/>
    <mergeCell ref="F1065:I1066"/>
    <mergeCell ref="B1030:B1033"/>
    <mergeCell ref="K1030:M1030"/>
    <mergeCell ref="K1031:M1031"/>
    <mergeCell ref="K1032:M1032"/>
    <mergeCell ref="K1033:M1033"/>
    <mergeCell ref="B1035:B1054"/>
    <mergeCell ref="K1035:M1035"/>
    <mergeCell ref="K1036:M1036"/>
    <mergeCell ref="K1037:M1037"/>
    <mergeCell ref="K1038:M1038"/>
    <mergeCell ref="K1039:M1039"/>
    <mergeCell ref="K1040:M1040"/>
    <mergeCell ref="K1041:M1041"/>
    <mergeCell ref="K1042:M1042"/>
    <mergeCell ref="K1043:M1043"/>
    <mergeCell ref="K1044:M1044"/>
    <mergeCell ref="K1045:M1045"/>
    <mergeCell ref="K1046:M1046"/>
    <mergeCell ref="K1047:M1047"/>
    <mergeCell ref="D1148:F1148"/>
    <mergeCell ref="D1149:F1149"/>
    <mergeCell ref="D1150:F1150"/>
    <mergeCell ref="D1151:F1151"/>
    <mergeCell ref="D1152:F1152"/>
    <mergeCell ref="D1153:F1153"/>
    <mergeCell ref="D1154:F1154"/>
    <mergeCell ref="B69:B71"/>
    <mergeCell ref="B551:B553"/>
    <mergeCell ref="C1131:C1142"/>
    <mergeCell ref="D1131:F1131"/>
    <mergeCell ref="D1132:F1132"/>
    <mergeCell ref="D1133:F1133"/>
    <mergeCell ref="D1134:F1134"/>
    <mergeCell ref="D1135:F1135"/>
    <mergeCell ref="D1136:F1136"/>
    <mergeCell ref="D1137:F1137"/>
    <mergeCell ref="D1138:F1138"/>
    <mergeCell ref="D1139:F1139"/>
    <mergeCell ref="D1140:F1140"/>
    <mergeCell ref="D1141:F1141"/>
    <mergeCell ref="D1142:F1142"/>
    <mergeCell ref="E770:F770"/>
    <mergeCell ref="E771:F771"/>
  </mergeCells>
  <conditionalFormatting sqref="B54">
    <cfRule type="expression" dxfId="1462" priority="839" stopIfTrue="1">
      <formula>AND($X$83&lt;&gt;0,$X$83&lt;&gt;4)</formula>
    </cfRule>
  </conditionalFormatting>
  <conditionalFormatting sqref="B57 B60 B63 B66 B72 B539 B542 B545 B548 B554">
    <cfRule type="expression" dxfId="1461" priority="882" stopIfTrue="1">
      <formula>AND($X$83&lt;&gt;0,$X$83&lt;&gt;4)</formula>
    </cfRule>
  </conditionalFormatting>
  <conditionalFormatting sqref="B69">
    <cfRule type="expression" dxfId="1460" priority="66" stopIfTrue="1">
      <formula>AND($X$83&lt;&gt;0,$X$83&lt;&gt;4)</formula>
    </cfRule>
  </conditionalFormatting>
  <conditionalFormatting sqref="B79">
    <cfRule type="expression" dxfId="1459" priority="869" stopIfTrue="1">
      <formula>$Q$24="no"</formula>
    </cfRule>
    <cfRule type="expression" dxfId="1458" priority="871" stopIfTrue="1">
      <formula>$Q$24="no"</formula>
    </cfRule>
    <cfRule type="expression" dxfId="1457" priority="870" stopIfTrue="1">
      <formula>AND(S90=2,S91=2,S92=2)</formula>
    </cfRule>
  </conditionalFormatting>
  <conditionalFormatting sqref="B84:B93">
    <cfRule type="expression" dxfId="1455" priority="61" stopIfTrue="1">
      <formula>$B$71="Yes"</formula>
    </cfRule>
    <cfRule type="expression" dxfId="1454" priority="60" stopIfTrue="1">
      <formula>$B$71="No"</formula>
    </cfRule>
    <cfRule type="expression" dxfId="1453" priority="62" stopIfTrue="1">
      <formula>$B$123="Yes"</formula>
    </cfRule>
  </conditionalFormatting>
  <conditionalFormatting sqref="B134:B143">
    <cfRule type="expression" dxfId="1452" priority="57" stopIfTrue="1">
      <formula>AND($X$83&lt;&gt;0,$X$83&lt;&gt;4)</formula>
    </cfRule>
  </conditionalFormatting>
  <conditionalFormatting sqref="B165:B176">
    <cfRule type="expression" dxfId="1451" priority="84" stopIfTrue="1">
      <formula>AND($X$83&lt;&gt;0,$X$83&lt;&gt;4)</formula>
    </cfRule>
  </conditionalFormatting>
  <conditionalFormatting sqref="B186:B195">
    <cfRule type="expression" dxfId="1449" priority="83" stopIfTrue="1">
      <formula>AND($X$83&lt;&gt;0,$X$83&lt;&gt;4)</formula>
    </cfRule>
  </conditionalFormatting>
  <conditionalFormatting sqref="B213:B236">
    <cfRule type="expression" dxfId="1447" priority="81" stopIfTrue="1">
      <formula>AND($X$83&lt;&gt;0,$X$83&lt;&gt;4)</formula>
    </cfRule>
  </conditionalFormatting>
  <conditionalFormatting sqref="B246:B267">
    <cfRule type="expression" dxfId="1444" priority="79" stopIfTrue="1">
      <formula>AND($X$83&lt;&gt;0,$X$83&lt;&gt;4)</formula>
    </cfRule>
  </conditionalFormatting>
  <conditionalFormatting sqref="B317:B367">
    <cfRule type="expression" dxfId="1443" priority="693" stopIfTrue="1">
      <formula>OR(#REF!="No",$U$26=2)</formula>
    </cfRule>
  </conditionalFormatting>
  <conditionalFormatting sqref="B368">
    <cfRule type="expression" dxfId="1442" priority="169" stopIfTrue="1">
      <formula>OR(#REF!="No",$U$26=2)</formula>
    </cfRule>
    <cfRule type="expression" dxfId="1441" priority="170" stopIfTrue="1">
      <formula>OR(#REF!="No",$U$26=2)</formula>
    </cfRule>
    <cfRule type="expression" dxfId="1440" priority="172" stopIfTrue="1">
      <formula>#REF!="No"</formula>
    </cfRule>
    <cfRule type="expression" dxfId="1439" priority="171" stopIfTrue="1">
      <formula>OR(#REF!="No",$U$26=2,$U$26=9)</formula>
    </cfRule>
  </conditionalFormatting>
  <conditionalFormatting sqref="B368:B382">
    <cfRule type="expression" dxfId="1438" priority="26" stopIfTrue="1">
      <formula>#REF!=2</formula>
    </cfRule>
  </conditionalFormatting>
  <conditionalFormatting sqref="B369:B374">
    <cfRule type="expression" dxfId="1437" priority="144" stopIfTrue="1">
      <formula>OR(#REF!="No",$U$26=2)</formula>
    </cfRule>
    <cfRule type="expression" dxfId="1436" priority="145" stopIfTrue="1">
      <formula>OR(#REF!="No",$U$26=2)</formula>
    </cfRule>
    <cfRule type="expression" dxfId="1435" priority="146" stopIfTrue="1">
      <formula>OR(#REF!="No",$U$26=2,$U$26=9)</formula>
    </cfRule>
    <cfRule type="expression" dxfId="1434" priority="147" stopIfTrue="1">
      <formula>#REF!="No"</formula>
    </cfRule>
  </conditionalFormatting>
  <conditionalFormatting sqref="B375:B382">
    <cfRule type="expression" dxfId="1433" priority="28" stopIfTrue="1">
      <formula>OR(#REF!="No",$U$26=2)</formula>
    </cfRule>
    <cfRule type="expression" dxfId="1432" priority="30" stopIfTrue="1">
      <formula>#REF!="No"</formula>
    </cfRule>
    <cfRule type="expression" dxfId="1431" priority="29" stopIfTrue="1">
      <formula>OR(#REF!="No",$U$26=2,$U$26=9)</formula>
    </cfRule>
    <cfRule type="expression" dxfId="1430" priority="27" stopIfTrue="1">
      <formula>OR(#REF!="No",$U$26=2)</formula>
    </cfRule>
  </conditionalFormatting>
  <conditionalFormatting sqref="B390:B464">
    <cfRule type="expression" dxfId="1429" priority="325" stopIfTrue="1">
      <formula>OR($U$5="No",$U$19=2,$U$19=9)</formula>
    </cfRule>
    <cfRule type="expression" dxfId="1428" priority="326" stopIfTrue="1">
      <formula>$U$5="No"</formula>
    </cfRule>
  </conditionalFormatting>
  <conditionalFormatting sqref="B477:B526">
    <cfRule type="expression" dxfId="1427" priority="139" stopIfTrue="1">
      <formula>$W$5=2</formula>
    </cfRule>
    <cfRule type="expression" dxfId="1426" priority="140" stopIfTrue="1">
      <formula>OR($U$5="No",$U$19=2,$U$19=9)</formula>
    </cfRule>
  </conditionalFormatting>
  <conditionalFormatting sqref="B536">
    <cfRule type="expression" dxfId="1425" priority="74" stopIfTrue="1">
      <formula>AND($X$83&lt;&gt;0,$X$83&lt;&gt;4)</formula>
    </cfRule>
  </conditionalFormatting>
  <conditionalFormatting sqref="B551">
    <cfRule type="expression" dxfId="1424" priority="25" stopIfTrue="1">
      <formula>AND($X$83&lt;&gt;0,$X$83&lt;&gt;4)</formula>
    </cfRule>
  </conditionalFormatting>
  <conditionalFormatting sqref="B564:B583">
    <cfRule type="expression" dxfId="1423" priority="619" stopIfTrue="1">
      <formula>OR(#REF!="No",$U$26=2,$U$26=9)</formula>
    </cfRule>
    <cfRule type="expression" dxfId="1422" priority="618" stopIfTrue="1">
      <formula>OR(#REF!="No",$U$26=2)</formula>
    </cfRule>
    <cfRule type="expression" dxfId="1421" priority="617" stopIfTrue="1">
      <formula>#REF!=2</formula>
    </cfRule>
  </conditionalFormatting>
  <conditionalFormatting sqref="B588">
    <cfRule type="expression" dxfId="1420" priority="321" stopIfTrue="1">
      <formula>$U$5="No"</formula>
    </cfRule>
  </conditionalFormatting>
  <conditionalFormatting sqref="B710:B775">
    <cfRule type="expression" dxfId="1418" priority="309" stopIfTrue="1">
      <formula>OR(#REF!="No",$U$26=2)</formula>
    </cfRule>
    <cfRule type="expression" dxfId="1417" priority="308" stopIfTrue="1">
      <formula>OR(#REF!="No",$U$26=2)</formula>
    </cfRule>
  </conditionalFormatting>
  <conditionalFormatting sqref="B783:B857">
    <cfRule type="expression" dxfId="1416" priority="239" stopIfTrue="1">
      <formula>OR($U$5="No",$U$19=2,$U$19=9)</formula>
    </cfRule>
    <cfRule type="expression" dxfId="1415" priority="240" stopIfTrue="1">
      <formula>$U$5="No"</formula>
    </cfRule>
  </conditionalFormatting>
  <conditionalFormatting sqref="B870:B919">
    <cfRule type="expression" dxfId="1414" priority="288" stopIfTrue="1">
      <formula>OR($U$5="No",$U$19=2,$U$19=9)</formula>
    </cfRule>
  </conditionalFormatting>
  <conditionalFormatting sqref="B959:B978">
    <cfRule type="expression" dxfId="1413" priority="282" stopIfTrue="1">
      <formula>OR(#REF!="No",$U$26=2,$U$26=9)</formula>
    </cfRule>
    <cfRule type="expression" dxfId="1412" priority="281" stopIfTrue="1">
      <formula>OR(#REF!="No",$U$26=2)</formula>
    </cfRule>
    <cfRule type="expression" dxfId="1411" priority="280" stopIfTrue="1">
      <formula>#REF!=2</formula>
    </cfRule>
  </conditionalFormatting>
  <conditionalFormatting sqref="B983">
    <cfRule type="expression" dxfId="1409" priority="235" stopIfTrue="1">
      <formula>$U$5="No"</formula>
    </cfRule>
  </conditionalFormatting>
  <conditionalFormatting sqref="B1171">
    <cfRule type="expression" dxfId="1408" priority="177" stopIfTrue="1">
      <formula>AND($AE1172=2, $AE1173=2)</formula>
    </cfRule>
    <cfRule type="expression" dxfId="1407" priority="176" stopIfTrue="1">
      <formula>$H$1062="No"</formula>
    </cfRule>
  </conditionalFormatting>
  <conditionalFormatting sqref="B134:C143 E134:I143">
    <cfRule type="expression" dxfId="1406" priority="374" stopIfTrue="1">
      <formula>$C$130="No"</formula>
    </cfRule>
  </conditionalFormatting>
  <conditionalFormatting sqref="B317:C367 D317:D376">
    <cfRule type="expression" dxfId="1405" priority="695" stopIfTrue="1">
      <formula>OR(#REF!="No",$U$26=2,$U$26=9)</formula>
    </cfRule>
    <cfRule type="expression" dxfId="1404" priority="696" stopIfTrue="1">
      <formula>#REF!="No"</formula>
    </cfRule>
  </conditionalFormatting>
  <conditionalFormatting sqref="B317:C367 D326:D376">
    <cfRule type="expression" dxfId="1403" priority="694" stopIfTrue="1">
      <formula>OR(#REF!="No",$U$26=2)</formula>
    </cfRule>
  </conditionalFormatting>
  <conditionalFormatting sqref="B317:C367">
    <cfRule type="expression" dxfId="1402" priority="690" stopIfTrue="1">
      <formula>#REF!=2</formula>
    </cfRule>
  </conditionalFormatting>
  <conditionalFormatting sqref="B710:C775 D710:D769">
    <cfRule type="expression" dxfId="1401" priority="310" stopIfTrue="1">
      <formula>OR(#REF!="No",$U$26=2,$U$26=9)</formula>
    </cfRule>
  </conditionalFormatting>
  <conditionalFormatting sqref="B84:E93 H84:H93">
    <cfRule type="expression" dxfId="1400" priority="1133">
      <formula>$B$79="Yes"</formula>
    </cfRule>
  </conditionalFormatting>
  <conditionalFormatting sqref="B246:H267">
    <cfRule type="expression" dxfId="1396" priority="350" stopIfTrue="1">
      <formula>$B$241="No"</formula>
    </cfRule>
  </conditionalFormatting>
  <conditionalFormatting sqref="B1070:I1076">
    <cfRule type="expression" dxfId="1392" priority="509" stopIfTrue="1">
      <formula>$H$1062="No"</formula>
    </cfRule>
  </conditionalFormatting>
  <conditionalFormatting sqref="B186:J195">
    <cfRule type="expression" dxfId="1391" priority="784">
      <formula>$B$181="No"</formula>
    </cfRule>
  </conditionalFormatting>
  <conditionalFormatting sqref="B25:K31">
    <cfRule type="expression" dxfId="1387" priority="3" stopIfTrue="1">
      <formula>AND($X$83&lt;&gt;0,$X$83&lt;&gt;4)</formula>
    </cfRule>
  </conditionalFormatting>
  <conditionalFormatting sqref="C116:C123">
    <cfRule type="expression" dxfId="1381" priority="85" stopIfTrue="1">
      <formula>AND($X$83&lt;&gt;0,$X$83&lt;&gt;4)</formula>
    </cfRule>
  </conditionalFormatting>
  <conditionalFormatting sqref="C134:C143 E134:F143 I134:I143">
    <cfRule type="expression" dxfId="1379" priority="373" stopIfTrue="1">
      <formula>$C$130="Yes"</formula>
    </cfRule>
  </conditionalFormatting>
  <conditionalFormatting sqref="C368:C382 D377:D382">
    <cfRule type="expression" dxfId="1378" priority="348" stopIfTrue="1">
      <formula>#REF!="No"</formula>
    </cfRule>
    <cfRule type="expression" dxfId="1377" priority="347" stopIfTrue="1">
      <formula>OR(#REF!="No",$U$26=2,$U$26=9)</formula>
    </cfRule>
    <cfRule type="expression" dxfId="1376" priority="344" stopIfTrue="1">
      <formula>OR(#REF!="No",$U$26=2)</formula>
    </cfRule>
  </conditionalFormatting>
  <conditionalFormatting sqref="C1083:C1166">
    <cfRule type="expression" dxfId="1375" priority="8">
      <formula>$H$1062="No"</formula>
    </cfRule>
  </conditionalFormatting>
  <conditionalFormatting sqref="C84:D93 H84:J93">
    <cfRule type="expression" dxfId="1374" priority="391" stopIfTrue="1">
      <formula>$B$79="no"</formula>
    </cfRule>
  </conditionalFormatting>
  <conditionalFormatting sqref="C536:D550">
    <cfRule type="expression" dxfId="1373" priority="620" stopIfTrue="1">
      <formula>OR(#REF!="No",$U$26=2,$U$26=9)</formula>
    </cfRule>
  </conditionalFormatting>
  <conditionalFormatting sqref="C551:D553">
    <cfRule type="expression" dxfId="1372" priority="20" stopIfTrue="1">
      <formula>OR(#REF!="No",$U$26=2,$U$26=9)</formula>
    </cfRule>
  </conditionalFormatting>
  <conditionalFormatting sqref="C554:D556">
    <cfRule type="expression" dxfId="1371" priority="133" stopIfTrue="1">
      <formula>OR(#REF!="No",$U$26=2,$U$26=9)</formula>
    </cfRule>
  </conditionalFormatting>
  <conditionalFormatting sqref="C929:D948">
    <cfRule type="expression" dxfId="1370" priority="98" stopIfTrue="1">
      <formula>OR($Y$17="No", $Y$20=2,$Y$20=9)</formula>
    </cfRule>
  </conditionalFormatting>
  <conditionalFormatting sqref="C949:D952">
    <cfRule type="expression" dxfId="1369" priority="91" stopIfTrue="1">
      <formula>OR($Y$17="No", $Y$20=2,$Y$20=9)</formula>
    </cfRule>
  </conditionalFormatting>
  <conditionalFormatting sqref="C186:E195 H186:H195">
    <cfRule type="expression" dxfId="1368" priority="786" stopIfTrue="1">
      <formula>$B$181="Yes"</formula>
    </cfRule>
  </conditionalFormatting>
  <conditionalFormatting sqref="C929:G948">
    <cfRule type="expression" dxfId="1364" priority="100" stopIfTrue="1">
      <formula>OR($AL$5="No",$AL$19=2)</formula>
    </cfRule>
  </conditionalFormatting>
  <conditionalFormatting sqref="C949:G952">
    <cfRule type="expression" dxfId="1362" priority="93" stopIfTrue="1">
      <formula>OR($AL$5="No",$AL$19=2)</formula>
    </cfRule>
  </conditionalFormatting>
  <conditionalFormatting sqref="C1035:H1054">
    <cfRule type="expression" dxfId="1361" priority="231">
      <formula>$B$983="No"</formula>
    </cfRule>
  </conditionalFormatting>
  <conditionalFormatting sqref="C1176:H1195 K1176:K1195">
    <cfRule type="expression" dxfId="1360" priority="1135">
      <formula>$B$1171="Yes"</formula>
    </cfRule>
  </conditionalFormatting>
  <conditionalFormatting sqref="C988:K1007">
    <cfRule type="expression" dxfId="1356" priority="258">
      <formula>$B$983="No"</formula>
    </cfRule>
  </conditionalFormatting>
  <conditionalFormatting sqref="C1030:K1033">
    <cfRule type="expression" dxfId="1354" priority="232">
      <formula>$B$983="No"</formula>
    </cfRule>
  </conditionalFormatting>
  <conditionalFormatting sqref="C286:M307 C679:D700 F679:G700 I679:M700">
    <cfRule type="expression" dxfId="1351" priority="642" stopIfTrue="1">
      <formula>OR(#REF!="No",$U$26=2,$U$26=9)</formula>
    </cfRule>
    <cfRule type="expression" dxfId="1350" priority="643" stopIfTrue="1">
      <formula>#REF!="No"</formula>
    </cfRule>
  </conditionalFormatting>
  <conditionalFormatting sqref="C593:M612">
    <cfRule type="expression" dxfId="1348" priority="319">
      <formula>$B$588="No"</formula>
    </cfRule>
  </conditionalFormatting>
  <conditionalFormatting sqref="C614:M633">
    <cfRule type="expression" dxfId="1347" priority="581">
      <formula>$B$588="No"</formula>
    </cfRule>
  </conditionalFormatting>
  <conditionalFormatting sqref="C635:M638">
    <cfRule type="expression" dxfId="1346" priority="318">
      <formula>$B$588="No"</formula>
    </cfRule>
  </conditionalFormatting>
  <conditionalFormatting sqref="C640:M659">
    <cfRule type="expression" dxfId="1345" priority="317">
      <formula>$B$588="No"</formula>
    </cfRule>
  </conditionalFormatting>
  <conditionalFormatting sqref="C1176:M1195">
    <cfRule type="expression" dxfId="1344" priority="7">
      <formula>$B$1171="No"</formula>
    </cfRule>
    <cfRule type="expression" dxfId="1343" priority="174" stopIfTrue="1">
      <formula>$H$1062="No"</formula>
    </cfRule>
  </conditionalFormatting>
  <conditionalFormatting sqref="D134:D143">
    <cfRule type="expression" dxfId="1340" priority="358">
      <formula>$C134="Using flow meters"</formula>
    </cfRule>
    <cfRule type="expression" dxfId="1339" priority="359">
      <formula>$C$130="No"</formula>
    </cfRule>
    <cfRule type="expression" dxfId="1338" priority="370">
      <formula>$C$130="Yes"</formula>
    </cfRule>
  </conditionalFormatting>
  <conditionalFormatting sqref="D317:D325">
    <cfRule type="expression" dxfId="1337" priority="692" stopIfTrue="1">
      <formula>OR(#REF!="No",$U$26=2)</formula>
    </cfRule>
  </conditionalFormatting>
  <conditionalFormatting sqref="D614:D633 G614:H633 K614:M633 C593:C612 G593:H612 K593:M612 E635:H638 K635:M638 D640:D659 G640:H659 K640:M659">
    <cfRule type="expression" dxfId="1336" priority="582">
      <formula>$B$588="Yes"</formula>
    </cfRule>
  </conditionalFormatting>
  <conditionalFormatting sqref="D710:D769 B710:C775">
    <cfRule type="expression" dxfId="1335" priority="311" stopIfTrue="1">
      <formula>#REF!="No"</formula>
    </cfRule>
  </conditionalFormatting>
  <conditionalFormatting sqref="D710:D769 C710:C775">
    <cfRule type="expression" dxfId="1334" priority="307" stopIfTrue="1">
      <formula>OR(#REF!="No",$U$26=2)</formula>
    </cfRule>
  </conditionalFormatting>
  <conditionalFormatting sqref="D770:D772">
    <cfRule type="expression" dxfId="1333" priority="257" stopIfTrue="1">
      <formula>#REF!="No"</formula>
    </cfRule>
    <cfRule type="expression" dxfId="1332" priority="256" stopIfTrue="1">
      <formula>OR(#REF!="No",$U$26=2,$U$26=9)</formula>
    </cfRule>
    <cfRule type="expression" dxfId="1331" priority="253" stopIfTrue="1">
      <formula>OR(#REF!="No",$U$26=2)</formula>
    </cfRule>
  </conditionalFormatting>
  <conditionalFormatting sqref="D773:D775">
    <cfRule type="expression" dxfId="1330" priority="245" stopIfTrue="1">
      <formula>OR(#REF!="No",$U$26=2)</formula>
    </cfRule>
    <cfRule type="expression" dxfId="1329" priority="246" stopIfTrue="1">
      <formula>OR(#REF!="No",$U$26=2,$U$26=9)</formula>
    </cfRule>
    <cfRule type="expression" dxfId="1328" priority="247" stopIfTrue="1">
      <formula>#REF!="No"</formula>
    </cfRule>
  </conditionalFormatting>
  <conditionalFormatting sqref="D959:D978">
    <cfRule type="expression" dxfId="1327" priority="183" stopIfTrue="1">
      <formula>OR($AL$5="No",$AL$19=2)</formula>
    </cfRule>
    <cfRule type="expression" dxfId="1326" priority="276" stopIfTrue="1">
      <formula>OR($Y$17="No", $Y$20=2,$Y$20=9)</formula>
    </cfRule>
    <cfRule type="expression" dxfId="1325" priority="182" stopIfTrue="1">
      <formula>$AA$17=2</formula>
    </cfRule>
  </conditionalFormatting>
  <conditionalFormatting sqref="D1009:D1028 G1009:H1028 K1009:M1028 K1035:M1054 C988:C1007 G988:H1007 K988:M1007 E1030:H1033 K1030:M1033 D1035:D1054 G1035:H1054">
    <cfRule type="expression" dxfId="1324" priority="314" stopIfTrue="1">
      <formula>$B$983="Yes"</formula>
    </cfRule>
  </conditionalFormatting>
  <conditionalFormatting sqref="D1035:D1054 G1035:H1054 K1035:M1054">
    <cfRule type="expression" dxfId="1323" priority="178">
      <formula>$B$983="Yes"</formula>
    </cfRule>
  </conditionalFormatting>
  <conditionalFormatting sqref="D317:E325 D710:E727">
    <cfRule type="expression" dxfId="1322" priority="1870" stopIfTrue="1">
      <formula>AND((INDEX($J$286:$J$307,MATCH(#REF!,$C$286:$C$287,0)))="Dry",#REF!="Wet seal")</formula>
    </cfRule>
    <cfRule type="expression" dxfId="1321" priority="1868" stopIfTrue="1">
      <formula>AND((INDEX($I$68:$I$96,MATCH(#REF!,$B$68:$B$96,0)))="Dry",#REF!="Wet seal")</formula>
    </cfRule>
  </conditionalFormatting>
  <conditionalFormatting sqref="D317:E379 C368:C370">
    <cfRule type="expression" dxfId="1320" priority="342" stopIfTrue="1">
      <formula>#REF!=2</formula>
    </cfRule>
  </conditionalFormatting>
  <conditionalFormatting sqref="D317:E382">
    <cfRule type="expression" dxfId="1319" priority="1871" stopIfTrue="1">
      <formula>AND((INDEX($J$286:$J$307,MATCH($B317,$C$286:$C$307,0)))="Dry",$C317="Wet seal")</formula>
    </cfRule>
  </conditionalFormatting>
  <conditionalFormatting sqref="D326:E379">
    <cfRule type="expression" dxfId="1317" priority="1869" stopIfTrue="1">
      <formula>AND((INDEX($I$68:$I$96,MATCH($B317,$B$68:$B$96,0)))="Dry",$C317="Wet seal")</formula>
    </cfRule>
  </conditionalFormatting>
  <conditionalFormatting sqref="D710:E769 B710:C775">
    <cfRule type="expression" dxfId="1316" priority="305" stopIfTrue="1">
      <formula>#REF!=2</formula>
    </cfRule>
  </conditionalFormatting>
  <conditionalFormatting sqref="D728:E772">
    <cfRule type="expression" dxfId="1314" priority="1877" stopIfTrue="1">
      <formula>AND((INDEX($I$68:$I$96,MATCH($B710,$B$68:$B$96,0)))="Dry",$C710="Wet seal")</formula>
    </cfRule>
  </conditionalFormatting>
  <conditionalFormatting sqref="D728:E775">
    <cfRule type="expression" dxfId="1313" priority="1879" stopIfTrue="1">
      <formula>AND((INDEX($J$286:$J$307,MATCH($B710,$C$286:$C$287,0)))="Dry",$C710="Wet seal")</formula>
    </cfRule>
  </conditionalFormatting>
  <conditionalFormatting sqref="D770:E772">
    <cfRule type="expression" dxfId="1312" priority="251" stopIfTrue="1">
      <formula>#REF!=2</formula>
    </cfRule>
  </conditionalFormatting>
  <conditionalFormatting sqref="D564:F583">
    <cfRule type="expression" dxfId="1311" priority="615" stopIfTrue="1">
      <formula>OR(#REF!="No",$U$26=2,$U$26=9)</formula>
    </cfRule>
    <cfRule type="expression" dxfId="1309" priority="614" stopIfTrue="1">
      <formula>OR(#REF!="No",$U$26=2)</formula>
    </cfRule>
    <cfRule type="expression" dxfId="1308" priority="616" stopIfTrue="1">
      <formula>#REF!="No"</formula>
    </cfRule>
  </conditionalFormatting>
  <conditionalFormatting sqref="D1083:F1166">
    <cfRule type="expression" dxfId="1307" priority="10" stopIfTrue="1">
      <formula>AND($AE$10&lt;&gt;4,$AE$10&lt;&gt;0)</formula>
    </cfRule>
  </conditionalFormatting>
  <conditionalFormatting sqref="D116:G123">
    <cfRule type="expression" dxfId="1306" priority="376" stopIfTrue="1">
      <formula>$C$108="Calculated by equipment or event type"</formula>
    </cfRule>
    <cfRule type="expression" dxfId="1305" priority="375" stopIfTrue="1">
      <formula>$C$108="Combination of flow meters and calculating by equipment or event type"</formula>
    </cfRule>
  </conditionalFormatting>
  <conditionalFormatting sqref="D477:I526 D870:E919 G870:H919 J870:J919">
    <cfRule type="expression" dxfId="1304" priority="627" stopIfTrue="1">
      <formula>#REF!="No"</formula>
    </cfRule>
  </conditionalFormatting>
  <conditionalFormatting sqref="D477:I526">
    <cfRule type="expression" dxfId="1303" priority="626" stopIfTrue="1">
      <formula>OR(#REF!="No",$U$26=2,$U$26=9)</formula>
    </cfRule>
  </conditionalFormatting>
  <conditionalFormatting sqref="D390:J464 D870:E919 G870:H919 J870:J919">
    <cfRule type="expression" dxfId="1302" priority="634" stopIfTrue="1">
      <formula>OR(#REF!="No",$U$26=2,$U$26=9)</formula>
    </cfRule>
  </conditionalFormatting>
  <conditionalFormatting sqref="D390:J464">
    <cfRule type="expression" dxfId="1301" priority="635" stopIfTrue="1">
      <formula>#REF!="No"</formula>
    </cfRule>
  </conditionalFormatting>
  <conditionalFormatting sqref="D783:J857">
    <cfRule type="expression" dxfId="1300" priority="296" stopIfTrue="1">
      <formula>#REF!="No"</formula>
    </cfRule>
    <cfRule type="expression" dxfId="1299" priority="295" stopIfTrue="1">
      <formula>OR(#REF!="No",$U$26=2,$U$26=9)</formula>
    </cfRule>
  </conditionalFormatting>
  <conditionalFormatting sqref="E317:E379">
    <cfRule type="expression" dxfId="1298" priority="341" stopIfTrue="1">
      <formula>#REF!="No"</formula>
    </cfRule>
    <cfRule type="expression" dxfId="1297" priority="339" stopIfTrue="1">
      <formula>OR(#REF!="No",$U$26=2)</formula>
    </cfRule>
    <cfRule type="expression" dxfId="1296" priority="340" stopIfTrue="1">
      <formula>OR(#REF!="No",$U$26=2,$U$26=9)</formula>
    </cfRule>
  </conditionalFormatting>
  <conditionalFormatting sqref="E679:E700">
    <cfRule type="expression" dxfId="1295" priority="229" stopIfTrue="1">
      <formula>OR($Y$17="No", $Y$20=2,$Y$20=9)</formula>
    </cfRule>
  </conditionalFormatting>
  <conditionalFormatting sqref="E710:E772">
    <cfRule type="expression" dxfId="1294" priority="250" stopIfTrue="1">
      <formula>#REF!="No"</formula>
    </cfRule>
    <cfRule type="expression" dxfId="1293" priority="248" stopIfTrue="1">
      <formula>OR(#REF!="No",$U$26=2)</formula>
    </cfRule>
    <cfRule type="expression" dxfId="1292" priority="249" stopIfTrue="1">
      <formula>OR(#REF!="No",$U$26=2,$U$26=9)</formula>
    </cfRule>
  </conditionalFormatting>
  <conditionalFormatting sqref="E70:F70 H70">
    <cfRule type="expression" dxfId="1291" priority="64">
      <formula>$D70="Yes"</formula>
    </cfRule>
  </conditionalFormatting>
  <conditionalFormatting sqref="E959:F978">
    <cfRule type="expression" dxfId="1290" priority="279" stopIfTrue="1">
      <formula>#REF!="No"</formula>
    </cfRule>
    <cfRule type="expression" dxfId="1289" priority="278" stopIfTrue="1">
      <formula>OR(#REF!="No",$U$26=2,$U$26=9)</formula>
    </cfRule>
    <cfRule type="expression" dxfId="1288" priority="277" stopIfTrue="1">
      <formula>OR(#REF!="No",$U$26=2)</formula>
    </cfRule>
  </conditionalFormatting>
  <conditionalFormatting sqref="E84:G93">
    <cfRule type="expression" dxfId="1287" priority="1160" stopIfTrue="1">
      <formula>$B$79="No"</formula>
    </cfRule>
  </conditionalFormatting>
  <conditionalFormatting sqref="E536:G550">
    <cfRule type="expression" dxfId="1286" priority="622" stopIfTrue="1">
      <formula>OR(#REF!="No",$U$26=2)</formula>
    </cfRule>
    <cfRule type="expression" dxfId="1285" priority="624" stopIfTrue="1">
      <formula>#REF!="No"</formula>
    </cfRule>
    <cfRule type="expression" dxfId="1284" priority="623" stopIfTrue="1">
      <formula>OR(#REF!="No",$U$26=2,$U$26=9)</formula>
    </cfRule>
  </conditionalFormatting>
  <conditionalFormatting sqref="E551:G553">
    <cfRule type="expression" dxfId="1283" priority="22" stopIfTrue="1">
      <formula>OR(#REF!="No",$U$26=2)</formula>
    </cfRule>
    <cfRule type="expression" dxfId="1282" priority="24" stopIfTrue="1">
      <formula>#REF!="No"</formula>
    </cfRule>
    <cfRule type="expression" dxfId="1281" priority="23" stopIfTrue="1">
      <formula>OR(#REF!="No",$U$26=2,$U$26=9)</formula>
    </cfRule>
  </conditionalFormatting>
  <conditionalFormatting sqref="E554:G556">
    <cfRule type="expression" dxfId="1280" priority="136" stopIfTrue="1">
      <formula>OR(#REF!="No",$U$26=2,$U$26=9)</formula>
    </cfRule>
    <cfRule type="expression" dxfId="1279" priority="137" stopIfTrue="1">
      <formula>#REF!="No"</formula>
    </cfRule>
    <cfRule type="expression" dxfId="1278" priority="135" stopIfTrue="1">
      <formula>OR(#REF!="No",$U$26=2)</formula>
    </cfRule>
  </conditionalFormatting>
  <conditionalFormatting sqref="E929:G948">
    <cfRule type="expression" dxfId="1277" priority="104" stopIfTrue="1">
      <formula>OR($Y$17="No", $Y$20=2)</formula>
    </cfRule>
    <cfRule type="expression" dxfId="1276" priority="103" stopIfTrue="1">
      <formula>OR($Y$17="No", $Y$20=2,$Y$20=9)</formula>
    </cfRule>
  </conditionalFormatting>
  <conditionalFormatting sqref="E949:G952">
    <cfRule type="expression" dxfId="1275" priority="97" stopIfTrue="1">
      <formula>OR($Y$17="No", $Y$20=2)</formula>
    </cfRule>
    <cfRule type="expression" dxfId="1274" priority="96" stopIfTrue="1">
      <formula>OR($Y$17="No", $Y$20=2,$Y$20=9)</formula>
    </cfRule>
  </conditionalFormatting>
  <conditionalFormatting sqref="E54:H68 E71:F72 H71:H72 E73:H74">
    <cfRule type="expression" dxfId="1273" priority="874" stopIfTrue="1">
      <formula>$D54="no"</formula>
    </cfRule>
    <cfRule type="expression" dxfId="1272" priority="385">
      <formula>$D54=""</formula>
    </cfRule>
  </conditionalFormatting>
  <conditionalFormatting sqref="E54:H74">
    <cfRule type="expression" dxfId="1271" priority="65">
      <formula>$D54=""</formula>
    </cfRule>
    <cfRule type="expression" dxfId="1270" priority="384" stopIfTrue="1">
      <formula>$D54="no"</formula>
    </cfRule>
    <cfRule type="expression" dxfId="1269" priority="63">
      <formula>$D54="Yes"</formula>
    </cfRule>
  </conditionalFormatting>
  <conditionalFormatting sqref="E213:K236">
    <cfRule type="expression" dxfId="1268" priority="352">
      <formula>$D213="Yes"</formula>
    </cfRule>
  </conditionalFormatting>
  <conditionalFormatting sqref="F84:F93">
    <cfRule type="expression" dxfId="1267" priority="2" stopIfTrue="1">
      <formula>$E84="Quarterly"</formula>
    </cfRule>
  </conditionalFormatting>
  <conditionalFormatting sqref="F186:F195">
    <cfRule type="expression" dxfId="1266" priority="883" stopIfTrue="1">
      <formula>$E186="Quarterly"</formula>
    </cfRule>
  </conditionalFormatting>
  <conditionalFormatting sqref="F246:F267">
    <cfRule type="expression" dxfId="1265" priority="743">
      <formula>$E246="Quarterly"</formula>
    </cfRule>
  </conditionalFormatting>
  <conditionalFormatting sqref="F870:F919">
    <cfRule type="expression" dxfId="1264" priority="193" stopIfTrue="1">
      <formula>OR($Y$17="No", $Y$20=2,$Y$20=9)</formula>
    </cfRule>
    <cfRule type="expression" dxfId="1263" priority="192" stopIfTrue="1">
      <formula>OR($AL$5="No",$AL$19=2)</formula>
    </cfRule>
    <cfRule type="expression" dxfId="1262" priority="191" stopIfTrue="1">
      <formula>$AA$17=2</formula>
    </cfRule>
  </conditionalFormatting>
  <conditionalFormatting sqref="F390:G464">
    <cfRule type="expression" dxfId="1261" priority="632" stopIfTrue="1">
      <formula>AND(NOT(ISBLANK($E390)),$E390&lt;&gt;"Atmosphere")</formula>
    </cfRule>
  </conditionalFormatting>
  <conditionalFormatting sqref="F783:G857">
    <cfRule type="expression" dxfId="1260" priority="293" stopIfTrue="1">
      <formula>AND(NOT(ISBLANK($E783)),$E783&lt;&gt;"Atmosphere")</formula>
    </cfRule>
  </conditionalFormatting>
  <conditionalFormatting sqref="F1063:G1063">
    <cfRule type="expression" dxfId="1259" priority="472" stopIfTrue="1">
      <formula>$AE$10=3</formula>
    </cfRule>
    <cfRule type="expression" dxfId="1258" priority="470" stopIfTrue="1">
      <formula>$AE$10=8</formula>
    </cfRule>
  </conditionalFormatting>
  <conditionalFormatting sqref="G70:G71">
    <cfRule type="expression" dxfId="1257" priority="1824">
      <formula>$D71=""</formula>
    </cfRule>
    <cfRule type="expression" dxfId="1256" priority="1823">
      <formula>$D71="Yes"</formula>
    </cfRule>
    <cfRule type="expression" dxfId="1255" priority="1825" stopIfTrue="1">
      <formula>$D71="no"</formula>
    </cfRule>
  </conditionalFormatting>
  <conditionalFormatting sqref="G84:G93">
    <cfRule type="expression" dxfId="1254" priority="389" stopIfTrue="1">
      <formula>OR($E84="Semiannually",$E84="Monthly",$E84="Weekly",$E84="Daily",$E84="Hourly",$E84="Continuous",$E84="Other measurement frequency")</formula>
    </cfRule>
  </conditionalFormatting>
  <conditionalFormatting sqref="G134:G143">
    <cfRule type="expression" dxfId="1253" priority="371" stopIfTrue="1">
      <formula>$F134="Quarterly"</formula>
    </cfRule>
  </conditionalFormatting>
  <conditionalFormatting sqref="G186:G195">
    <cfRule type="expression" dxfId="1252" priority="884" stopIfTrue="1">
      <formula>OR($E186="Semiannually",$E186="Monthly",$E186="Weekly",$E186="Daily",$E186="Hourly",$E186="Continuous",$E186="Other measurement frequency")</formula>
    </cfRule>
  </conditionalFormatting>
  <conditionalFormatting sqref="G246:G267">
    <cfRule type="expression" dxfId="1251" priority="649">
      <formula>OR($E246="Semiannually",$E246="Monthly",$E246="Weekly",$E246="Daily",$E246="Hourly",$E246="Continuous",$E246="Other measurement frequency")</formula>
    </cfRule>
  </conditionalFormatting>
  <conditionalFormatting sqref="G988:H1007">
    <cfRule type="expression" dxfId="1250" priority="315" stopIfTrue="1">
      <formula>$B$79="Yes"</formula>
    </cfRule>
  </conditionalFormatting>
  <conditionalFormatting sqref="G1083:J1154">
    <cfRule type="expression" dxfId="1249" priority="13" stopIfTrue="1">
      <formula>$AE$7="no"</formula>
    </cfRule>
  </conditionalFormatting>
  <conditionalFormatting sqref="G1083:J1166">
    <cfRule type="expression" dxfId="1248" priority="11" stopIfTrue="1">
      <formula>AND($AE$10&lt;&gt;4,$AE$10&lt;&gt;0)</formula>
    </cfRule>
    <cfRule type="expression" dxfId="1247" priority="12" stopIfTrue="1">
      <formula>$AE$10=2</formula>
    </cfRule>
    <cfRule type="expression" dxfId="1246" priority="14" stopIfTrue="1">
      <formula>#REF!=2</formula>
    </cfRule>
    <cfRule type="expression" dxfId="1245" priority="9" stopIfTrue="1">
      <formula>$H$1062="No"</formula>
    </cfRule>
  </conditionalFormatting>
  <conditionalFormatting sqref="G165:S176">
    <cfRule type="expression" dxfId="1244" priority="356">
      <formula>$E165="No"</formula>
    </cfRule>
  </conditionalFormatting>
  <conditionalFormatting sqref="H134:H143">
    <cfRule type="expression" dxfId="1243" priority="369" stopIfTrue="1">
      <formula>OR($F134="Semiannually",$F134="Monthly",$F134="Weekly",$F134="Daily",$F134="Hourly",$F134="Continuous",$F134="Other measurement frequency")</formula>
    </cfRule>
  </conditionalFormatting>
  <conditionalFormatting sqref="H246:H267 C246:E267">
    <cfRule type="expression" dxfId="1242" priority="805" stopIfTrue="1">
      <formula>$B$241="Yes"</formula>
    </cfRule>
  </conditionalFormatting>
  <conditionalFormatting sqref="H246:H267 K246:K267">
    <cfRule type="expression" dxfId="1241" priority="921" stopIfTrue="1">
      <formula>$X$47="no"</formula>
    </cfRule>
  </conditionalFormatting>
  <conditionalFormatting sqref="H246:H267">
    <cfRule type="expression" dxfId="1240" priority="741" stopIfTrue="1">
      <formula>$E$43="Yes"</formula>
    </cfRule>
  </conditionalFormatting>
  <conditionalFormatting sqref="H679:H700">
    <cfRule type="expression" dxfId="1239" priority="227" stopIfTrue="1">
      <formula>OR($Y$17="No", $Y$20=2,$Y$20=9)</formula>
    </cfRule>
  </conditionalFormatting>
  <conditionalFormatting sqref="H1063">
    <cfRule type="expression" dxfId="1238" priority="467" stopIfTrue="1">
      <formula>$AE$10=8</formula>
    </cfRule>
    <cfRule type="expression" dxfId="1237" priority="466" stopIfTrue="1">
      <formula>$AE$10=3</formula>
    </cfRule>
  </conditionalFormatting>
  <conditionalFormatting sqref="H116:I123">
    <cfRule type="expression" dxfId="1234" priority="56">
      <formula>$C$108="Calculated by equipment or event type"</formula>
    </cfRule>
  </conditionalFormatting>
  <conditionalFormatting sqref="H390:I464">
    <cfRule type="expression" dxfId="1233" priority="633" stopIfTrue="1">
      <formula>$E390="Atmosphere"</formula>
    </cfRule>
  </conditionalFormatting>
  <conditionalFormatting sqref="H783:I857">
    <cfRule type="expression" dxfId="1232" priority="294" stopIfTrue="1">
      <formula>$E783="Atmosphere"</formula>
    </cfRule>
  </conditionalFormatting>
  <conditionalFormatting sqref="I286:I307">
    <cfRule type="expression" dxfId="1231" priority="644" stopIfTrue="1">
      <formula>$H286="Yes"</formula>
    </cfRule>
  </conditionalFormatting>
  <conditionalFormatting sqref="I593:I612">
    <cfRule type="expression" dxfId="1230" priority="611" stopIfTrue="1">
      <formula>$H593="Quarterly"</formula>
    </cfRule>
  </conditionalFormatting>
  <conditionalFormatting sqref="I614:I633">
    <cfRule type="expression" dxfId="1229" priority="605" stopIfTrue="1">
      <formula>$H614="Quarterly"</formula>
    </cfRule>
  </conditionalFormatting>
  <conditionalFormatting sqref="I635:I636">
    <cfRule type="expression" dxfId="1228" priority="599" stopIfTrue="1">
      <formula>$H635="Quarterly"</formula>
    </cfRule>
  </conditionalFormatting>
  <conditionalFormatting sqref="I637:I638">
    <cfRule type="expression" dxfId="1227" priority="590" stopIfTrue="1">
      <formula>$H637="Quarterly"</formula>
    </cfRule>
  </conditionalFormatting>
  <conditionalFormatting sqref="I640:I659">
    <cfRule type="expression" dxfId="1226" priority="587" stopIfTrue="1">
      <formula>$H640="Quarterly"</formula>
    </cfRule>
  </conditionalFormatting>
  <conditionalFormatting sqref="I870:I919">
    <cfRule type="expression" dxfId="1225" priority="195" stopIfTrue="1">
      <formula>OR($Y$17="No", $Y$20=2,$Y$20=9)</formula>
    </cfRule>
  </conditionalFormatting>
  <conditionalFormatting sqref="I988:I1007">
    <cfRule type="expression" dxfId="1224" priority="274" stopIfTrue="1">
      <formula>$H988="Quarterly"</formula>
    </cfRule>
  </conditionalFormatting>
  <conditionalFormatting sqref="I1009:I1028">
    <cfRule type="expression" dxfId="1223" priority="272" stopIfTrue="1">
      <formula>$H1009="Quarterly"</formula>
    </cfRule>
  </conditionalFormatting>
  <conditionalFormatting sqref="I1030:I1031">
    <cfRule type="expression" dxfId="1222" priority="268" stopIfTrue="1">
      <formula>$H1030="Quarterly"</formula>
    </cfRule>
  </conditionalFormatting>
  <conditionalFormatting sqref="I1032:I1033">
    <cfRule type="expression" dxfId="1221" priority="262" stopIfTrue="1">
      <formula>$H1032="Quarterly"</formula>
    </cfRule>
  </conditionalFormatting>
  <conditionalFormatting sqref="I1035:I1054">
    <cfRule type="expression" dxfId="1220" priority="72" stopIfTrue="1">
      <formula>$H1035="Quarterly"</formula>
    </cfRule>
  </conditionalFormatting>
  <conditionalFormatting sqref="I1176:I1195">
    <cfRule type="expression" dxfId="1219" priority="475" stopIfTrue="1">
      <formula>$H1176="Quarterly"</formula>
    </cfRule>
  </conditionalFormatting>
  <conditionalFormatting sqref="I1035:J1054">
    <cfRule type="expression" dxfId="1217" priority="68">
      <formula>$B$983="No"</formula>
    </cfRule>
  </conditionalFormatting>
  <conditionalFormatting sqref="J286:J307">
    <cfRule type="expression" dxfId="1216" priority="641" stopIfTrue="1">
      <formula>OR(#REF!="No",$U$26=2)</formula>
    </cfRule>
  </conditionalFormatting>
  <conditionalFormatting sqref="J390:J464">
    <cfRule type="expression" dxfId="1215" priority="631" stopIfTrue="1">
      <formula>AND(NOT(ISBLANK(E390)),$E390&lt;&gt;"Atmosphere")</formula>
    </cfRule>
  </conditionalFormatting>
  <conditionalFormatting sqref="J614:J633 J593:J612 J635:J638 J640:J659">
    <cfRule type="expression" dxfId="1214" priority="612" stopIfTrue="1">
      <formula>OR($H593="Semiannually",$H593="Monthly",$H593="Weekly",$H593="Daily",$H593="Hourly",$H593="Continuous",$H593="Other measurement frequency")</formula>
    </cfRule>
  </conditionalFormatting>
  <conditionalFormatting sqref="J783:J857">
    <cfRule type="expression" dxfId="1213" priority="292" stopIfTrue="1">
      <formula>AND(NOT(ISBLANK(E783)),$E783&lt;&gt;"Atmosphere")</formula>
    </cfRule>
  </conditionalFormatting>
  <conditionalFormatting sqref="J1009:J1028 J988:J1007 J1030:J1033 J1035:J1054">
    <cfRule type="expression" dxfId="1212" priority="275" stopIfTrue="1">
      <formula>OR($H988="Semiannually",$H988="Monthly",$H988="Weekly",$H988="Daily",$H988="Hourly",$H988="Continuous",$H988="Other measurement frequency")</formula>
    </cfRule>
  </conditionalFormatting>
  <conditionalFormatting sqref="J1176:J1195">
    <cfRule type="expression" dxfId="1211" priority="476" stopIfTrue="1">
      <formula>OR($H1176="Semiannually",$H1176="Monthly",$H1176="Weekly",$H1176="Daily",$H1176="Hourly",$H1176="Continuous",$H1176="Other measurement frequency")</formula>
    </cfRule>
  </conditionalFormatting>
  <conditionalFormatting sqref="K246:K265">
    <cfRule type="expression" dxfId="1210" priority="737" stopIfTrue="1">
      <formula>$E$43="Yes"</formula>
    </cfRule>
  </conditionalFormatting>
  <conditionalFormatting sqref="K286:K307">
    <cfRule type="expression" dxfId="1209" priority="918" stopIfTrue="1">
      <formula>$J286="Wet"</formula>
    </cfRule>
    <cfRule type="expression" dxfId="1208" priority="920" stopIfTrue="1">
      <formula>OR(#REF!="No",$U$26=2)</formula>
    </cfRule>
  </conditionalFormatting>
  <conditionalFormatting sqref="K679:K700">
    <cfRule type="expression" dxfId="1207" priority="1173" stopIfTrue="1">
      <formula>$J679="Yes"</formula>
    </cfRule>
  </conditionalFormatting>
  <conditionalFormatting sqref="K1035:K1054 C1009:K1028">
    <cfRule type="expression" dxfId="1206" priority="259">
      <formula>$B$983="No"</formula>
    </cfRule>
  </conditionalFormatting>
  <conditionalFormatting sqref="M213:N236">
    <cfRule type="expression" dxfId="1205" priority="353">
      <formula>$D213="Yes"</formula>
    </cfRule>
  </conditionalFormatting>
  <conditionalFormatting sqref="M165:S176">
    <cfRule type="expression" dxfId="1204" priority="684">
      <formula>$F165="No"</formula>
    </cfRule>
  </conditionalFormatting>
  <dataValidations xWindow="1718" yWindow="522" count="111">
    <dataValidation type="custom" operator="greaterThanOrEqual" allowBlank="1" showInputMessage="1" showErrorMessage="1" promptTitle="Avg downstream pipeline pressure" prompt="Enter the average downstream pipeline pressure, psig" sqref="G25:G31" xr:uid="{00000000-0002-0000-0100-000000000000}">
      <formula1>ISNUMBER(G25)</formula1>
    </dataValidation>
    <dataValidation type="custom" operator="greaterThanOrEqual" allowBlank="1" showInputMessage="1" showErrorMessage="1" promptTitle="Avg upstream pipeline pressure" prompt="Enter the average upstream pipeline pressure" sqref="F25:F31" xr:uid="{00000000-0002-0000-0100-000001000000}">
      <formula1>ISNUMBER(F25)</formula1>
    </dataValidation>
    <dataValidation type="decimal" operator="greaterThanOrEqual" allowBlank="1" showInputMessage="1" showErrorMessage="1" promptTitle="Total compressor power" prompt="Enter the total compressor power rating of all compressors combined, in hp" sqref="E25:E31" xr:uid="{00000000-0002-0000-0100-000002000000}">
      <formula1>0</formula1>
    </dataValidation>
    <dataValidation type="whole" operator="greaterThanOrEqual" allowBlank="1" showInputMessage="1" showErrorMessage="1" promptTitle="Number of compressors" prompt="Enter the number of compressors" sqref="D25:D31" xr:uid="{00000000-0002-0000-0100-000003000000}">
      <formula1>0</formula1>
    </dataValidation>
    <dataValidation type="decimal" operator="greaterThanOrEqual" allowBlank="1" showInputMessage="1" showErrorMessage="1" promptTitle="Quantity of gas transported" prompt="Enter the quantity of gas transported through the compressor station in the calendar year, in thousand standard cubic feet" sqref="C25:C31" xr:uid="{00000000-0002-0000-0100-000004000000}">
      <formula1>0</formula1>
    </dataValidation>
    <dataValidation type="whole" operator="greaterThan" allowBlank="1" showInputMessage="1" showErrorMessage="1" error="Please enter a number greater than 0" promptTitle="Total Number" prompt="Enter the total number of high-bleed pneumatic devices (if Total Number is estimated, this should be the sum of actual and estimated counts)" sqref="E54:E74" xr:uid="{00000000-0002-0000-0100-000005000000}">
      <formula1>0</formula1>
    </dataValidation>
    <dataValidation type="decimal" operator="greaterThanOrEqual" allowBlank="1" showInputMessage="1" showErrorMessage="1" promptTitle="Total CH4 Emissions" prompt="Enter total CH4 emissions, in metric tons CH4, from high-bleed pneumatic devices" sqref="H54:H74" xr:uid="{00000000-0002-0000-0100-000006000000}">
      <formula1>0</formula1>
    </dataValidation>
    <dataValidation type="decimal" operator="greaterThanOrEqual" allowBlank="1" showInputMessage="1" showErrorMessage="1" promptTitle="Total CO2 Emissions" prompt="Enter total CO2 emissions, in metric tons CO2, from high-bleed pneumatic devices" sqref="G54:G71 G73:G74" xr:uid="{00000000-0002-0000-0100-000007000000}">
      <formula1>0</formula1>
    </dataValidation>
    <dataValidation type="decimal" allowBlank="1" showInputMessage="1" showErrorMessage="1" errorTitle="WARNING" error="Please enter a number of hours greater than 0 and less than 8,784" promptTitle="Estimated Average Hours" prompt="Enter the estimated average number of hours in the calendar year that high-bleed pneumatic devices were operating [hours, number &gt;0]" sqref="F54:F74" xr:uid="{00000000-0002-0000-0100-000008000000}">
      <formula1>0</formula1>
      <formula2>8784</formula2>
    </dataValidation>
    <dataValidation type="list" allowBlank="1" showInputMessage="1" showErrorMessage="1" promptTitle="Missing Data" prompt="Report whether missing data procedures were used for any parameters to calculate GHG emissions (Yes or No)" sqref="B79 B181 B241 C130 B588 B983 B1171" xr:uid="{00000000-0002-0000-0100-000009000000}">
      <formula1>"Yes, No"</formula1>
    </dataValidation>
    <dataValidation allowBlank="1" showInputMessage="1" showErrorMessage="1" promptTitle="Procedures used" prompt="Enter the procedures used to determine the missing data" sqref="H84:H93 I85:J93 H186:H195 K593:M612 K640:M659 K614:M633 K635:M638 L1192:M1195 K1176:K1195 I134:I143 K988:M1007 K1035:M1054 K1009:M1028 K1030:M1033" xr:uid="{00000000-0002-0000-0100-00000A000000}"/>
    <dataValidation type="decimal" allowBlank="1" showInputMessage="1" showErrorMessage="1" promptTitle="Hours of missing data procedure" prompt="Enter the total number of hours the missing data procedure was used" sqref="J1176:J1195 G186:G195 G246:G267 J593:J612 J614:J633 J635:J638 J640:J659 G84:G93 H134:H143 J988:J1007 J1009:J1028 J1030:J1033 J1035:J1054" xr:uid="{00000000-0002-0000-0100-00000B000000}">
      <formula1>0</formula1>
      <formula2>8784</formula2>
    </dataValidation>
    <dataValidation type="whole" allowBlank="1" showInputMessage="1" showErrorMessage="1" promptTitle="Number of Quarters" prompt="Enter the number of quarters missing data procedures were used" sqref="I1176:I1195 F186:F195 F246:F267 I614:I633 I593:I612 I635:I638 I640:I659 F84:F93 G134:G143 I1009:I1028 I988:I1007 I1030:I1033 I1035:I1054" xr:uid="{00000000-0002-0000-0100-00000C000000}">
      <formula1>1</formula1>
      <formula2>4</formula2>
    </dataValidation>
    <dataValidation allowBlank="1" showInputMessage="1" showErrorMessage="1" promptTitle="Procedures used" prompt="Enter the procedures used to determine the missing data." sqref="H246:H267 K246:K267" xr:uid="{00000000-0002-0000-0100-00000D000000}"/>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G204 D37 B209 C104" xr:uid="{00000000-0002-0000-0100-00000E000000}"/>
    <dataValidation type="decimal" operator="greaterThanOrEqual" allowBlank="1" showInputMessage="1" showErrorMessage="1" promptTitle="N2O Emissions" prompt="Enter the N2O emissions calculated using Equation W-40" sqref="N213:N236 X228:X236" xr:uid="{00000000-0002-0000-0100-00000F000000}">
      <formula1>0</formula1>
    </dataValidation>
    <dataValidation type="decimal" operator="greaterThanOrEqual" allowBlank="1" showInputMessage="1" showErrorMessage="1" promptTitle="CH4 Emissions" prompt="Enter the CH4 emissions calculated using Equations W-19 and W-36" sqref="M213:M236 V228:V236" xr:uid="{00000000-0002-0000-0100-000010000000}">
      <formula1>0</formula1>
    </dataValidation>
    <dataValidation type="decimal" operator="greaterThanOrEqual" allowBlank="1" showInputMessage="1" showErrorMessage="1" promptTitle="CO2 Emissions" prompt="Enter the CO2 emissions from CEMS monitoring or calculated using Equations W-20 and W-36" sqref="L213:L236 T228:T236" xr:uid="{00000000-0002-0000-0100-000011000000}">
      <formula1>0</formula1>
    </dataValidation>
    <dataValidation type="decimal" allowBlank="1" showInputMessage="1" showErrorMessage="1" errorTitle="Decimal" error="Please enter a value between 0 and 1" promptTitle="Mole fraction CO2" prompt="Enter the mole fraction of CO2 in flare gas feed (“XCO2” in Eq. W-20)" sqref="K213:K236 R228:R236" xr:uid="{00000000-0002-0000-0100-000012000000}">
      <formula1>0</formula1>
      <formula2>1</formula2>
    </dataValidation>
    <dataValidation type="decimal" allowBlank="1" showInputMessage="1" showErrorMessage="1" errorTitle="Decimal" error="Please enter a value between 0 and 1" promptTitle="Mole fraction CH4" prompt="Enter the mole fraction of CH4 in flare feed gas (“XCH4” in Eq. W-19)" sqref="J213:J236 P228:P236" xr:uid="{00000000-0002-0000-0100-000013000000}">
      <formula1>0</formula1>
      <formula2>1</formula2>
    </dataValidation>
    <dataValidation type="decimal" allowBlank="1" showInputMessage="1" showErrorMessage="1" errorTitle="Decimal" error="Please enter a value between 0 and 1" promptTitle="Flare Combustion" prompt="Enter flare combustion efficiency, expressed as the fraction of gas combusted by a burning flare, as a decimal value between 0-1" sqref="I213:I236" xr:uid="{00000000-0002-0000-0100-000014000000}">
      <formula1>0</formula1>
      <formula2>1</formula2>
    </dataValidation>
    <dataValidation type="decimal" allowBlank="1" showInputMessage="1" showErrorMessage="1" errorTitle="Decimal" error="Please enter a value between 0 and 1" promptTitle="Gas Sent to Un-Lit Flare" prompt="Enter the fraction of feed gas sent to an un-lit flare, “Zu” in Eq. W-19" sqref="H213:H236" xr:uid="{00000000-0002-0000-0100-000015000000}">
      <formula1>0</formula1>
      <formula2>1</formula2>
    </dataValidation>
    <dataValidation type="decimal" operator="greaterThanOrEqual" allowBlank="1" showInputMessage="1" showErrorMessage="1" promptTitle="Volume of Gas Flare" prompt="Enter volume of gas sent to flare (standard cubic feet per year), “Vs” in Eq. W-19 and W-20" sqref="G213:G236" xr:uid="{00000000-0002-0000-0100-000016000000}">
      <formula1>0</formula1>
    </dataValidation>
    <dataValidation type="list" allowBlank="1" showInputMessage="1" showErrorMessage="1" promptTitle="Were CEMS used" prompt="Indicate whether CEMS were used to measure CO2 emissions for the flare stack (See 98.233(n)(8) for additional requirements)" sqref="D213:D236" xr:uid="{00000000-0002-0000-0100-000017000000}">
      <formula1>"Yes,No"</formula1>
    </dataValidation>
    <dataValidation allowBlank="1" showInputMessage="1" showErrorMessage="1" errorTitle="Invalid Entry" error="You have skipped a row. Please make sure to fill out the table from top to bottom without skipping rows." promptTitle="Leak or Vent Name" prompt="Enter a unique name or ID for leak or vent_x000a__x000a_For a manifolded vent use the same ID for each compressor source that uses that vent." sqref="D317:D382 D710:D775" xr:uid="{00000000-0002-0000-0100-000018000000}"/>
    <dataValidation type="decimal" allowBlank="1" showInputMessage="1" showErrorMessage="1" errorTitle="WARNING" error="Enter a number of hours less than 8,784" promptTitle="Duration of leak" prompt="Duration of time leak is counted as having occurred (vented to atmosphere), in hours" sqref="J165:J176" xr:uid="{00000000-0002-0000-0100-000019000000}">
      <formula1>0</formula1>
      <formula2>8784</formula2>
    </dataValidation>
    <dataValidation type="decimal" operator="greaterThanOrEqual" allowBlank="1" showInputMessage="1" showErrorMessage="1" promptTitle="Total N2O Emissions" prompt="Enter N2O emissions from flaring gas from the transmission storage vent stack, in metric tons N2O (calculated according to 98.233(k)(5))" sqref="S165:S176" xr:uid="{00000000-0002-0000-0100-00001A000000}">
      <formula1>0</formula1>
    </dataValidation>
    <dataValidation type="decimal" operator="greaterThanOrEqual" allowBlank="1" showInputMessage="1" showErrorMessage="1" promptTitle="Total CH4 Emissions" prompt="Enter CH4 emissions from flaring gas from the transmission storage vent stack, in metric tons CH4 (calculated according to 98.233(k)(5))" sqref="R165:R176" xr:uid="{00000000-0002-0000-0100-00001B000000}">
      <formula1>0</formula1>
    </dataValidation>
    <dataValidation type="decimal" operator="greaterThanOrEqual" allowBlank="1" showInputMessage="1" showErrorMessage="1" promptTitle="Total CO2 Emissions" prompt="Enter CO2 emissions from flaring gas from the transmission storage vent stack, in metric tons CO2 (calculated according to 98.233(k)(5))" sqref="Q165:Q176" xr:uid="{00000000-0002-0000-0100-00001C000000}">
      <formula1>0</formula1>
    </dataValidation>
    <dataValidation type="decimal" allowBlank="1" showInputMessage="1" showErrorMessage="1" errorTitle="WARNING" error="Enter a number of hours less than 8,784" promptTitle="Duration of leak" prompt="Enter the duration of leak in hours (as defined in 98.233(k)(3))" sqref="P165:P176" xr:uid="{00000000-0002-0000-0100-00001D000000}">
      <formula1>0</formula1>
      <formula2>8784</formula2>
    </dataValidation>
    <dataValidation type="list" allowBlank="1" showInputMessage="1" showErrorMessage="1" promptTitle="Flare attached to vent" prompt="Indicate whether there was a flare attached to the transmission storage tank vent [Yes/No]" sqref="F165:F176" xr:uid="{00000000-0002-0000-0100-00001E000000}">
      <formula1>"Yes, No"</formula1>
    </dataValidation>
    <dataValidation type="list" allowBlank="1" showInputMessage="1" showErrorMessage="1" promptTitle="Dump valve leakage occurance" prompt="Indicate whether scrubber dump valve leakage occurred for the transmission storage tank vent according to 98.233(k)(2) [Yes/No]" sqref="E165:E176" xr:uid="{00000000-0002-0000-0100-00001F000000}">
      <formula1>"Yes, No"</formula1>
    </dataValidation>
    <dataValidation type="list" allowBlank="1" showInputMessage="1" showErrorMessage="1" promptTitle="Vented to atmosphere" prompt="Indicate whether the scrubber valve leakage occured while the vent stack was vented to a flare [Yes/No]" sqref="M165:M176" xr:uid="{00000000-0002-0000-0100-000020000000}">
      <formula1>"Yes, No"</formula1>
    </dataValidation>
    <dataValidation type="decimal" operator="greaterThanOrEqual" allowBlank="1" showInputMessage="1" showErrorMessage="1" promptTitle="Total CH4 Emissions" prompt="Enter the total CH4 emissions from venting gas directly to the atmosphere, in metric tons CH4, for this transmission storage vent stack" sqref="L165:L176" xr:uid="{00000000-0002-0000-0100-000021000000}">
      <formula1>0</formula1>
    </dataValidation>
    <dataValidation type="decimal" operator="greaterThanOrEqual" allowBlank="1" showInputMessage="1" showErrorMessage="1" promptTitle="Measured leak rate" prompt="Enter the measured leak rate, standard cubic feet per hour" sqref="O165:O176 I165:I176" xr:uid="{00000000-0002-0000-0100-000022000000}">
      <formula1>0</formula1>
    </dataValidation>
    <dataValidation type="list" allowBlank="1" showInputMessage="1" showErrorMessage="1" promptTitle="Vented to atmosphere" prompt="Indicate whether the scrubber valve leakage occured while the vent stack was vented directly to the atmosphere [Yes/No]" sqref="G165:G176" xr:uid="{00000000-0002-0000-0100-000023000000}">
      <formula1>"Yes, No"</formula1>
    </dataValidation>
    <dataValidation type="decimal" operator="greaterThanOrEqual" allowBlank="1" showInputMessage="1" showErrorMessage="1" promptTitle="Total CO2 Emissions" prompt="Enter the total CO2 emissions from venting gas directly to the atmosphere, in metric tons CO2 for this transmission storage vent stack" sqref="K165:K176" xr:uid="{00000000-0002-0000-0100-000024000000}">
      <formula1>0</formula1>
    </dataValidation>
    <dataValidation type="list" allowBlank="1" showInputMessage="1" showErrorMessage="1" promptTitle="Continuous Flow Monitor" prompt="Indicate whether the flare stack in this row has a continuous flow monitor on gas to the flare (Yes/No)" sqref="E213:E236" xr:uid="{00000000-0002-0000-0100-000025000000}">
      <formula1>"Yes,No"</formula1>
    </dataValidation>
    <dataValidation type="list" allowBlank="1" showInputMessage="1" showErrorMessage="1" promptTitle="Continuous Gas Analyzer" prompt="Indicate whether the flare stack has a continuous gas composition analyzer on feed gas to the flare (Yes/No)" sqref="F213:F236" xr:uid="{00000000-0002-0000-0100-000026000000}">
      <formula1>"Yes,No"</formula1>
    </dataValidation>
    <dataValidation operator="lessThan" allowBlank="1" showInputMessage="1" showErrorMessage="1" promptTitle="Flange installation dates" prompt="Enter the time period range(s) when blind flanges were installed" sqref="I286:I307 K679:K700" xr:uid="{00000000-0002-0000-0100-000027000000}"/>
    <dataValidation type="list" allowBlank="1" showInputMessage="1" showErrorMessage="1" promptTitle="Not-op-depressurized mode" prompt="Indicate whether the compressor was measured in not-operating-depressurized-mode  (Yes/No)" sqref="G286:G307 I679:I700" xr:uid="{00000000-0002-0000-0100-000028000000}">
      <formula1>"Yes,No"</formula1>
    </dataValidation>
    <dataValidation type="list" allowBlank="1" showInputMessage="1" showErrorMessage="1" promptTitle="Operating-mode measured?  " prompt="Indicate whether the compressor was measured in operating-mode  [Yes/No]" sqref="F286:F307 G679:G700" xr:uid="{00000000-0002-0000-0100-000029000000}">
      <formula1>"Yes,No"</formula1>
    </dataValidation>
    <dataValidation type="decimal" allowBlank="1" showInputMessage="1" showErrorMessage="1" errorTitle="WARNING" error="Enter number of hours between 0 and 8,784" promptTitle="Time in operating-mode" prompt="For Centrifugal Compressors in operating-mode, enter total time in operating-mode (hours)" sqref="D286:D307 D700" xr:uid="{00000000-0002-0000-0100-00002A000000}">
      <formula1>0</formula1>
      <formula2>8784</formula2>
    </dataValidation>
    <dataValidation type="decimal" allowBlank="1" showInputMessage="1" showErrorMessage="1" errorTitle="WARNING" error="Enter number of hours between 0 and 8,784" promptTitle="Time in NOD mode" prompt="For Centrifugal Compressors in not-operating-depressurized mode, enter total time in not-operating-depressurized mode (hours)" sqref="E286:E307" xr:uid="{00000000-0002-0000-0100-00002B000000}">
      <formula1>0</formula1>
      <formula2>8784</formula2>
    </dataValidation>
    <dataValidation type="whole" operator="greaterThanOrEqual" allowBlank="1" showInputMessage="1" showErrorMessage="1" promptTitle="Wet Seals" prompt="Enter the number of wet seals for the compressor" sqref="K286:K307" xr:uid="{00000000-0002-0000-0100-00002C000000}">
      <formula1>0</formula1>
    </dataValidation>
    <dataValidation type="list" allowBlank="1" showInputMessage="1" showErrorMessage="1" promptTitle="Scheduled shutdown" prompt="Indicate whether the compressor had scheduled depressurized shutdown during the reporting year [Yes/No]" sqref="M286:M307 M679:M700" xr:uid="{00000000-0002-0000-0100-00002D000000}">
      <formula1>"Yes,No"</formula1>
    </dataValidation>
    <dataValidation type="decimal" operator="greaterThanOrEqual" allowBlank="1" showInputMessage="1" showErrorMessage="1" promptTitle="Power output" prompt="Enter the power output of the compressor driver, in hp" sqref="L286:L307 L679:L700" xr:uid="{00000000-0002-0000-0100-00002E000000}">
      <formula1>0</formula1>
    </dataValidation>
    <dataValidation type="list" allowBlank="1" showInputMessage="1" showErrorMessage="1" promptTitle="Seal Type" prompt="Select whether the seal type for this compressor is wet or dry" sqref="J286:J307" xr:uid="{00000000-0002-0000-0100-00002F000000}">
      <formula1>"Wet,Dry"</formula1>
    </dataValidation>
    <dataValidation type="list" allowBlank="1" showInputMessage="1" showErrorMessage="1" promptTitle="Compressor flanges installed" prompt="Indicate whether the compressor had blind flanges installed [Yes/No]" sqref="H286:H307 J679:J700" xr:uid="{00000000-0002-0000-0100-000030000000}">
      <formula1>"Yes, No"</formula1>
    </dataValidation>
    <dataValidation type="decimal" operator="greaterThanOrEqual" allowBlank="1" showInputMessage="1" showErrorMessage="1" promptTitle="CH4 Emissions" prompt="Enter the CH4 emissions vented to the atmosphere from the leak or vent, in metric tons CH4" sqref="I390:I464 I783:I857" xr:uid="{00000000-0002-0000-0100-000031000000}">
      <formula1>0</formula1>
    </dataValidation>
    <dataValidation type="list" allowBlank="1" showInputMessage="1" showErrorMessage="1" promptTitle="Continuous measurements" prompt="Indicate whether continuous measurements were conducted on the leak or vent as identified in 98.233(o)(3) or (5) [Yes/No]" sqref="G390:G464" xr:uid="{00000000-0002-0000-0100-000032000000}">
      <formula1>"Yes, No"</formula1>
    </dataValidation>
    <dataValidation type="decimal" allowBlank="1" showInputMessage="1" showErrorMessage="1" promptTitle="Time emissions routed to device" prompt="If the leak or vent is routed to a device, enter percentage of time  device was operational when compressor source emissions were routed to the device. Enter as a value between 0 and 100." sqref="J390:J464 J783:J857" xr:uid="{00000000-0002-0000-0100-000033000000}">
      <formula1>0</formula1>
      <formula2>100</formula2>
    </dataValidation>
    <dataValidation type="decimal" operator="greaterThanOrEqual" allowBlank="1" showInputMessage="1" showErrorMessage="1" promptTitle="CO2 Emissions" prompt="Enter the CO2 emissions vented to the atmosphere from the leak or vent, in metric tons CO2" sqref="H390:H464 H783:H857" xr:uid="{00000000-0002-0000-0100-000034000000}">
      <formula1>0</formula1>
    </dataValidation>
    <dataValidation type="list" allowBlank="1" showInputMessage="1" showErrorMessage="1" promptTitle="&quot;As found&quot; measurement" prompt="Indicate whether an &quot;as found&quot; measurement was conducted on the leak or vent as identified in 98.233(o)(2) or (4) [Yes/No]" sqref="F390:F464" xr:uid="{00000000-0002-0000-0100-000035000000}">
      <formula1>"Yes, No"</formula1>
    </dataValidation>
    <dataValidation type="list" allowBlank="1" showInputMessage="1" showErrorMessage="1" promptTitle="Leak or vent source" prompt="Indicate whether the leak or vent is for a single compressor source or a manifolded group of compressor sources" sqref="D390:D464 D783:D857" xr:uid="{00000000-0002-0000-0100-000036000000}">
      <formula1>"Single,Manifold"</formula1>
    </dataValidation>
    <dataValidation allowBlank="1" showInputMessage="1" showErrorMessage="1" promptTitle="“Operating” Compressor ID(s)" prompt="Single leak or vent: enter the Compressor ID. Manifolded leak or vent: enter the IDs for all compressors in “operating” mode that were connected to the measured manifolded vent (semicolon delimited)._x000a__x000a_" sqref="H477:H526 H870:H919" xr:uid="{00000000-0002-0000-0100-000037000000}"/>
    <dataValidation allowBlank="1" showInputMessage="1" showErrorMessage="1" promptTitle="“Not-operating” Compressor ID(s)" prompt="Single leak or vent: enter the Compressor ID. Manifolded vent: enter the IDs for all of the compressors in “not-operating” mode that were connected to the measured manifolded vent (semicolon delimited)._x000a_" sqref="I477:I526 J870:J919" xr:uid="{00000000-0002-0000-0100-000038000000}"/>
    <dataValidation type="list" allowBlank="1" showInputMessage="1" showErrorMessage="1" promptTitle="Measurement location" prompt="For a manifolded group of compressor sources, specify whether the measurement location is prior to or after commingling with non-compressor emission sources" sqref="G477:G526 G870:G919" xr:uid="{00000000-0002-0000-0100-000039000000}">
      <formula1>"Prior to commingling, After commingling, Not manifolded"</formula1>
    </dataValidation>
    <dataValidation type="decimal" operator="greaterThanOrEqual" allowBlank="1" showInputMessage="1" showErrorMessage="1" promptTitle="Measured flow rate" prompt="Enter the measured flow rate, in standard cubic feet per hour (&quot;MTs,m&quot; for Eq. W-21 or &quot;MTs,g,avg&quot; for Eq. W-24B)" sqref="F477:F526" xr:uid="{00000000-0002-0000-0100-00003A000000}">
      <formula1>0</formula1>
    </dataValidation>
    <dataValidation operator="lessThanOrEqual" allowBlank="1" showInputMessage="1" showErrorMessage="1" promptTitle="Measurement date" prompt="Enter the measurement date in the format of mm/dd/yyyy" sqref="D477:D526 D870:D919" xr:uid="{00000000-0002-0000-0100-00003B000000}"/>
    <dataValidation type="whole" operator="greaterThanOrEqual" allowBlank="1" showInputMessage="1" showErrorMessage="1" promptTitle="Total number of compressors" prompt="Enter the total number of compressors measured in the compressor mode-source combination in the current reporting year and the preceding two reporting years (Countm in Eq. W-23)" sqref="F536:F556" xr:uid="{00000000-0002-0000-0100-00003C000000}">
      <formula1>0</formula1>
    </dataValidation>
    <dataValidation type="list" allowBlank="1" showInputMessage="1" showErrorMessage="1" promptTitle="Emission factor facility" prompt="Indicate whether reporter emission factor is facility-specific or based on all of the reporter’s applicable facilities" sqref="G929:G952 G536:G556" xr:uid="{00000000-0002-0000-0100-00003D000000}">
      <formula1>"Facility-specific, All applicable facilities"</formula1>
    </dataValidation>
    <dataValidation type="decimal" operator="greaterThanOrEqual" allowBlank="1" showInputMessage="1" showErrorMessage="1" promptTitle="Reporter Emission Factor " prompt="For this compressor mode-source combination, enter the emission factor used, in standard cubic feet per hour (EFs,m in Eq. W-22 and Eq. W-23)" sqref="E536:E556" xr:uid="{00000000-0002-0000-0100-00003E000000}">
      <formula1>0</formula1>
    </dataValidation>
    <dataValidation type="decimal" operator="greaterThanOrEqual" allowBlank="1" showInputMessage="1" showErrorMessage="1" promptTitle="Measured volume of flow" prompt="Enter the measured volume of flow during the reporting year, in million standard cubic feet (&quot;Qs,v&quot; for Eq. W-24A or &quot;Qs,g&quot; for Eq. W-24C)" sqref="D564:D583" xr:uid="{00000000-0002-0000-0100-00003F000000}">
      <formula1>0</formula1>
    </dataValidation>
    <dataValidation type="list" allowBlank="1" showInputMessage="1" showErrorMessage="1" promptTitle="Measurement location" prompt="For a manifolded group of compressor sources, specify whether the measurement location is prior to or after comingling with non-compressor emission sources" sqref="F564:F583 F959:F978" xr:uid="{00000000-0002-0000-0100-000040000000}">
      <formula1>"Prior to commingling, After commingling, Not manifolded"</formula1>
    </dataValidation>
    <dataValidation type="list" allowBlank="1" showInputMessage="1" showErrorMessage="1" promptTitle="Included compressor blowdowns" prompt="Indicate whether the measured volume of flow during the reporting year included compressor blowdown emissions [Yes/No]" sqref="E564:E583 E959:E978" xr:uid="{00000000-0002-0000-0100-000041000000}">
      <formula1>"Yes, No"</formula1>
    </dataValidation>
    <dataValidation allowBlank="1" showInputMessage="1" showErrorMessage="1" promptTitle="Unique Leak or Vent ID" prompt="Enter a unique identifier for the leak or vent continuous measurement data, using same leak or vent ID as above." sqref="D640:D659 D1035:D1054" xr:uid="{00000000-0002-0000-0100-000042000000}"/>
    <dataValidation allowBlank="1" showErrorMessage="1" sqref="D635:D637 D1030:D1032" xr:uid="{00000000-0002-0000-0100-000043000000}"/>
    <dataValidation allowBlank="1" showInputMessage="1" showErrorMessage="1" promptTitle="Compressor ID" prompt="Enter an identifier for the compressor" sqref="C593:C612 C988:C1007" xr:uid="{00000000-0002-0000-0100-000044000000}"/>
    <dataValidation type="list" allowBlank="1" showInputMessage="1" showErrorMessage="1" promptTitle="Compressor mode" prompt="Specify the compressor mode where a reporter emission factor was used" sqref="E635:E638" xr:uid="{00000000-0002-0000-0100-000045000000}">
      <formula1>"Operating, Not-operating"</formula1>
    </dataValidation>
    <dataValidation type="list" allowBlank="1" showInputMessage="1" showErrorMessage="1" promptTitle="Standby-pressurized-mode?" prompt="Indicate whether the compressor was measured in standby-pressurized-mode [Yes/No]" sqref="H679:H700" xr:uid="{00000000-0002-0000-0100-000046000000}">
      <formula1>"Yes,No"</formula1>
    </dataValidation>
    <dataValidation type="decimal" allowBlank="1" showInputMessage="1" showErrorMessage="1" errorTitle="WARNING" error="Enter number of hours between 0 and 8,784" promptTitle="Time in operating-mode" prompt="For Reciprocating Compressors in operating-mode, enter total time in operating-mode (hours)" sqref="D679:D699" xr:uid="{00000000-0002-0000-0100-000047000000}">
      <formula1>0</formula1>
      <formula2>8784</formula2>
    </dataValidation>
    <dataValidation type="decimal" allowBlank="1" showInputMessage="1" showErrorMessage="1" errorTitle="WARNING" error="Enter number of hours between 0 and 8,784" promptTitle="Time in standby-pressurized mode" prompt="For Reciprocating Compressors in standby-pressurized mode, enter total time in standby-pressurized mode (hours)" sqref="E679:E700" xr:uid="{00000000-0002-0000-0100-000048000000}">
      <formula1>0</formula1>
      <formula2>8784</formula2>
    </dataValidation>
    <dataValidation type="list" allowBlank="1" showInputMessage="1" showErrorMessage="1" promptTitle="&quot;As found&quot; measurement" prompt="Indicate whether an &quot;as found&quot; measurement was conducted on the leak or vent as identified in 98.233(p)(2) or (4) [Yes/No]" sqref="F783:F857" xr:uid="{00000000-0002-0000-0100-000049000000}">
      <formula1>"Yes, No"</formula1>
    </dataValidation>
    <dataValidation allowBlank="1" showInputMessage="1" showErrorMessage="1" promptTitle="&quot;Standby-pressurized&quot; mode ID(s)" prompt="Single leak or vent: enter the Compressor ID. Manifolded leak or vent: enter the IDs for all compressors in &quot;standby-pressurized&quot; mode that were connected to the measured manifolded vent (semicolon delimited)." sqref="I870:I919" xr:uid="{00000000-0002-0000-0100-00004A000000}"/>
    <dataValidation type="decimal" operator="greaterThanOrEqual" allowBlank="1" showInputMessage="1" showErrorMessage="1" promptTitle="Measured flow rate" prompt="Enter the measured flow rate in standard cubic feet per hour" sqref="F870:F919" xr:uid="{00000000-0002-0000-0100-00004B000000}">
      <formula1>0</formula1>
    </dataValidation>
    <dataValidation type="whole" operator="greaterThanOrEqual" allowBlank="1" showInputMessage="1" showErrorMessage="1" promptTitle="Total number of compressors" prompt="Enter the total number of compressors measured in the compressor mode-source combination in the current reporting year and the preceding two reporting years " sqref="F929:F952" xr:uid="{00000000-0002-0000-0100-00004C000000}">
      <formula1>0</formula1>
    </dataValidation>
    <dataValidation type="decimal" operator="greaterThanOrEqual" allowBlank="1" showInputMessage="1" showErrorMessage="1" promptTitle="Reporter Emission Factor " prompt="For this compressor mode-source combination, enter the emission factor used, in standard cubic feet per hour (EFs,m in Eq. W-28)" sqref="E929:E952" xr:uid="{00000000-0002-0000-0100-00004D000000}">
      <formula1>0</formula1>
    </dataValidation>
    <dataValidation type="decimal" operator="greaterThanOrEqual" allowBlank="1" showInputMessage="1" showErrorMessage="1" promptTitle="Measured volume of flow" prompt="Enter the measured volume of flow during the reporting year, in million standard cubic feet" sqref="D959:D978" xr:uid="{00000000-0002-0000-0100-00004E000000}">
      <formula1>0</formula1>
    </dataValidation>
    <dataValidation type="list" allowBlank="1" showInputMessage="1" showErrorMessage="1" sqref="D1070:I1076" xr:uid="{00000000-0002-0000-0100-00004F000000}">
      <formula1>"Yes, No"</formula1>
    </dataValidation>
    <dataValidation type="whole" operator="greaterThanOrEqual" allowBlank="1" showInputMessage="1" showErrorMessage="1" errorTitle="Invalid Entry" error="Enter an integer greater than or equal to 0" promptTitle="Number of complete surveys" prompt="Enter the number of complete equipment leak surveys performed during the calendar" sqref="C1070:C1076" xr:uid="{00000000-0002-0000-0100-000050000000}">
      <formula1>0</formula1>
    </dataValidation>
    <dataValidation type="decimal" operator="greaterThanOrEqual" allowBlank="1" showInputMessage="1" showErrorMessage="1" promptTitle="CH4 Emissions" prompt="Enter the the CH4  emissions for this leak source, in metric tons CH4, as calculated using Equation W-30 (for surveyed components only " sqref="J1083:J1166" xr:uid="{00000000-0002-0000-0100-000051000000}">
      <formula1>0</formula1>
    </dataValidation>
    <dataValidation type="decimal" operator="greaterThanOrEqual" allowBlank="1" showInputMessage="1" showErrorMessage="1" promptTitle="CO2 Emissions" prompt="Enter the the CO2 emissions for this leak source, in metric tons CO2, as calculated using Equation W-30 (for surveyed components only)" sqref="I1083:I1166" xr:uid="{00000000-0002-0000-0100-000052000000}">
      <formula1>0</formula1>
    </dataValidation>
    <dataValidation type="decimal" allowBlank="1" showInputMessage="1" showErrorMessage="1" errorTitle="WARNING" error="Enter number of hours between 0 and 8,784" promptTitle="Average time components leak" prompt="Enter the average time the surveyed components were assumed to be leaking and operational, in hours (average of Tp,z in Equation W-30)" sqref="H1083:H1166" xr:uid="{00000000-0002-0000-0100-000053000000}">
      <formula1>0</formula1>
      <formula2>8784</formula2>
    </dataValidation>
    <dataValidation type="whole" operator="greaterThanOrEqual" allowBlank="1" showInputMessage="1" showErrorMessage="1" errorTitle="Invalid Entry" error="Enter an integer greater than or equal to 0" promptTitle="Count of surveyed component type" prompt="Enter the total number of surveyed component type that were identified as leaking in the calendar year (Xp in Equation W-30)" sqref="G1083:G1166" xr:uid="{00000000-0002-0000-0100-000054000000}">
      <formula1>0</formula1>
    </dataValidation>
    <dataValidation type="list" allowBlank="1" showInputMessage="1" showErrorMessage="1" promptTitle="Facility comply with 98.236(q)?" prompt="Specify whether the facility elected to comply with 98.236(q) according to 98.233(q)(1)(iv) for any components at the facility [per 98.236(q)(1)(iv)] (Yes/No)" sqref="H1063" xr:uid="{00000000-0002-0000-0100-000055000000}">
      <formula1>"Yes, No"</formula1>
    </dataValidation>
    <dataValidation type="list" allowBlank="1" showInputMessage="1" showErrorMessage="1" promptTitle="Facility use leak surveys?" prompt="Specify whether the facility used leak surveys to calculate emissions from equipment leaks in accordance with 98.232 [per 98.236(q)] (Yes/No)" sqref="H1062" xr:uid="{00000000-0002-0000-0100-000056000000}">
      <formula1>"Yes, No"</formula1>
    </dataValidation>
    <dataValidation allowBlank="1" showInputMessage="1" showErrorMessage="1" promptTitle="DEQ Source ID" prompt="Enter the Source ID from the ACDP or Title V air quality permit for each transmission compressor station in Oregon" sqref="B25:B31" xr:uid="{00000000-0002-0000-0100-000057000000}"/>
    <dataValidation type="list" allowBlank="1" showInputMessage="1" showErrorMessage="1" promptTitle="Compressor Source" prompt="Specify the compressor source where a reporter emission factor was used" sqref="F635:F638" xr:uid="{00000000-0002-0000-0100-000058000000}">
      <formula1>"Wet Seal, Isolation Valve, Blowdown Valve"</formula1>
    </dataValidation>
    <dataValidation type="decimal" operator="greaterThanOrEqual" allowBlank="1" showInputMessage="1" showErrorMessage="1" promptTitle="Total CO2 Emissions" prompt="Enter the total CO2 emissions, in metric tons CO2, for all emissions calculated by flow meter" sqref="H116:H123" xr:uid="{00000000-0002-0000-0100-000059000000}">
      <formula1>0</formula1>
    </dataValidation>
    <dataValidation type="decimal" operator="greaterThanOrEqual" allowBlank="1" showInputMessage="1" showErrorMessage="1" promptTitle="Total CH4 Emissions" prompt="Enter the total CH4 emissions, in metric tons CH4, for all emissions calculated by flow meter" sqref="I116:I123" xr:uid="{00000000-0002-0000-0100-00005A000000}">
      <formula1>0</formula1>
    </dataValidation>
    <dataValidation type="decimal" operator="greaterThanOrEqual" allowBlank="1" showInputMessage="1" showErrorMessage="1" promptTitle="Total CH4 Emissions" prompt="Enter the total CH4 emissions, in metric tons CH4, from each equipment or event type" sqref="G116:G123" xr:uid="{00000000-0002-0000-0100-00005B000000}">
      <formula1>0</formula1>
    </dataValidation>
    <dataValidation type="decimal" operator="greaterThanOrEqual" allowBlank="1" showInputMessage="1" showErrorMessage="1" promptTitle="Total CO2 Emissions" prompt="Enter the total CO2 emissions, in metric tons CO2, from each equipment or event type" sqref="F116:F123" xr:uid="{00000000-0002-0000-0100-00005C000000}">
      <formula1>0</formula1>
    </dataValidation>
    <dataValidation type="whole" operator="greaterThanOrEqual" allowBlank="1" showInputMessage="1" showErrorMessage="1" promptTitle="Total Blowdowns" prompt="Enter the total number of blowdowns for each equipment or event type" sqref="E116:E123" xr:uid="{00000000-0002-0000-0100-00005D000000}">
      <formula1>0</formula1>
    </dataValidation>
    <dataValidation type="list" allowBlank="1" showInputMessage="1" showErrorMessage="1" promptTitle="Leak or Vent name" prompt="Select a leak or vent identified as having &quot;As Found&quot; measurements." sqref="B477:B526" xr:uid="{00000000-0002-0000-0100-00005E000000}">
      <formula1>$S$390:$S$464</formula1>
    </dataValidation>
    <dataValidation allowBlank="1" showInputMessage="1" showErrorMessage="1" promptTitle="Unique Leak or Vent ID" prompt="Enter a unique identifier for the leak or vent, using same leak or vent ID as above." sqref="D614:D633 D1009:D1028" xr:uid="{00000000-0002-0000-0100-00005F000000}"/>
    <dataValidation type="decimal" allowBlank="1" showInputMessage="1" showErrorMessage="1" errorTitle="WARNING" error="Enter number of hours between 0 and 8,784" promptTitle="Time in NOD mode" prompt="For Reciprocating Compressors in not-operating-depressurized mode, enter total time in not-operating-depressurized mode (hours)" sqref="F679:F700" xr:uid="{00000000-0002-0000-0100-000060000000}">
      <formula1>0</formula1>
      <formula2>8784</formula2>
    </dataValidation>
    <dataValidation type="list" allowBlank="1" showInputMessage="1" showErrorMessage="1" promptTitle="Continuous measurements" prompt="Indicate whether continuous measurements were conducted on the leak or vent as identified in 98.233(p)(3) or (5) [Yes/No]" sqref="G783:G857" xr:uid="{00000000-0002-0000-0100-000061000000}">
      <formula1>"Yes, No"</formula1>
    </dataValidation>
    <dataValidation type="list" allowBlank="1" showInputMessage="1" showErrorMessage="1" promptTitle="Leak or Vent name" prompt="Select a leak or vent identified as having &quot;As Found&quot; measurements." sqref="B870:B919" xr:uid="{00000000-0002-0000-0100-000062000000}">
      <formula1>$S$783:$S$857</formula1>
    </dataValidation>
    <dataValidation type="list" allowBlank="1" showInputMessage="1" showErrorMessage="1" promptTitle="Compressor mode" prompt="Specify the compressor mode where a reporter emission factor was used" sqref="E1030:E1033" xr:uid="{00000000-0002-0000-0100-000063000000}">
      <formula1>"Operating, Standby-pressurized, Not-operating depressurized"</formula1>
    </dataValidation>
    <dataValidation type="list" allowBlank="1" showInputMessage="1" showErrorMessage="1" promptTitle="Compressor Source" prompt="Specify the compressor source where a reporter emission factor was used" sqref="F1030:F1033" xr:uid="{00000000-0002-0000-0100-000064000000}">
      <formula1>"Isolation Valve, Blowdown Valve, Rod Packing"</formula1>
    </dataValidation>
    <dataValidation type="list" allowBlank="1" showInputMessage="1" showErrorMessage="1" promptTitle="DEQ Source ID" prompt="Enter the Source ID from the ACDP or Title V air quality permit for each transmission compressor station in Oregon." sqref="B929:B952 B54:B74 B536:B556 B1070:B1076 C1176:C1195 C1083:C1166" xr:uid="{00000000-0002-0000-0100-000065000000}">
      <formula1>$B$25:$B$31</formula1>
    </dataValidation>
    <dataValidation type="list" allowBlank="1" showInputMessage="1" showErrorMessage="1" promptTitle="DEQ Source ID" prompt="Enter the Source ID from the ACDP or Title V air quality permit for each transmission compressor station in Oregon" sqref="B84:B93 C116:C123 B134:B143 B165:B176 B186:B195 B246:B267 B213:B236 B286:B307" xr:uid="{00000000-0002-0000-0100-000067000000}">
      <formula1>$B$25:$B$31</formula1>
    </dataValidation>
    <dataValidation type="custom" allowBlank="1" showInputMessage="1" showErrorMessage="1" errorTitle="Invalid Entry" error="You have skipped a row. Please make sure to fill out the table from top to bottom without skipping rows." promptTitle="Unique Name or ID" prompt="Unique name or identifier for transmission storage tank vent stack" sqref="C165:C176" xr:uid="{00000000-0002-0000-0100-000068000000}">
      <formula1>COUNTA($B$55:C165)=$A165</formula1>
    </dataValidation>
    <dataValidation type="custom" allowBlank="1" showInputMessage="1" showErrorMessage="1" errorTitle="Invalid Entry" error="You have skipped a row. Please make sure to fill out the table from top to bottom without skipping rows." promptTitle="Unique Name or ID" prompt="Unique name or identifier for transmission storage tank vent stack" sqref="C186:C195" xr:uid="{00000000-0002-0000-0100-000069000000}">
      <formula1>COUNTA($B$74:B186)=$A186</formula1>
    </dataValidation>
    <dataValidation type="custom" allowBlank="1" showInputMessage="1" showErrorMessage="1" errorTitle="Invalid Entry" error="You have skipped a row. Please make sure to fill out the table from top to bottom without skipping rows." promptTitle="Unique Name or ID" prompt="Enter a unique name or ID number for the flare stack" sqref="C213:C236" xr:uid="{00000000-0002-0000-0100-00006A000000}">
      <formula1>COUNTA($B$27:B213)=$A213</formula1>
    </dataValidation>
    <dataValidation type="custom" allowBlank="1" showInputMessage="1" showErrorMessage="1" errorTitle="Invalid Entry" error="You have entered a duplicate value or skipped a row. Please make sure to enter only unique values in this column and to fill out the table from top to bottom without skipping rows." promptTitle="Compressor ID" prompt="Enter an identifier for each compressor" sqref="C286:C307" xr:uid="{00000000-0002-0000-0100-00006B000000}">
      <formula1>AND(COUNTIF($B$68:$B$96,C286)&lt;=1,COUNTA($B$68:C286)=$A286)</formula1>
    </dataValidation>
    <dataValidation type="custom" allowBlank="1" showInputMessage="1" showErrorMessage="1" errorTitle="Invalid Entry" error="You have skipped a row. Please make sure to fill out the table from top to bottom without skipping rows." sqref="B390:B464 B783:B857" xr:uid="{00000000-0002-0000-0100-00006C000000}">
      <formula1>COUNTA($B$138:B390)=$A390</formula1>
    </dataValidation>
    <dataValidation type="custom" allowBlank="1" showInputMessage="1" showErrorMessage="1" errorTitle="Invalid Entry" error="You have skipped a row. Please make sure to fill out the table from top to bottom without skipping rows." promptTitle="Unique Name or ID" prompt="Enter the unique flare stack identifier" sqref="C246:C267" xr:uid="{00000000-0002-0000-0100-00006D000000}">
      <formula1>COUNTA($B$87:B509)=$A246</formula1>
    </dataValidation>
    <dataValidation type="custom" allowBlank="1" showInputMessage="1" showErrorMessage="1" errorTitle="Invalid Entry" error="You have entered a duplicate value or skipped a row. Please make sure to enter only unique values in this column and to fill out the table from top to bottom without skipping rows." promptTitle="Compressor ID" prompt="Enter an identifier for the compressor" sqref="C679:C700" xr:uid="{00000000-0002-0000-0100-00006E000000}">
      <formula1>AND(COUNTIF($B$68:$B$96,C679)&lt;=1,COUNTA($B$68:C679)=$A679)</formula1>
    </dataValidation>
    <dataValidation type="list" allowBlank="1" showInputMessage="1" showErrorMessage="1" promptTitle="DEQ Source ID" prompt="Enter the Source ID from the ACDP or Title V air quality permit for each transmission compressor station in Oregon." sqref="B679:B700" xr:uid="{00000000-0002-0000-0100-00006F000000}">
      <formula1>$B$25:$B31</formula1>
    </dataValidation>
  </dataValidations>
  <hyperlinks>
    <hyperlink ref="E34" location="'Transmission Compression'!B54" display="Go to Section" xr:uid="{00000000-0004-0000-0100-000000000000}"/>
    <hyperlink ref="E35" location="'Transmission Compression'!C108" display="Go to Section" xr:uid="{00000000-0004-0000-0100-000001000000}"/>
    <hyperlink ref="E36" location="'Transmission Compression'!B165" display="Go to Section" xr:uid="{00000000-0004-0000-0100-000002000000}"/>
    <hyperlink ref="E37" location="'Transmission Compression'!B213" display="Go to Section" xr:uid="{00000000-0004-0000-0100-000003000000}"/>
    <hyperlink ref="E38" location="'Transmission Compression'!B286" display="Go to Section" xr:uid="{00000000-0004-0000-0100-000004000000}"/>
    <hyperlink ref="E39" location="'Transmission Compression'!B679" display="Go to Section" xr:uid="{00000000-0004-0000-0100-000005000000}"/>
    <hyperlink ref="E40" location="'Transmission Compression'!H1062" display="Go to Section" xr:uid="{00000000-0004-0000-0100-000006000000}"/>
    <hyperlink ref="B95" location="'Transmission Compression'!A1" display="RETURN TO TOP" xr:uid="{00000000-0004-0000-0100-000007000000}"/>
    <hyperlink ref="B146" location="'Transmission Compression'!A1" display="RETURN TO TOP" xr:uid="{00000000-0004-0000-0100-000008000000}"/>
    <hyperlink ref="B198" location="'Transmission Compression'!A1" display="RETURN TO TOP" xr:uid="{00000000-0004-0000-0100-000009000000}"/>
    <hyperlink ref="B270" location="'Transmission Compression'!A1" display="RETURN TO TOP" xr:uid="{00000000-0004-0000-0100-00000A000000}"/>
    <hyperlink ref="B662" location="'Transmission Compression'!A1" display="RETURN TO TOP" xr:uid="{00000000-0004-0000-0100-00000B000000}"/>
    <hyperlink ref="B1057" location="'Transmission Compression'!A1" display="RETURN TO TOP" xr:uid="{00000000-0004-0000-0100-00000C000000}"/>
    <hyperlink ref="B1198" location="'Transmission Compression'!A1" display="RETURN TO TOP" xr:uid="{00000000-0004-0000-0100-00000D000000}"/>
    <hyperlink ref="B18" location="Summary!A1" display="Return to Summary Tab" xr:uid="{00000000-0004-0000-0100-00000E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94" r:id="rId4" name="Option Button 26">
              <controlPr defaultSize="0" autoFill="0" autoLine="0" autoPict="0">
                <anchor moveWithCells="1">
                  <from>
                    <xdr:col>3</xdr:col>
                    <xdr:colOff>333375</xdr:colOff>
                    <xdr:row>156</xdr:row>
                    <xdr:rowOff>161925</xdr:rowOff>
                  </from>
                  <to>
                    <xdr:col>3</xdr:col>
                    <xdr:colOff>733425</xdr:colOff>
                    <xdr:row>156</xdr:row>
                    <xdr:rowOff>447675</xdr:rowOff>
                  </to>
                </anchor>
              </controlPr>
            </control>
          </mc:Choice>
        </mc:AlternateContent>
        <mc:AlternateContent xmlns:mc="http://schemas.openxmlformats.org/markup-compatibility/2006">
          <mc:Choice Requires="x14">
            <control shapeId="7195" r:id="rId5" name="Option Button 27">
              <controlPr defaultSize="0" autoFill="0" autoLine="0" autoPict="0">
                <anchor moveWithCells="1">
                  <from>
                    <xdr:col>3</xdr:col>
                    <xdr:colOff>962025</xdr:colOff>
                    <xdr:row>156</xdr:row>
                    <xdr:rowOff>161925</xdr:rowOff>
                  </from>
                  <to>
                    <xdr:col>3</xdr:col>
                    <xdr:colOff>1400175</xdr:colOff>
                    <xdr:row>156</xdr:row>
                    <xdr:rowOff>447675</xdr:rowOff>
                  </to>
                </anchor>
              </controlPr>
            </control>
          </mc:Choice>
        </mc:AlternateContent>
        <mc:AlternateContent xmlns:mc="http://schemas.openxmlformats.org/markup-compatibility/2006">
          <mc:Choice Requires="x14">
            <control shapeId="7196" r:id="rId6" name="Group Box 28">
              <controlPr defaultSize="0" autoFill="0" autoPict="0">
                <anchor moveWithCells="1">
                  <from>
                    <xdr:col>3</xdr:col>
                    <xdr:colOff>104775</xdr:colOff>
                    <xdr:row>156</xdr:row>
                    <xdr:rowOff>133350</xdr:rowOff>
                  </from>
                  <to>
                    <xdr:col>3</xdr:col>
                    <xdr:colOff>1533525</xdr:colOff>
                    <xdr:row>156</xdr:row>
                    <xdr:rowOff>447675</xdr:rowOff>
                  </to>
                </anchor>
              </controlPr>
            </control>
          </mc:Choice>
        </mc:AlternateContent>
        <mc:AlternateContent xmlns:mc="http://schemas.openxmlformats.org/markup-compatibility/2006">
          <mc:Choice Requires="x14">
            <control shapeId="7201" r:id="rId7" name="Option Button 33">
              <controlPr defaultSize="0" autoFill="0" autoLine="0" autoPict="0">
                <anchor moveWithCells="1">
                  <from>
                    <xdr:col>3</xdr:col>
                    <xdr:colOff>342900</xdr:colOff>
                    <xdr:row>208</xdr:row>
                    <xdr:rowOff>133350</xdr:rowOff>
                  </from>
                  <to>
                    <xdr:col>3</xdr:col>
                    <xdr:colOff>752475</xdr:colOff>
                    <xdr:row>208</xdr:row>
                    <xdr:rowOff>457200</xdr:rowOff>
                  </to>
                </anchor>
              </controlPr>
            </control>
          </mc:Choice>
        </mc:AlternateContent>
        <mc:AlternateContent xmlns:mc="http://schemas.openxmlformats.org/markup-compatibility/2006">
          <mc:Choice Requires="x14">
            <control shapeId="7202" r:id="rId8" name="Option Button 34">
              <controlPr defaultSize="0" autoFill="0" autoLine="0" autoPict="0">
                <anchor moveWithCells="1">
                  <from>
                    <xdr:col>3</xdr:col>
                    <xdr:colOff>866775</xdr:colOff>
                    <xdr:row>208</xdr:row>
                    <xdr:rowOff>133350</xdr:rowOff>
                  </from>
                  <to>
                    <xdr:col>3</xdr:col>
                    <xdr:colOff>1323975</xdr:colOff>
                    <xdr:row>208</xdr:row>
                    <xdr:rowOff>457200</xdr:rowOff>
                  </to>
                </anchor>
              </controlPr>
            </control>
          </mc:Choice>
        </mc:AlternateContent>
        <mc:AlternateContent xmlns:mc="http://schemas.openxmlformats.org/markup-compatibility/2006">
          <mc:Choice Requires="x14">
            <control shapeId="7203" r:id="rId9" name="Group Box 35">
              <controlPr defaultSize="0" autoFill="0" autoPict="0">
                <anchor moveWithCells="1">
                  <from>
                    <xdr:col>3</xdr:col>
                    <xdr:colOff>133350</xdr:colOff>
                    <xdr:row>208</xdr:row>
                    <xdr:rowOff>123825</xdr:rowOff>
                  </from>
                  <to>
                    <xdr:col>3</xdr:col>
                    <xdr:colOff>1581150</xdr:colOff>
                    <xdr:row>208</xdr:row>
                    <xdr:rowOff>457200</xdr:rowOff>
                  </to>
                </anchor>
              </controlPr>
            </control>
          </mc:Choice>
        </mc:AlternateContent>
        <mc:AlternateContent xmlns:mc="http://schemas.openxmlformats.org/markup-compatibility/2006">
          <mc:Choice Requires="x14">
            <control shapeId="7205" r:id="rId10" name="Option Button 37">
              <controlPr defaultSize="0" autoFill="0" autoLine="0" autoPict="0">
                <anchor moveWithCells="1">
                  <from>
                    <xdr:col>3</xdr:col>
                    <xdr:colOff>581025</xdr:colOff>
                    <xdr:row>279</xdr:row>
                    <xdr:rowOff>85725</xdr:rowOff>
                  </from>
                  <to>
                    <xdr:col>3</xdr:col>
                    <xdr:colOff>962025</xdr:colOff>
                    <xdr:row>279</xdr:row>
                    <xdr:rowOff>438150</xdr:rowOff>
                  </to>
                </anchor>
              </controlPr>
            </control>
          </mc:Choice>
        </mc:AlternateContent>
        <mc:AlternateContent xmlns:mc="http://schemas.openxmlformats.org/markup-compatibility/2006">
          <mc:Choice Requires="x14">
            <control shapeId="7206" r:id="rId11" name="Option Button 38">
              <controlPr defaultSize="0" autoFill="0" autoLine="0" autoPict="0">
                <anchor moveWithCells="1">
                  <from>
                    <xdr:col>3</xdr:col>
                    <xdr:colOff>1114425</xdr:colOff>
                    <xdr:row>279</xdr:row>
                    <xdr:rowOff>85725</xdr:rowOff>
                  </from>
                  <to>
                    <xdr:col>3</xdr:col>
                    <xdr:colOff>1590675</xdr:colOff>
                    <xdr:row>279</xdr:row>
                    <xdr:rowOff>438150</xdr:rowOff>
                  </to>
                </anchor>
              </controlPr>
            </control>
          </mc:Choice>
        </mc:AlternateContent>
        <mc:AlternateContent xmlns:mc="http://schemas.openxmlformats.org/markup-compatibility/2006">
          <mc:Choice Requires="x14">
            <control shapeId="7207" r:id="rId12" name="Group Box 39">
              <controlPr defaultSize="0" autoFill="0" autoPict="0">
                <anchor moveWithCells="1">
                  <from>
                    <xdr:col>3</xdr:col>
                    <xdr:colOff>361950</xdr:colOff>
                    <xdr:row>279</xdr:row>
                    <xdr:rowOff>66675</xdr:rowOff>
                  </from>
                  <to>
                    <xdr:col>3</xdr:col>
                    <xdr:colOff>1828800</xdr:colOff>
                    <xdr:row>279</xdr:row>
                    <xdr:rowOff>438150</xdr:rowOff>
                  </to>
                </anchor>
              </controlPr>
            </control>
          </mc:Choice>
        </mc:AlternateContent>
        <mc:AlternateContent xmlns:mc="http://schemas.openxmlformats.org/markup-compatibility/2006">
          <mc:Choice Requires="x14">
            <control shapeId="7226" r:id="rId13" name="Option Button 58">
              <controlPr defaultSize="0" autoFill="0" autoLine="0" autoPict="0">
                <anchor moveWithCells="1">
                  <from>
                    <xdr:col>3</xdr:col>
                    <xdr:colOff>581025</xdr:colOff>
                    <xdr:row>672</xdr:row>
                    <xdr:rowOff>85725</xdr:rowOff>
                  </from>
                  <to>
                    <xdr:col>3</xdr:col>
                    <xdr:colOff>962025</xdr:colOff>
                    <xdr:row>673</xdr:row>
                    <xdr:rowOff>0</xdr:rowOff>
                  </to>
                </anchor>
              </controlPr>
            </control>
          </mc:Choice>
        </mc:AlternateContent>
        <mc:AlternateContent xmlns:mc="http://schemas.openxmlformats.org/markup-compatibility/2006">
          <mc:Choice Requires="x14">
            <control shapeId="7227" r:id="rId14" name="Option Button 59">
              <controlPr defaultSize="0" autoFill="0" autoLine="0" autoPict="0">
                <anchor moveWithCells="1">
                  <from>
                    <xdr:col>3</xdr:col>
                    <xdr:colOff>1114425</xdr:colOff>
                    <xdr:row>672</xdr:row>
                    <xdr:rowOff>85725</xdr:rowOff>
                  </from>
                  <to>
                    <xdr:col>3</xdr:col>
                    <xdr:colOff>1590675</xdr:colOff>
                    <xdr:row>673</xdr:row>
                    <xdr:rowOff>0</xdr:rowOff>
                  </to>
                </anchor>
              </controlPr>
            </control>
          </mc:Choice>
        </mc:AlternateContent>
        <mc:AlternateContent xmlns:mc="http://schemas.openxmlformats.org/markup-compatibility/2006">
          <mc:Choice Requires="x14">
            <control shapeId="7228" r:id="rId15" name="Group Box 60">
              <controlPr defaultSize="0" autoFill="0" autoPict="0">
                <anchor moveWithCells="1">
                  <from>
                    <xdr:col>3</xdr:col>
                    <xdr:colOff>361950</xdr:colOff>
                    <xdr:row>672</xdr:row>
                    <xdr:rowOff>66675</xdr:rowOff>
                  </from>
                  <to>
                    <xdr:col>3</xdr:col>
                    <xdr:colOff>1828800</xdr:colOff>
                    <xdr:row>673</xdr:row>
                    <xdr:rowOff>0</xdr:rowOff>
                  </to>
                </anchor>
              </controlPr>
            </control>
          </mc:Choice>
        </mc:AlternateContent>
        <mc:AlternateContent xmlns:mc="http://schemas.openxmlformats.org/markup-compatibility/2006">
          <mc:Choice Requires="x14">
            <control shapeId="7233" r:id="rId16" name="Option Button 65">
              <controlPr defaultSize="0" autoFill="0" autoLine="0" autoPict="0">
                <anchor moveWithCells="1">
                  <from>
                    <xdr:col>4</xdr:col>
                    <xdr:colOff>180975</xdr:colOff>
                    <xdr:row>103</xdr:row>
                    <xdr:rowOff>95250</xdr:rowOff>
                  </from>
                  <to>
                    <xdr:col>4</xdr:col>
                    <xdr:colOff>571500</xdr:colOff>
                    <xdr:row>103</xdr:row>
                    <xdr:rowOff>457200</xdr:rowOff>
                  </to>
                </anchor>
              </controlPr>
            </control>
          </mc:Choice>
        </mc:AlternateContent>
        <mc:AlternateContent xmlns:mc="http://schemas.openxmlformats.org/markup-compatibility/2006">
          <mc:Choice Requires="x14">
            <control shapeId="7234" r:id="rId17" name="Option Button 66">
              <controlPr defaultSize="0" autoFill="0" autoLine="0" autoPict="0">
                <anchor moveWithCells="1">
                  <from>
                    <xdr:col>4</xdr:col>
                    <xdr:colOff>742950</xdr:colOff>
                    <xdr:row>103</xdr:row>
                    <xdr:rowOff>104775</xdr:rowOff>
                  </from>
                  <to>
                    <xdr:col>4</xdr:col>
                    <xdr:colOff>1171575</xdr:colOff>
                    <xdr:row>103</xdr:row>
                    <xdr:rowOff>447675</xdr:rowOff>
                  </to>
                </anchor>
              </controlPr>
            </control>
          </mc:Choice>
        </mc:AlternateContent>
        <mc:AlternateContent xmlns:mc="http://schemas.openxmlformats.org/markup-compatibility/2006">
          <mc:Choice Requires="x14">
            <control shapeId="7235" r:id="rId18" name="Group Box 67">
              <controlPr defaultSize="0" autoFill="0" autoPict="0">
                <anchor moveWithCells="1">
                  <from>
                    <xdr:col>4</xdr:col>
                    <xdr:colOff>85725</xdr:colOff>
                    <xdr:row>103</xdr:row>
                    <xdr:rowOff>85725</xdr:rowOff>
                  </from>
                  <to>
                    <xdr:col>4</xdr:col>
                    <xdr:colOff>1466850</xdr:colOff>
                    <xdr:row>103</xdr:row>
                    <xdr:rowOff>438150</xdr:rowOff>
                  </to>
                </anchor>
              </controlPr>
            </control>
          </mc:Choice>
        </mc:AlternateContent>
      </controls>
    </mc:Choice>
  </mc:AlternateContent>
  <tableParts count="1">
    <tablePart r:id="rId19"/>
  </tableParts>
  <extLst>
    <ext xmlns:x14="http://schemas.microsoft.com/office/spreadsheetml/2009/9/main" uri="{78C0D931-6437-407d-A8EE-F0AAD7539E65}">
      <x14:conditionalFormattings>
        <x14:conditionalFormatting xmlns:xm="http://schemas.microsoft.com/office/excel/2006/main">
          <x14:cfRule type="expression" priority="59" stopIfTrue="1" id="{F20C1E5A-290F-4277-B31F-27E9B5DF5955}">
            <xm:f>Functions!$AM$5=2</xm:f>
            <x14:dxf>
              <font>
                <strike val="0"/>
                <color rgb="FFFF0000"/>
              </font>
              <fill>
                <patternFill>
                  <bgColor theme="1"/>
                </patternFill>
              </fill>
            </x14:dxf>
          </x14:cfRule>
          <xm:sqref>B84:B93</xm:sqref>
        </x14:conditionalFormatting>
        <x14:conditionalFormatting xmlns:xm="http://schemas.microsoft.com/office/excel/2006/main">
          <x14:cfRule type="expression" priority="788" stopIfTrue="1" id="{20858270-B938-47C9-9C66-F4ADDCC95775}">
            <xm:f>Functions!$BA$35=2</xm:f>
            <x14:dxf>
              <font>
                <color rgb="FFFF0000"/>
              </font>
              <fill>
                <patternFill>
                  <bgColor theme="1"/>
                </patternFill>
              </fill>
            </x14:dxf>
          </x14:cfRule>
          <xm:sqref>B181</xm:sqref>
        </x14:conditionalFormatting>
        <x14:conditionalFormatting xmlns:xm="http://schemas.microsoft.com/office/excel/2006/main">
          <x14:cfRule type="expression" priority="82" stopIfTrue="1" id="{92CC8859-3CEF-4BC3-AACC-07610CD2C0A6}">
            <xm:f>Functions!$BA$35=2</xm:f>
            <x14:dxf>
              <font>
                <color rgb="FFFF0000"/>
              </font>
              <fill>
                <patternFill>
                  <bgColor theme="1"/>
                </patternFill>
              </fill>
            </x14:dxf>
          </x14:cfRule>
          <xm:sqref>B213:B236</xm:sqref>
        </x14:conditionalFormatting>
        <x14:conditionalFormatting xmlns:xm="http://schemas.microsoft.com/office/excel/2006/main">
          <x14:cfRule type="expression" priority="747" stopIfTrue="1" id="{C19BB638-8C33-485C-9AB1-A31026A045E6}">
            <xm:f>Functions!$BA$54=2</xm:f>
            <x14:dxf>
              <font>
                <color rgb="FFFF0000"/>
              </font>
              <fill>
                <patternFill>
                  <bgColor theme="1"/>
                </patternFill>
              </fill>
            </x14:dxf>
          </x14:cfRule>
          <xm:sqref>B241</xm:sqref>
        </x14:conditionalFormatting>
        <x14:conditionalFormatting xmlns:xm="http://schemas.microsoft.com/office/excel/2006/main">
          <x14:cfRule type="expression" priority="80" stopIfTrue="1" id="{FEEA7F83-6A8F-4E96-8DC9-51896C3D5DD6}">
            <xm:f>Functions!$BA$35=2</xm:f>
            <x14:dxf>
              <font>
                <color rgb="FFFF0000"/>
              </font>
              <fill>
                <patternFill>
                  <bgColor theme="1"/>
                </patternFill>
              </fill>
            </x14:dxf>
          </x14:cfRule>
          <xm:sqref>B246:B267</xm:sqref>
        </x14:conditionalFormatting>
        <x14:conditionalFormatting xmlns:xm="http://schemas.microsoft.com/office/excel/2006/main">
          <x14:cfRule type="expression" priority="320" stopIfTrue="1" id="{10A69FE6-D48B-48ED-8BC8-D907B5163DC1}">
            <xm:f>Functions!$BA$57=2</xm:f>
            <x14:dxf>
              <font>
                <color rgb="FFFF0000"/>
              </font>
              <fill>
                <patternFill>
                  <bgColor theme="1"/>
                </patternFill>
              </fill>
            </x14:dxf>
          </x14:cfRule>
          <xm:sqref>B588</xm:sqref>
        </x14:conditionalFormatting>
        <x14:conditionalFormatting xmlns:xm="http://schemas.microsoft.com/office/excel/2006/main">
          <x14:cfRule type="expression" priority="234" stopIfTrue="1" id="{74B1D312-4C27-425B-8538-BE978432E318}">
            <xm:f>Functions!$BA$67=2</xm:f>
            <x14:dxf>
              <font>
                <color rgb="FFFF0000"/>
              </font>
              <fill>
                <patternFill>
                  <bgColor theme="1"/>
                </patternFill>
              </fill>
            </x14:dxf>
          </x14:cfRule>
          <xm:sqref>B983</xm:sqref>
        </x14:conditionalFormatting>
        <x14:conditionalFormatting xmlns:xm="http://schemas.microsoft.com/office/excel/2006/main">
          <x14:cfRule type="expression" priority="181" stopIfTrue="1" id="{35CD93D6-F2F0-474B-BFEA-451E0117490B}">
            <xm:f>Functions!$BA$67=2</xm:f>
            <x14:dxf>
              <font>
                <color rgb="FFFF0000"/>
              </font>
              <fill>
                <patternFill>
                  <bgColor theme="1"/>
                </patternFill>
              </fill>
            </x14:dxf>
          </x14:cfRule>
          <xm:sqref>B959:F978</xm:sqref>
        </x14:conditionalFormatting>
        <x14:conditionalFormatting xmlns:xm="http://schemas.microsoft.com/office/excel/2006/main">
          <x14:cfRule type="expression" priority="92" stopIfTrue="1" id="{38FC6D47-453A-434C-9C6C-07991CAC2677}">
            <xm:f>Functions!$BA$67=2</xm:f>
            <x14:dxf>
              <font>
                <color rgb="FFFF0000"/>
              </font>
              <fill>
                <patternFill>
                  <bgColor theme="1"/>
                </patternFill>
              </fill>
            </x14:dxf>
          </x14:cfRule>
          <xm:sqref>B929:G952</xm:sqref>
        </x14:conditionalFormatting>
        <x14:conditionalFormatting xmlns:xm="http://schemas.microsoft.com/office/excel/2006/main">
          <x14:cfRule type="expression" priority="354" stopIfTrue="1" id="{42BAB976-51AC-477A-8DAB-9EFDE352CFFD}">
            <xm:f>Functions!$BA$35=2</xm:f>
            <x14:dxf>
              <font>
                <color rgb="FFFF0000"/>
              </font>
              <fill>
                <patternFill>
                  <bgColor theme="1"/>
                </patternFill>
              </fill>
            </x14:dxf>
          </x14:cfRule>
          <xm:sqref>B186:H195</xm:sqref>
        </x14:conditionalFormatting>
        <x14:conditionalFormatting xmlns:xm="http://schemas.microsoft.com/office/excel/2006/main">
          <x14:cfRule type="expression" priority="349" stopIfTrue="1" id="{C58BDD7B-E52A-4FFE-8473-A2659668995E}">
            <xm:f>Functions!$BA$54=2</xm:f>
            <x14:dxf>
              <font>
                <strike val="0"/>
                <color rgb="FFFF0000"/>
              </font>
              <fill>
                <patternFill>
                  <bgColor theme="1"/>
                </patternFill>
              </fill>
            </x14:dxf>
          </x14:cfRule>
          <xm:sqref>B246:H267</xm:sqref>
        </x14:conditionalFormatting>
        <x14:conditionalFormatting xmlns:xm="http://schemas.microsoft.com/office/excel/2006/main">
          <x14:cfRule type="expression" priority="58" stopIfTrue="1" id="{4B6A0C84-2125-4200-B021-88E8407FACCF}">
            <xm:f>Functions!$BA$22=2</xm:f>
            <x14:dxf>
              <font>
                <color rgb="FFFF0000"/>
              </font>
              <fill>
                <patternFill>
                  <bgColor theme="1"/>
                </patternFill>
              </fill>
            </x14:dxf>
          </x14:cfRule>
          <xm:sqref>B134:I143</xm:sqref>
        </x14:conditionalFormatting>
        <x14:conditionalFormatting xmlns:xm="http://schemas.microsoft.com/office/excel/2006/main">
          <x14:cfRule type="expression" priority="138" stopIfTrue="1" id="{826E784D-F658-417F-9328-4271ACAA596F}">
            <xm:f>Functions!$BA$57=2</xm:f>
            <x14:dxf>
              <font>
                <color rgb="FFFF0000"/>
              </font>
              <fill>
                <patternFill>
                  <bgColor theme="1"/>
                </patternFill>
              </fill>
            </x14:dxf>
          </x14:cfRule>
          <xm:sqref>B477:I526</xm:sqref>
        </x14:conditionalFormatting>
        <x14:conditionalFormatting xmlns:xm="http://schemas.microsoft.com/office/excel/2006/main">
          <x14:cfRule type="expression" priority="324" stopIfTrue="1" id="{1C72B7F3-F792-47CF-8929-A8E77BE77E67}">
            <xm:f>Functions!$BA$57=2</xm:f>
            <x14:dxf>
              <font>
                <color rgb="FFFF0000"/>
              </font>
              <fill>
                <patternFill>
                  <bgColor theme="1"/>
                </patternFill>
              </fill>
            </x14:dxf>
          </x14:cfRule>
          <xm:sqref>B390:J464</xm:sqref>
        </x14:conditionalFormatting>
        <x14:conditionalFormatting xmlns:xm="http://schemas.microsoft.com/office/excel/2006/main">
          <x14:cfRule type="expression" priority="238" stopIfTrue="1" id="{245F8EAF-C246-4346-82F3-04596DAA4B0C}">
            <xm:f>Functions!$BA$67=2</xm:f>
            <x14:dxf>
              <font>
                <color rgb="FFFF0000"/>
              </font>
              <fill>
                <patternFill>
                  <bgColor theme="1"/>
                </patternFill>
              </fill>
            </x14:dxf>
          </x14:cfRule>
          <xm:sqref>B783:J857</xm:sqref>
        </x14:conditionalFormatting>
        <x14:conditionalFormatting xmlns:xm="http://schemas.microsoft.com/office/excel/2006/main">
          <x14:cfRule type="expression" priority="237" stopIfTrue="1" id="{EFB136F3-8EAF-4010-8256-075936C0C843}">
            <xm:f>Functions!$BA$67=2</xm:f>
            <x14:dxf>
              <font>
                <color rgb="FFFF0000"/>
              </font>
              <fill>
                <patternFill>
                  <bgColor theme="1"/>
                </patternFill>
              </fill>
            </x14:dxf>
          </x14:cfRule>
          <xm:sqref>B870:J919</xm:sqref>
        </x14:conditionalFormatting>
        <x14:conditionalFormatting xmlns:xm="http://schemas.microsoft.com/office/excel/2006/main">
          <x14:cfRule type="expression" priority="640" stopIfTrue="1" id="{186F05C4-B39F-4D63-BB4A-1DF432B9D0DF}">
            <xm:f>Functions!$BA$57=2</xm:f>
            <x14:dxf>
              <font>
                <color rgb="FFFF0000"/>
              </font>
              <fill>
                <patternFill>
                  <bgColor theme="1"/>
                </patternFill>
              </fill>
            </x14:dxf>
          </x14:cfRule>
          <xm:sqref>B286:M307</xm:sqref>
        </x14:conditionalFormatting>
        <x14:conditionalFormatting xmlns:xm="http://schemas.microsoft.com/office/excel/2006/main">
          <x14:cfRule type="expression" priority="226" stopIfTrue="1" id="{0C8701B6-7A8A-44E5-B075-5B38475FFBF5}">
            <xm:f>Functions!$BA$67=2</xm:f>
            <x14:dxf>
              <font>
                <color rgb="FFFF0000"/>
              </font>
              <fill>
                <patternFill>
                  <bgColor theme="1"/>
                </patternFill>
              </fill>
            </x14:dxf>
          </x14:cfRule>
          <xm:sqref>B679:M700</xm:sqref>
        </x14:conditionalFormatting>
        <x14:conditionalFormatting xmlns:xm="http://schemas.microsoft.com/office/excel/2006/main">
          <x14:cfRule type="expression" priority="351" id="{6A008B76-1011-467C-AEC1-29A667768E1B}">
            <xm:f>Functions!$BA$54=2</xm:f>
            <x14:dxf>
              <font>
                <strike val="0"/>
                <color rgb="FFFF0000"/>
              </font>
              <fill>
                <patternFill>
                  <bgColor theme="1"/>
                </patternFill>
              </fill>
            </x14:dxf>
          </x14:cfRule>
          <xm:sqref>B213:O236</xm:sqref>
        </x14:conditionalFormatting>
        <x14:conditionalFormatting xmlns:xm="http://schemas.microsoft.com/office/excel/2006/main">
          <x14:cfRule type="expression" priority="355" stopIfTrue="1" id="{82189750-4030-49B9-89DF-83B589ACFFD4}">
            <xm:f>Functions!$BA$35=2</xm:f>
            <x14:dxf>
              <font>
                <color rgb="FFFF0000"/>
              </font>
              <fill>
                <patternFill>
                  <bgColor theme="1"/>
                </patternFill>
              </fill>
            </x14:dxf>
          </x14:cfRule>
          <xm:sqref>B165:S176</xm:sqref>
        </x14:conditionalFormatting>
        <x14:conditionalFormatting xmlns:xm="http://schemas.microsoft.com/office/excel/2006/main">
          <x14:cfRule type="expression" priority="366" stopIfTrue="1" id="{C1874C81-561A-4F49-9D61-7F396028C742}">
            <xm:f>Functions!$BA$22=2</xm:f>
            <x14:dxf>
              <font>
                <color rgb="FFFF0000"/>
              </font>
              <fill>
                <patternFill>
                  <bgColor theme="1"/>
                </patternFill>
              </fill>
            </x14:dxf>
          </x14:cfRule>
          <xm:sqref>C108</xm:sqref>
        </x14:conditionalFormatting>
        <x14:conditionalFormatting xmlns:xm="http://schemas.microsoft.com/office/excel/2006/main">
          <x14:cfRule type="expression" priority="365" stopIfTrue="1" id="{AD5CEF6E-0274-4BCB-92D0-626506FDE260}">
            <xm:f>Functions!$BA$22=2</xm:f>
            <x14:dxf>
              <font>
                <color rgb="FFFF0000"/>
              </font>
              <fill>
                <patternFill>
                  <bgColor theme="1"/>
                </patternFill>
              </fill>
            </x14:dxf>
          </x14:cfRule>
          <xm:sqref>C130</xm:sqref>
        </x14:conditionalFormatting>
        <x14:conditionalFormatting xmlns:xm="http://schemas.microsoft.com/office/excel/2006/main">
          <x14:cfRule type="expression" priority="621" stopIfTrue="1" id="{89995662-CB83-4B3F-A20D-2E90AA1D2A54}">
            <xm:f>Functions!$BA$57=2</xm:f>
            <x14:dxf>
              <font>
                <color rgb="FFFF0000"/>
              </font>
              <fill>
                <patternFill>
                  <bgColor theme="1"/>
                </patternFill>
              </fill>
            </x14:dxf>
          </x14:cfRule>
          <xm:sqref>C536:G550 C554:G556</xm:sqref>
        </x14:conditionalFormatting>
        <x14:conditionalFormatting xmlns:xm="http://schemas.microsoft.com/office/excel/2006/main">
          <x14:cfRule type="expression" priority="21" stopIfTrue="1" id="{477CB227-B05C-4161-B247-4B294F0F39FD}">
            <xm:f>Functions!$BA$57=2</xm:f>
            <x14:dxf>
              <font>
                <color rgb="FFFF0000"/>
              </font>
              <fill>
                <patternFill>
                  <bgColor theme="1"/>
                </patternFill>
              </fill>
            </x14:dxf>
          </x14:cfRule>
          <xm:sqref>C551:G553</xm:sqref>
        </x14:conditionalFormatting>
        <x14:conditionalFormatting xmlns:xm="http://schemas.microsoft.com/office/excel/2006/main">
          <x14:cfRule type="expression" priority="134" stopIfTrue="1" id="{6BDC3AF1-087F-4415-95CB-4CE8EF44ACB2}">
            <xm:f>Functions!$BA$57=2</xm:f>
            <x14:dxf>
              <font>
                <color rgb="FFFF0000"/>
              </font>
              <fill>
                <patternFill>
                  <bgColor theme="1"/>
                </patternFill>
              </fill>
            </x14:dxf>
          </x14:cfRule>
          <xm:sqref>C554:G556</xm:sqref>
        </x14:conditionalFormatting>
        <x14:conditionalFormatting xmlns:xm="http://schemas.microsoft.com/office/excel/2006/main">
          <x14:cfRule type="expression" priority="99" stopIfTrue="1" id="{C2D8296F-439B-4C81-8499-DE2765D57644}">
            <xm:f>Functions!$BA$67=2</xm:f>
            <x14:dxf>
              <font>
                <color rgb="FFFF0000"/>
              </font>
              <fill>
                <patternFill>
                  <bgColor theme="1"/>
                </patternFill>
              </fill>
            </x14:dxf>
          </x14:cfRule>
          <xm:sqref>C929:G948</xm:sqref>
        </x14:conditionalFormatting>
        <x14:conditionalFormatting xmlns:xm="http://schemas.microsoft.com/office/excel/2006/main">
          <x14:cfRule type="expression" priority="372" stopIfTrue="1" id="{ADDD7004-BE71-469E-BCEA-1A0CD7B48291}">
            <xm:f>Functions!$BA$22=2</xm:f>
            <x14:dxf>
              <font>
                <color rgb="FFFF0000"/>
              </font>
              <fill>
                <patternFill>
                  <bgColor theme="1"/>
                </patternFill>
              </fill>
            </x14:dxf>
          </x14:cfRule>
          <xm:sqref>C116:I123</xm:sqref>
        </x14:conditionalFormatting>
        <x14:conditionalFormatting xmlns:xm="http://schemas.microsoft.com/office/excel/2006/main">
          <x14:cfRule type="expression" priority="291" stopIfTrue="1" id="{2687E523-02FC-4190-9AC4-F84E29F446E9}">
            <xm:f>Functions!$BA$57=2</xm:f>
            <x14:dxf>
              <font>
                <color rgb="FFFF0000"/>
              </font>
              <fill>
                <patternFill>
                  <bgColor theme="1"/>
                </patternFill>
              </fill>
            </x14:dxf>
          </x14:cfRule>
          <xm:sqref>C783:J857</xm:sqref>
        </x14:conditionalFormatting>
        <x14:conditionalFormatting xmlns:xm="http://schemas.microsoft.com/office/excel/2006/main">
          <x14:cfRule type="expression" priority="233" stopIfTrue="1" id="{F8C8527A-0D65-4708-90CA-BA62F85EE3C1}">
            <xm:f>Functions!$BA$67=2</xm:f>
            <x14:dxf>
              <font>
                <color rgb="FFFF0000"/>
              </font>
              <fill>
                <patternFill>
                  <bgColor theme="1"/>
                </patternFill>
              </fill>
            </x14:dxf>
          </x14:cfRule>
          <xm:sqref>C988:K1007</xm:sqref>
        </x14:conditionalFormatting>
        <x14:conditionalFormatting xmlns:xm="http://schemas.microsoft.com/office/excel/2006/main">
          <x14:cfRule type="expression" priority="180" id="{8ACC4167-4F77-45A6-8159-9DFA4F0E18A9}">
            <xm:f>Functions!$BA$67=2</xm:f>
            <x14:dxf>
              <font>
                <strike val="0"/>
                <color rgb="FFFF0000"/>
              </font>
              <fill>
                <patternFill>
                  <bgColor theme="1"/>
                </patternFill>
              </fill>
            </x14:dxf>
          </x14:cfRule>
          <xm:sqref>C1009:K1028</xm:sqref>
        </x14:conditionalFormatting>
        <x14:conditionalFormatting xmlns:xm="http://schemas.microsoft.com/office/excel/2006/main">
          <x14:cfRule type="expression" priority="179" id="{C23302D1-1B51-48BD-87FF-6F1D577A650E}">
            <xm:f>Functions!$BA$67=2</xm:f>
            <x14:dxf>
              <font>
                <strike val="0"/>
                <color rgb="FFFF0000"/>
              </font>
              <fill>
                <patternFill>
                  <bgColor theme="1"/>
                </patternFill>
              </fill>
            </x14:dxf>
          </x14:cfRule>
          <xm:sqref>C1030:K1033</xm:sqref>
        </x14:conditionalFormatting>
        <x14:conditionalFormatting xmlns:xm="http://schemas.microsoft.com/office/excel/2006/main">
          <x14:cfRule type="expression" priority="67" id="{F6E5EAF6-8F64-406C-947B-65D6B6E19BFD}">
            <xm:f>Functions!$BA$67=2</xm:f>
            <x14:dxf>
              <font>
                <strike val="0"/>
                <color rgb="FFFF0000"/>
              </font>
              <fill>
                <patternFill>
                  <bgColor theme="1"/>
                </patternFill>
              </fill>
            </x14:dxf>
          </x14:cfRule>
          <xm:sqref>C1035:K1054</xm:sqref>
        </x14:conditionalFormatting>
        <x14:conditionalFormatting xmlns:xm="http://schemas.microsoft.com/office/excel/2006/main">
          <x14:cfRule type="expression" priority="1" stopIfTrue="1" id="{51C8E3AA-FAB1-457C-961D-B5DDFFFB0E67}">
            <xm:f>Functions!$BA$57=2</xm:f>
            <x14:dxf>
              <font>
                <color rgb="FFFF0000"/>
              </font>
              <fill>
                <patternFill>
                  <bgColor theme="1"/>
                </patternFill>
              </fill>
            </x14:dxf>
          </x14:cfRule>
          <xm:sqref>C593:M612</xm:sqref>
        </x14:conditionalFormatting>
        <x14:conditionalFormatting xmlns:xm="http://schemas.microsoft.com/office/excel/2006/main">
          <x14:cfRule type="expression" priority="377" stopIfTrue="1" id="{9B0D567F-DC45-4EC6-9D83-C5C4265B9A53}">
            <xm:f>AND($C$108="Combination of flow meters and calculating by equipment or event type",Functions!$BA$22=1)</xm:f>
            <x14:dxf>
              <font>
                <color theme="1"/>
              </font>
              <fill>
                <patternFill>
                  <bgColor rgb="FF99CCFF"/>
                </patternFill>
              </fill>
            </x14:dxf>
          </x14:cfRule>
          <x14:cfRule type="expression" priority="378" stopIfTrue="1" id="{B33B3410-0C4D-4B0A-9476-50FB4EF972C3}">
            <xm:f>AND($C$108="Calculated by equipment or event type",Functions!$BA$22=1)</xm:f>
            <x14:dxf>
              <font>
                <color theme="1"/>
              </font>
              <fill>
                <patternFill>
                  <bgColor rgb="FF99CCFF"/>
                </patternFill>
              </fill>
            </x14:dxf>
          </x14:cfRule>
          <xm:sqref>D116:D123</xm:sqref>
        </x14:conditionalFormatting>
        <x14:conditionalFormatting xmlns:xm="http://schemas.microsoft.com/office/excel/2006/main">
          <x14:cfRule type="expression" priority="332" stopIfTrue="1" id="{A8B7D191-686E-4336-A90F-4C7F096AD6AF}">
            <xm:f>Functions!$BA$57=2</xm:f>
            <x14:dxf>
              <font>
                <color rgb="FFFF0000"/>
              </font>
              <fill>
                <patternFill>
                  <bgColor theme="1"/>
                </patternFill>
              </fill>
            </x14:dxf>
          </x14:cfRule>
          <xm:sqref>D317:E382</xm:sqref>
        </x14:conditionalFormatting>
        <x14:conditionalFormatting xmlns:xm="http://schemas.microsoft.com/office/excel/2006/main">
          <x14:cfRule type="expression" priority="230" stopIfTrue="1" id="{AE046FCD-347B-4CFF-BC3A-2097EBA1678E}">
            <xm:f>Functions!$BA$67=2</xm:f>
            <x14:dxf>
              <font>
                <color rgb="FFFF0000"/>
              </font>
              <fill>
                <patternFill>
                  <bgColor theme="1"/>
                </patternFill>
              </fill>
            </x14:dxf>
          </x14:cfRule>
          <xm:sqref>D710:E775</xm:sqref>
        </x14:conditionalFormatting>
        <x14:conditionalFormatting xmlns:xm="http://schemas.microsoft.com/office/excel/2006/main">
          <x14:cfRule type="expression" priority="613" stopIfTrue="1" id="{B7EB7954-68E0-4D68-8E5B-E27E770CEC6F}">
            <xm:f>Functions!$BA$57=2</xm:f>
            <x14:dxf>
              <font>
                <color rgb="FFFF0000"/>
              </font>
              <fill>
                <patternFill>
                  <bgColor theme="1"/>
                </patternFill>
              </fill>
            </x14:dxf>
          </x14:cfRule>
          <xm:sqref>D564:F583</xm:sqref>
        </x14:conditionalFormatting>
        <x14:conditionalFormatting xmlns:xm="http://schemas.microsoft.com/office/excel/2006/main">
          <x14:cfRule type="expression" priority="382" id="{3EBF01A6-7D6D-484D-B36B-39956470CB57}">
            <xm:f>AND($C$108="Combination of flow meters and calculating by equipment or event type",Functions!$BA$22=1)</xm:f>
            <x14:dxf>
              <fill>
                <patternFill>
                  <bgColor theme="4" tint="0.39994506668294322"/>
                </patternFill>
              </fill>
            </x14:dxf>
          </x14:cfRule>
          <x14:cfRule type="expression" priority="381" id="{D6EA98C4-85B0-4525-8BAF-ACD6F763408F}">
            <xm:f>AND($C$108="Using flow meters",Functions!$BA$22=1)</xm:f>
            <x14:dxf>
              <fill>
                <patternFill>
                  <bgColor theme="4" tint="0.39994506668294322"/>
                </patternFill>
              </fill>
            </x14:dxf>
          </x14:cfRule>
          <xm:sqref>H116:I123</xm:sqref>
        </x14:conditionalFormatting>
        <x14:conditionalFormatting xmlns:xm="http://schemas.microsoft.com/office/excel/2006/main">
          <x14:cfRule type="expression" priority="194" stopIfTrue="1" id="{D0D9FF46-0643-4031-8C1B-A5DEE6AD769B}">
            <xm:f>Functions!$BA$67=2</xm:f>
            <x14:dxf>
              <font>
                <color rgb="FFFF0000"/>
              </font>
              <fill>
                <patternFill>
                  <bgColor theme="1"/>
                </patternFill>
              </fill>
            </x14:dxf>
          </x14:cfRule>
          <xm:sqref>I870:J919</xm:sqref>
        </x14:conditionalFormatting>
      </x14:conditionalFormattings>
    </ext>
    <ext xmlns:x14="http://schemas.microsoft.com/office/spreadsheetml/2009/9/main" uri="{CCE6A557-97BC-4b89-ADB6-D9C93CAAB3DF}">
      <x14:dataValidations xmlns:xm="http://schemas.microsoft.com/office/excel/2006/main" xWindow="1718" yWindow="522" count="25">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100-000070000000}">
          <x14:formula1>
            <xm:f>Functions!$D$40:$D$50</xm:f>
          </x14:formula1>
          <xm:sqref>H1176:H1195 E84:E93 F134:F143 E246:E267 H593:H612 H614:H633 H640:H659 H988:H1007 H1009:H1028 H1035:H1054</xm:sqref>
        </x14:dataValidation>
        <x14:dataValidation type="list" allowBlank="1" showInputMessage="1" showErrorMessage="1" promptTitle="Parameters" prompt="Select the parameters for which missing data procedures were used to calculate emissions" xr:uid="{00000000-0002-0000-0100-000071000000}">
          <x14:formula1>
            <xm:f>Functions!$D$55:$D$58</xm:f>
          </x14:formula1>
          <xm:sqref>D186:D195</xm:sqref>
        </x14:dataValidation>
        <x14:dataValidation type="list" allowBlank="1" showInputMessage="1" showErrorMessage="1" promptTitle="Measurement Frequency" prompt="Select the measurement frequency for which missing data procedures were used to calculate emissions_x000a__x000a_If “Other”, specify frequency under “Procedures Used”" xr:uid="{00000000-0002-0000-0100-000072000000}">
          <x14:formula1>
            <xm:f>Functions!$D$40:$D$50</xm:f>
          </x14:formula1>
          <xm:sqref>E186:E195</xm:sqref>
        </x14:dataValidation>
        <x14:dataValidation type="list" allowBlank="1" showInputMessage="1" showErrorMessage="1" promptTitle="Parameters" prompt="Select the parameters for which missing data procedures were used to calculate emissions" xr:uid="{00000000-0002-0000-0100-000073000000}">
          <x14:formula1>
            <xm:f>Functions!$AS$19:$AS$20</xm:f>
          </x14:formula1>
          <xm:sqref>D246:D267</xm:sqref>
        </x14:dataValidation>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100-000074000000}">
          <x14:formula1>
            <xm:f>Functions!$D$50</xm:f>
          </x14:formula1>
          <xm:sqref>H1030:H1033 H635:H638</xm:sqref>
        </x14:dataValidation>
        <x14:dataValidation type="list" allowBlank="1" showInputMessage="1" showErrorMessage="1" promptTitle="Parameters" prompt="Select the parameters for which missing data procedures were used to calculate emissions" xr:uid="{00000000-0002-0000-0100-000075000000}">
          <x14:formula1>
            <xm:f>Functions!$AS$31:$AS$33</xm:f>
          </x14:formula1>
          <xm:sqref>G1035:G1054 G640:G659</xm:sqref>
        </x14:dataValidation>
        <x14:dataValidation type="list" allowBlank="1" showInputMessage="1" showErrorMessage="1" promptTitle="Missing Data Elements" prompt="Select the data elements for which missing data procedures were used to calculate emissions" xr:uid="{00000000-0002-0000-0100-000076000000}">
          <x14:formula1>
            <xm:f>Functions!$AS$29</xm:f>
          </x14:formula1>
          <xm:sqref>G1030:G1033 G635:G638</xm:sqref>
        </x14:dataValidation>
        <x14:dataValidation type="list" allowBlank="1" showInputMessage="1" showErrorMessage="1" promptTitle="Parameters" prompt="Select the parameters for which missing data procedures were used to calculate emissions" xr:uid="{00000000-0002-0000-0100-000077000000}">
          <x14:formula1>
            <xm:f>Functions!$AS$25:$AS$27</xm:f>
          </x14:formula1>
          <xm:sqref>G1009:G1028 G614:G633</xm:sqref>
        </x14:dataValidation>
        <x14:dataValidation type="list" allowBlank="1" showInputMessage="1" showErrorMessage="1" promptTitle="Parameters" prompt="Select the parameters for which missing data procedures were used to calculate emissions" xr:uid="{00000000-0002-0000-0100-000078000000}">
          <x14:formula1>
            <xm:f>Functions!$AS$22:$AS$23</xm:f>
          </x14:formula1>
          <xm:sqref>G593:G612</xm:sqref>
        </x14:dataValidation>
        <x14:dataValidation type="list" allowBlank="1" showInputMessage="1" showErrorMessage="1" promptTitle="Component Type" prompt="Select the component type" xr:uid="{00000000-0002-0000-0100-000079000000}">
          <x14:formula1>
            <xm:f>Functions!$AC$66:$AC$107</xm:f>
          </x14:formula1>
          <xm:sqref>D1176:F1195</xm:sqref>
        </x14:dataValidation>
        <x14:dataValidation type="list" allowBlank="1" showInputMessage="1" showErrorMessage="1" promptTitle="Parameters" prompt="Select the parameters for which missing data procedures were used to calculate emissions" xr:uid="{00000000-0002-0000-0100-00007A000000}">
          <x14:formula1>
            <xm:f>Functions!$AS$35:$AS$37</xm:f>
          </x14:formula1>
          <xm:sqref>G1176:G1195</xm:sqref>
        </x14:dataValidation>
        <x14:dataValidation type="list" allowBlank="1" showInputMessage="1" showErrorMessage="1" promptTitle="Method to measure leak rate" prompt="Specify the method used to measure leak rate" xr:uid="{00000000-0002-0000-0100-00007B000000}">
          <x14:formula1>
            <xm:f>Functions!$BA$47:$BA$50</xm:f>
          </x14:formula1>
          <xm:sqref>H165:H176 N165:N176</xm:sqref>
        </x14:dataValidation>
        <x14:dataValidation type="list" allowBlank="1" showInputMessage="1" showErrorMessage="1" promptTitle="Emissions released" prompt="Specify where leak or vent emissions are released" xr:uid="{00000000-0002-0000-0100-00007C000000}">
          <x14:formula1>
            <xm:f>Functions!$BA$61:$BA$64</xm:f>
          </x14:formula1>
          <xm:sqref>E783:E857 E390:E464</xm:sqref>
        </x14:dataValidation>
        <x14:dataValidation type="list" allowBlank="1" showInputMessage="1" showErrorMessage="1" promptTitle="Measurement method" prompt="Specify the measurement method for each leak or vent" xr:uid="{00000000-0002-0000-0100-00007D000000}">
          <x14:formula1>
            <xm:f>Functions!$BA$89:$BA$96</xm:f>
          </x14:formula1>
          <xm:sqref>E477:E526</xm:sqref>
        </x14:dataValidation>
        <x14:dataValidation type="list" allowBlank="1" showInputMessage="1" showErrorMessage="1" promptTitle="Method of detection" prompt="Specify the method used to determine if dump valve leakage occured" xr:uid="{00000000-0002-0000-0100-00007F000000}">
          <x14:formula1>
            <xm:f>Functions!$BA$39:$BA$43</xm:f>
          </x14:formula1>
          <xm:sqref>D165:D176</xm:sqref>
        </x14:dataValidation>
        <x14:dataValidation type="list" allowBlank="1" showInputMessage="1" showErrorMessage="1" promptTitle="How were emissions determined?" prompt="Specify how emissions were determined" xr:uid="{00000000-0002-0000-0100-000082000000}">
          <x14:formula1>
            <xm:f>Functions!$D$12:$D$14</xm:f>
          </x14:formula1>
          <xm:sqref>C108</xm:sqref>
        </x14:dataValidation>
        <x14:dataValidation type="list" allowBlank="1" showInputMessage="1" showErrorMessage="1" promptTitle="Parameters" prompt="Specify the parameters for which missing data procedures were used to calculate emissions" xr:uid="{00000000-0002-0000-0100-000083000000}">
          <x14:formula1>
            <xm:f>Functions!$D$32:$D$37</xm:f>
          </x14:formula1>
          <xm:sqref>E134:E143</xm:sqref>
        </x14:dataValidation>
        <x14:dataValidation type="list" allowBlank="1" showInputMessage="1" showErrorMessage="1" xr:uid="{00000000-0002-0000-0100-000084000000}">
          <x14:formula1>
            <xm:f>Functions!$D$5:$D$6</xm:f>
          </x14:formula1>
          <xm:sqref>C134:C143</xm:sqref>
        </x14:dataValidation>
        <x14:dataValidation type="list" allowBlank="1" showInputMessage="1" showErrorMessage="1" promptTitle="Equipment or event type" prompt="Specify the equipment or event type, for Onshore natural gas transmission pipeline facilities only" xr:uid="{00000000-0002-0000-0100-000085000000}">
          <x14:formula1>
            <xm:f>Functions!$D$18:$D$25</xm:f>
          </x14:formula1>
          <xm:sqref>D116:D123</xm:sqref>
        </x14:dataValidation>
        <x14:dataValidation type="list" allowBlank="1" showInputMessage="1" showErrorMessage="1" promptTitle="Parameters" prompt="Select the parameters for which missing data procedures were used to calculate emissions" xr:uid="{00000000-0002-0000-0100-000086000000}">
          <x14:formula1>
            <xm:f>Functions!$BA$16:$BA$18</xm:f>
          </x14:formula1>
          <xm:sqref>D84:D93</xm:sqref>
        </x14:dataValidation>
        <x14:dataValidation type="list" allowBlank="1" showInputMessage="1" showErrorMessage="1" promptTitle="Type of Pneumatic Device" prompt="Select the type of Pneumatic Device for which missing data procedures were used to calculate emissions" xr:uid="{00000000-0002-0000-0100-000087000000}">
          <x14:formula1>
            <xm:f>Functions!$BA$10:$BA$12</xm:f>
          </x14:formula1>
          <xm:sqref>C84:C93</xm:sqref>
        </x14:dataValidation>
        <x14:dataValidation type="list" allowBlank="1" showInputMessage="1" showErrorMessage="1" xr:uid="{00000000-0002-0000-0100-000088000000}">
          <x14:formula1>
            <xm:f>Functions!$BA$6:$BB$6</xm:f>
          </x14:formula1>
          <xm:sqref>D54:D74</xm:sqref>
        </x14:dataValidation>
        <x14:dataValidation type="list" allowBlank="1" showInputMessage="1" showErrorMessage="1" xr:uid="{00000000-0002-0000-0100-000089000000}">
          <x14:formula1>
            <xm:f>Functions!$BA$26:$BA$32</xm:f>
          </x14:formula1>
          <xm:sqref>D134:D143</xm:sqref>
        </x14:dataValidation>
        <x14:dataValidation type="list" allowBlank="1" showInputMessage="1" showErrorMessage="1" promptTitle="Measurement method" prompt="Specify the measurement method for each leak or vent" xr:uid="{00000000-0002-0000-0100-00008A000000}">
          <x14:formula1>
            <xm:f>Functions!$BA$71:$BA$78</xm:f>
          </x14:formula1>
          <xm:sqref>E870:E919</xm:sqref>
        </x14:dataValidation>
        <x14:dataValidation type="list" allowBlank="1" showInputMessage="1" showErrorMessage="1" promptTitle="Parameters" prompt="Select the parameters for which missing data procedures were used to calculate emissions" xr:uid="{00000000-0002-0000-0100-00008B000000}">
          <x14:formula1>
            <xm:f>Functions!$BA$81:$BA$83</xm:f>
          </x14:formula1>
          <xm:sqref>G988:G1007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1105"/>
  <sheetViews>
    <sheetView showGridLines="0" workbookViewId="0">
      <selection activeCell="H6" sqref="H6"/>
    </sheetView>
  </sheetViews>
  <sheetFormatPr defaultColWidth="9.140625" defaultRowHeight="14.25" x14ac:dyDescent="0.2"/>
  <cols>
    <col min="1" max="1" width="9.140625" style="44"/>
    <col min="2" max="2" width="40" style="44" customWidth="1"/>
    <col min="3" max="3" width="36.7109375" style="44" bestFit="1" customWidth="1"/>
    <col min="4" max="4" width="31.28515625" style="44" customWidth="1"/>
    <col min="5" max="5" width="27.42578125" style="44" customWidth="1"/>
    <col min="6" max="6" width="20.85546875" style="44" customWidth="1"/>
    <col min="7" max="7" width="23.28515625" style="44" customWidth="1"/>
    <col min="8" max="8" width="27.5703125" style="44" customWidth="1"/>
    <col min="9" max="9" width="22.5703125" style="44" customWidth="1"/>
    <col min="10" max="10" width="20.85546875" style="44" customWidth="1"/>
    <col min="11" max="11" width="26" style="44" customWidth="1"/>
    <col min="12" max="12" width="18.42578125" style="44" customWidth="1"/>
    <col min="13" max="13" width="18.7109375" style="44" customWidth="1"/>
    <col min="14" max="14" width="20.7109375" style="44" customWidth="1"/>
    <col min="15" max="15" width="28" style="44" customWidth="1"/>
    <col min="16" max="26" width="9.140625" style="44"/>
    <col min="27" max="27" width="0" style="44" hidden="1" customWidth="1"/>
    <col min="28" max="16384" width="9.140625" style="44"/>
  </cols>
  <sheetData>
    <row r="1" spans="1:11" x14ac:dyDescent="0.2">
      <c r="A1" s="245"/>
    </row>
    <row r="2" spans="1:11" ht="20.25" x14ac:dyDescent="0.3">
      <c r="B2" s="354" t="s">
        <v>339</v>
      </c>
    </row>
    <row r="4" spans="1:11" ht="15.75" customHeight="1" x14ac:dyDescent="0.2"/>
    <row r="5" spans="1:11" ht="15.75" customHeight="1" thickBot="1" x14ac:dyDescent="0.3">
      <c r="B5" s="334" t="s">
        <v>43</v>
      </c>
    </row>
    <row r="6" spans="1:11" ht="15.75" customHeight="1" thickBot="1" x14ac:dyDescent="0.3">
      <c r="B6" s="431" t="s">
        <v>44</v>
      </c>
      <c r="C6" s="432" t="s">
        <v>45</v>
      </c>
      <c r="D6" s="433" t="s">
        <v>46</v>
      </c>
      <c r="E6" s="433" t="s">
        <v>47</v>
      </c>
      <c r="F6" s="434" t="s">
        <v>48</v>
      </c>
      <c r="H6" s="385" t="s">
        <v>57</v>
      </c>
    </row>
    <row r="7" spans="1:11" ht="15.75" customHeight="1" x14ac:dyDescent="0.2">
      <c r="B7" s="379" t="s">
        <v>49</v>
      </c>
      <c r="C7" s="369">
        <f>B37</f>
        <v>0</v>
      </c>
      <c r="D7" s="369">
        <f>C37</f>
        <v>0</v>
      </c>
      <c r="E7" s="429" t="str">
        <f>D37</f>
        <v>N/A</v>
      </c>
      <c r="F7" s="380">
        <f>SUM(Table13516[[#This Row],[mt CO2]],Table13516[[#This Row],[mt CH4]]*25)</f>
        <v>0</v>
      </c>
    </row>
    <row r="8" spans="1:11" ht="15.75" customHeight="1" x14ac:dyDescent="0.2">
      <c r="B8" s="379" t="s">
        <v>52</v>
      </c>
      <c r="C8" s="369">
        <f>B88</f>
        <v>0</v>
      </c>
      <c r="D8" s="369">
        <f>C88</f>
        <v>0</v>
      </c>
      <c r="E8" s="369">
        <f>D88</f>
        <v>0</v>
      </c>
      <c r="F8" s="380">
        <f>SUM(Table13516[[#This Row],[mt CO2]],Table13516[[#This Row],[mt CH4]]*25,Table13516[[#This Row],[mt N2O]]*298)</f>
        <v>0</v>
      </c>
    </row>
    <row r="9" spans="1:11" ht="15.75" customHeight="1" x14ac:dyDescent="0.2">
      <c r="B9" s="379" t="s">
        <v>53</v>
      </c>
      <c r="C9" s="369">
        <f>B160</f>
        <v>0</v>
      </c>
      <c r="D9" s="369">
        <f>C160</f>
        <v>0</v>
      </c>
      <c r="E9" s="429" t="str">
        <f>D160</f>
        <v>N/A</v>
      </c>
      <c r="F9" s="380">
        <f>SUM(Table13516[[#This Row],[mt CO2]],Table13516[[#This Row],[mt CH4]]*25)</f>
        <v>0</v>
      </c>
    </row>
    <row r="10" spans="1:11" ht="15.75" customHeight="1" x14ac:dyDescent="0.2">
      <c r="B10" s="379" t="s">
        <v>54</v>
      </c>
      <c r="C10" s="369">
        <f>B549</f>
        <v>0</v>
      </c>
      <c r="D10" s="369">
        <f>C549</f>
        <v>0</v>
      </c>
      <c r="E10" s="429" t="str">
        <f>D549</f>
        <v>N/A</v>
      </c>
      <c r="F10" s="380">
        <f>SUM(Table13516[[#This Row],[mt CO2]],Table13516[[#This Row],[mt CH4]]*25)</f>
        <v>0</v>
      </c>
    </row>
    <row r="11" spans="1:11" ht="15.75" customHeight="1" thickBot="1" x14ac:dyDescent="0.25">
      <c r="B11" s="435" t="s">
        <v>55</v>
      </c>
      <c r="C11" s="436">
        <f>B944</f>
        <v>0</v>
      </c>
      <c r="D11" s="436">
        <f>C944</f>
        <v>0</v>
      </c>
      <c r="E11" s="437" t="str">
        <f>D944</f>
        <v>N/A</v>
      </c>
      <c r="F11" s="438">
        <f>SUM(Table13516[[#This Row],[mt CO2]],Table13516[[#This Row],[mt CH4]]*25)</f>
        <v>0</v>
      </c>
    </row>
    <row r="12" spans="1:11" ht="15.75" customHeight="1" x14ac:dyDescent="0.25">
      <c r="B12" s="439" t="s">
        <v>56</v>
      </c>
      <c r="C12" s="383">
        <f>SUM(C7:C11)</f>
        <v>0</v>
      </c>
      <c r="D12" s="383">
        <f>SUM(D7:D11)</f>
        <v>0</v>
      </c>
      <c r="E12" s="383">
        <f>SUM(E7:E11)</f>
        <v>0</v>
      </c>
      <c r="F12" s="384">
        <f>SUM(F7:F11)</f>
        <v>0</v>
      </c>
    </row>
    <row r="13" spans="1:11" ht="15.75" customHeight="1" x14ac:dyDescent="0.2"/>
    <row r="14" spans="1:11" ht="15.75" customHeight="1" thickBot="1" x14ac:dyDescent="0.25"/>
    <row r="15" spans="1:11" ht="21" thickBot="1" x14ac:dyDescent="0.35">
      <c r="B15" s="430" t="s">
        <v>58</v>
      </c>
      <c r="C15" s="440"/>
      <c r="D15" s="440"/>
      <c r="E15" s="440"/>
      <c r="F15" s="440"/>
      <c r="G15" s="440"/>
      <c r="H15" s="440"/>
      <c r="I15" s="441"/>
      <c r="K15" s="411"/>
    </row>
    <row r="17" spans="2:10" ht="15" thickBot="1" x14ac:dyDescent="0.25"/>
    <row r="18" spans="2:10" ht="120" x14ac:dyDescent="0.25">
      <c r="B18" s="269" t="s">
        <v>60</v>
      </c>
      <c r="C18" s="97" t="s">
        <v>66</v>
      </c>
      <c r="D18" s="97" t="s">
        <v>67</v>
      </c>
      <c r="E18" s="97" t="s">
        <v>68</v>
      </c>
      <c r="F18" s="160" t="s">
        <v>69</v>
      </c>
      <c r="H18" s="269" t="s">
        <v>340</v>
      </c>
      <c r="I18" s="97" t="s">
        <v>341</v>
      </c>
      <c r="J18" s="160" t="s">
        <v>342</v>
      </c>
    </row>
    <row r="19" spans="2:10" ht="15" thickBot="1" x14ac:dyDescent="0.25">
      <c r="B19" s="338"/>
      <c r="C19" s="349" t="str">
        <f>IF(B19&lt;&gt;"",SUM((SUMIF($AA$43:$AA$60,B19,$G$43:$G$60)),(SUMIF($B$96:$B$119,B19,$L$96:$L$119)),(SUMIF($C$273:$C$347,B19,$H$273:H$347)),(SUMIF($C$663:$C$737,B19,$H$663:$H$737)),(SUMIF($AA$969:$AA$1028,B19,$I$969:$I$1028)),(SUMIF($AA$1036:$AA$1055,B19,$I$1036:$I$1055)),),"")</f>
        <v/>
      </c>
      <c r="D19" s="349" t="str">
        <f>IF(B19&lt;&gt;"",SUM((SUMIF($AA$43:$AA$60,B19,$H$43:$H$60)),(SUMIF($B$96:$B$119,B19,$M$96:$M$119)),(SUMIF($C$273:$C$347,B19,$I$273:I$347)),(SUMIF($C$663:$C$737,B19,$I$663:$I$737)),(SUMIF($AA$969:$AA$1028,B19,$J$969:$J$1028)),(SUMIF($AA$1036:$AA$1055,B19,$J$1036:$J$1055)),),"")</f>
        <v/>
      </c>
      <c r="E19" s="349" t="str">
        <f>IF(B19&lt;&gt;"",SUM((SUMIF($B$96:$B$119,B19,$N$96:$N$119))),"")</f>
        <v/>
      </c>
      <c r="F19" s="350" t="str">
        <f>IF(B19&lt;&gt;"",SUM($C19,($D19*25),($E19*298)),"")</f>
        <v/>
      </c>
      <c r="H19" s="279"/>
      <c r="I19" s="150"/>
      <c r="J19" s="340"/>
    </row>
    <row r="20" spans="2:10" x14ac:dyDescent="0.2">
      <c r="B20" s="338"/>
      <c r="C20" s="349" t="str">
        <f>IF(B20&lt;&gt;"",SUM((SUMIF($AA$43:$AA$60,B20,$G$43:$G$60)),(SUMIF($B$96:$B$119,B20,$L$96:$L$119)),(SUMIF($C$273:$C$347,B20,$H$273:H$347)),(SUMIF($C$663:$C$737,B20,$H$663:$H$737)),(SUMIF($AA$969:$AA$1028,B20,$I$969:$I$1028)),(SUMIF($AA$1036:$AA$1055,B20,$I$1036:$I$1055)),),"")</f>
        <v/>
      </c>
      <c r="D20" s="349" t="str">
        <f>IF(B20&lt;&gt;"",SUM((SUMIF($AA$43:$AA$60,B20,$H$43:$H$60)),(SUMIF($B$96:$B$119,B20,$M$96:$M$119)),(SUMIF($C$273:$C$347,B20,$I$273:I$347)),(SUMIF($C$663:$C$737,B20,$I$663:$I$737)),(SUMIF($AA$969:$AA$1028,B20,$J$969:$J$1028)),(SUMIF($AA$1036:$AA$1055,B20,$J$1036:$J$1055)),),"")</f>
        <v/>
      </c>
      <c r="E20" s="349" t="str">
        <f t="shared" ref="E20:E24" si="0">IF(B20&lt;&gt;"",SUM((SUMIF($B$96:$B$119,B20,$N$96:$N$119))),"")</f>
        <v/>
      </c>
      <c r="F20" s="350" t="str">
        <f t="shared" ref="F20:F24" si="1">IF(B20&lt;&gt;"",SUM($C20,($D20*25),($E20*298)),"")</f>
        <v/>
      </c>
    </row>
    <row r="21" spans="2:10" x14ac:dyDescent="0.2">
      <c r="B21" s="338"/>
      <c r="C21" s="349" t="str">
        <f>IF(B21&lt;&gt;"",SUM((SUMIF($AA$43:$AA$60,B21,$G$43:$G$60)),(SUMIF($B$96:$B$119,B21,$L$96:$L$119)),(SUMIF($C$273:$C$347,B21,$H$273:H$347)),(SUMIF($C$663:$C$737,B21,$H$663:$H$737)),(SUMIF($AA$969:$AA$1028,B21,$I$969:$I$1028)),(SUMIF($AA$1036:$AA$1055,B21,$I$1036:$I$1055)),),"")</f>
        <v/>
      </c>
      <c r="D21" s="349" t="str">
        <f>IF(B21&lt;&gt;"",SUM((SUMIF($AA$43:$AA$60,B21,$H$43:$H$60)),(SUMIF($B$96:$B$119,B21,$M$96:$M$119)),(SUMIF($C$273:$C$347,B21,$I$273:I$347)),(SUMIF($C$663:$C$737,B21,$I$663:$I$737)),(SUMIF($AA$969:$AA$1028,B21,$J$969:$J$1028)),(SUMIF($AA$1036:$AA$1055,B21,$J$1036:$J$1055)),),"")</f>
        <v/>
      </c>
      <c r="E21" s="349" t="str">
        <f t="shared" si="0"/>
        <v/>
      </c>
      <c r="F21" s="350" t="str">
        <f t="shared" si="1"/>
        <v/>
      </c>
    </row>
    <row r="22" spans="2:10" x14ac:dyDescent="0.2">
      <c r="B22" s="338"/>
      <c r="C22" s="349" t="str">
        <f>IF(B22&lt;&gt;"",SUM((SUMIF($AA$43:$AA$60,B22,$G$43:$G$60)),(SUMIF($B$96:$B$119,B22,$L$96:$L$119)),(SUMIF($C$273:$C$347,B22,$H$273:H$347)),(SUMIF($C$663:$C$737,B22,$H$663:$H$737)),(SUMIF($AA$969:$AA$1028,B22,$I$969:$I$1028)),(SUMIF($AA$1036:$AA$1055,B22,$I$1036:$I$1055)),),"")</f>
        <v/>
      </c>
      <c r="D22" s="349" t="str">
        <f>IF(B22&lt;&gt;"",SUM((SUMIF($AA$43:$AA$60,B22,$H$43:$H$60)),(SUMIF($B$96:$B$119,B22,$M$96:$M$119)),(SUMIF($C$273:$C$347,B22,$I$273:I$347)),(SUMIF($C$663:$C$737,B22,$I$663:$I$737)),(SUMIF($AA$969:$AA$1028,B22,$J$969:$J$1028)),(SUMIF($AA$1036:$AA$1055,B22,$J$1036:$J$1055)),),"")</f>
        <v/>
      </c>
      <c r="E22" s="349" t="str">
        <f t="shared" si="0"/>
        <v/>
      </c>
      <c r="F22" s="350" t="str">
        <f t="shared" si="1"/>
        <v/>
      </c>
    </row>
    <row r="23" spans="2:10" x14ac:dyDescent="0.2">
      <c r="B23" s="338"/>
      <c r="C23" s="349" t="str">
        <f>IF(B23&lt;&gt;"",SUM((SUMIF($AA$43:$AA$60,B23,$G$43:$G$60)),(SUMIF($B$96:$B$119,B23,$L$96:$L$119)),(SUMIF($C$273:$C$347,B23,$H$273:H$347)),(SUMIF($C$663:$C$737,B23,$H$663:$H$737)),(SUMIF($AA$969:$AA$1028,B23,$I$969:$I$1028)),(SUMIF($AA$1036:$AA$1055,B23,$I$1036:$I$1055)),),"")</f>
        <v/>
      </c>
      <c r="D23" s="349" t="str">
        <f>IF(B23&lt;&gt;"",SUM((SUMIF($AA$43:$AA$60,B23,$H$43:$H$60)),(SUMIF($B$96:$B$119,B23,$M$96:$M$119)),(SUMIF($C$273:$C$347,B23,$I$273:I$347)),(SUMIF($C$663:$C$737,B23,$I$663:$I$737)),(SUMIF($AA$969:$AA$1028,B23,$J$969:$J$1028)),(SUMIF($AA$1036:$AA$1055,B23,$J$1036:$J$1055)),),"")</f>
        <v/>
      </c>
      <c r="E23" s="349" t="str">
        <f t="shared" si="0"/>
        <v/>
      </c>
      <c r="F23" s="350" t="str">
        <f t="shared" si="1"/>
        <v/>
      </c>
    </row>
    <row r="24" spans="2:10" ht="15" thickBot="1" x14ac:dyDescent="0.25">
      <c r="B24" s="339"/>
      <c r="C24" s="351" t="str">
        <f>IF(B24&lt;&gt;"",SUM((SUMIF($AA$43:$AA$60,B24,$G$43:$G$60)),(SUMIF($B$96:$B$119,B24,$L$96:$L$119)),(SUMIF($C$273:$C$347,B24,$H$273:H$347)),(SUMIF($C$663:$C$737,B24,$H$663:$H$737)),(SUMIF($AA$969:$AA$1028,B24,$I$969:$I$1028)),(SUMIF($AA$1036:$AA$1055,B24,$I$1036:$I$1055)),),"")</f>
        <v/>
      </c>
      <c r="D24" s="351" t="str">
        <f>IF(B24&lt;&gt;"",SUM((SUMIF($AA$43:$AA$60,B24,$H$43:$H$60)),(SUMIF($B$96:$B$119,B24,$M$96:$M$119)),(SUMIF($C$273:$C$347,B24,$I$273:I$347)),(SUMIF($C$663:$C$737,B24,$I$663:$I$737)),(SUMIF($AA$969:$AA$1028,B24,$J$969:$J$1028)),(SUMIF($AA$1036:$AA$1055,B24,$J$1036:$J$1055)),),"")</f>
        <v/>
      </c>
      <c r="E24" s="351" t="str">
        <f t="shared" si="0"/>
        <v/>
      </c>
      <c r="F24" s="352" t="str">
        <f t="shared" si="1"/>
        <v/>
      </c>
    </row>
    <row r="25" spans="2:10" x14ac:dyDescent="0.2">
      <c r="B25" s="245"/>
      <c r="C25" s="245"/>
      <c r="D25" s="245"/>
    </row>
    <row r="26" spans="2:10" ht="15" x14ac:dyDescent="0.2">
      <c r="B26" s="245"/>
      <c r="C26" s="107" t="s">
        <v>70</v>
      </c>
      <c r="D26" s="342" t="s">
        <v>71</v>
      </c>
    </row>
    <row r="27" spans="2:10" ht="15" x14ac:dyDescent="0.2">
      <c r="B27" s="245"/>
      <c r="C27" s="107" t="s">
        <v>74</v>
      </c>
      <c r="D27" s="342" t="s">
        <v>71</v>
      </c>
    </row>
    <row r="28" spans="2:10" ht="15" x14ac:dyDescent="0.2">
      <c r="B28" s="245"/>
      <c r="C28" s="107" t="s">
        <v>75</v>
      </c>
      <c r="D28" s="342" t="s">
        <v>71</v>
      </c>
    </row>
    <row r="29" spans="2:10" ht="15" x14ac:dyDescent="0.2">
      <c r="B29" s="245"/>
      <c r="C29" s="107" t="s">
        <v>76</v>
      </c>
      <c r="D29" s="342" t="s">
        <v>71</v>
      </c>
    </row>
    <row r="30" spans="2:10" ht="15" x14ac:dyDescent="0.2">
      <c r="B30" s="245"/>
      <c r="C30" s="107" t="s">
        <v>77</v>
      </c>
      <c r="D30" s="342" t="s">
        <v>71</v>
      </c>
    </row>
    <row r="33" spans="2:27" s="389" customFormat="1" ht="21" thickBot="1" x14ac:dyDescent="0.35">
      <c r="B33" s="386" t="s">
        <v>78</v>
      </c>
      <c r="C33" s="387"/>
      <c r="D33" s="387"/>
      <c r="E33" s="387"/>
      <c r="F33" s="387"/>
      <c r="G33" s="387"/>
      <c r="H33" s="387"/>
      <c r="I33" s="388"/>
      <c r="K33" s="390"/>
      <c r="M33" s="391"/>
      <c r="N33" s="391"/>
      <c r="O33" s="391"/>
      <c r="P33" s="391"/>
      <c r="Q33" s="392"/>
      <c r="R33" s="392"/>
      <c r="S33" s="392"/>
      <c r="T33" s="392"/>
      <c r="U33" s="392"/>
      <c r="V33" s="392"/>
    </row>
    <row r="34" spans="2:27" ht="18.75" thickBot="1" x14ac:dyDescent="0.3">
      <c r="B34" s="395"/>
      <c r="M34" s="396"/>
      <c r="N34" s="124"/>
      <c r="O34" s="124"/>
      <c r="P34" s="124"/>
      <c r="Q34" s="119"/>
      <c r="R34" s="119"/>
      <c r="S34" s="119"/>
      <c r="T34" s="119"/>
      <c r="U34" s="119"/>
      <c r="V34" s="119"/>
    </row>
    <row r="35" spans="2:27" ht="15" x14ac:dyDescent="0.2">
      <c r="B35" s="574" t="s">
        <v>79</v>
      </c>
      <c r="C35" s="575"/>
      <c r="D35" s="576"/>
      <c r="M35" s="124"/>
      <c r="N35" s="124"/>
      <c r="O35" s="124"/>
      <c r="P35" s="124"/>
      <c r="Q35" s="119"/>
      <c r="R35" s="119"/>
      <c r="S35" s="119"/>
      <c r="T35" s="119"/>
      <c r="U35" s="119"/>
      <c r="V35" s="119"/>
    </row>
    <row r="36" spans="2:27" ht="16.5" x14ac:dyDescent="0.2">
      <c r="B36" s="20" t="s">
        <v>80</v>
      </c>
      <c r="C36" s="21" t="s">
        <v>81</v>
      </c>
      <c r="D36" s="22" t="s">
        <v>82</v>
      </c>
      <c r="M36" s="124"/>
      <c r="N36" s="124"/>
      <c r="O36" s="124"/>
      <c r="P36" s="124"/>
      <c r="Q36" s="119"/>
      <c r="R36" s="119"/>
      <c r="S36" s="119"/>
      <c r="T36" s="119"/>
      <c r="U36" s="119"/>
      <c r="V36" s="119"/>
    </row>
    <row r="37" spans="2:27" ht="15" thickBot="1" x14ac:dyDescent="0.25">
      <c r="B37" s="169">
        <f>SUM(G43:G60)</f>
        <v>0</v>
      </c>
      <c r="C37" s="23">
        <f>SUM(H43:H60)</f>
        <v>0</v>
      </c>
      <c r="D37" s="43" t="s">
        <v>83</v>
      </c>
      <c r="M37" s="124"/>
      <c r="N37" s="124"/>
      <c r="O37" s="124"/>
      <c r="P37" s="124"/>
      <c r="Q37" s="119"/>
      <c r="R37" s="119"/>
      <c r="S37" s="119"/>
      <c r="T37" s="119"/>
      <c r="U37" s="119"/>
      <c r="V37" s="119"/>
    </row>
    <row r="38" spans="2:27" ht="18" x14ac:dyDescent="0.25">
      <c r="B38" s="395"/>
      <c r="M38" s="396"/>
      <c r="N38" s="124"/>
      <c r="O38" s="124"/>
      <c r="P38" s="124"/>
      <c r="Q38" s="119"/>
      <c r="R38" s="119"/>
      <c r="S38" s="119"/>
      <c r="T38" s="119"/>
      <c r="U38" s="119"/>
      <c r="V38" s="119"/>
    </row>
    <row r="39" spans="2:27" ht="15.75" x14ac:dyDescent="0.25">
      <c r="B39" s="333"/>
      <c r="M39" s="396"/>
      <c r="N39" s="124"/>
      <c r="O39" s="124"/>
      <c r="P39" s="124"/>
      <c r="Q39" s="119"/>
      <c r="R39" s="119"/>
      <c r="S39" s="119"/>
      <c r="T39" s="119"/>
      <c r="U39" s="119"/>
      <c r="V39" s="119"/>
    </row>
    <row r="40" spans="2:27" ht="18" x14ac:dyDescent="0.25">
      <c r="B40" s="334" t="s">
        <v>84</v>
      </c>
      <c r="M40" s="396"/>
      <c r="N40" s="124"/>
      <c r="O40" s="124"/>
      <c r="P40" s="124"/>
      <c r="Q40" s="119"/>
      <c r="R40" s="119"/>
      <c r="S40" s="119"/>
      <c r="T40" s="119"/>
      <c r="U40" s="119"/>
      <c r="V40" s="119"/>
    </row>
    <row r="41" spans="2:27" ht="15.75" thickBot="1" x14ac:dyDescent="0.3">
      <c r="K41" s="112"/>
      <c r="M41" s="124"/>
      <c r="N41" s="124"/>
      <c r="O41" s="124"/>
      <c r="P41" s="124"/>
      <c r="Q41" s="119"/>
      <c r="R41" s="119"/>
      <c r="S41" s="119"/>
      <c r="T41" s="119"/>
      <c r="U41" s="119"/>
      <c r="V41" s="119"/>
    </row>
    <row r="42" spans="2:27" ht="136.5" x14ac:dyDescent="0.25">
      <c r="B42" s="269" t="s">
        <v>60</v>
      </c>
      <c r="C42" s="159" t="s">
        <v>85</v>
      </c>
      <c r="D42" s="270" t="s">
        <v>86</v>
      </c>
      <c r="E42" s="87" t="s">
        <v>87</v>
      </c>
      <c r="F42" s="87" t="s">
        <v>88</v>
      </c>
      <c r="G42" s="87" t="s">
        <v>89</v>
      </c>
      <c r="H42" s="88" t="s">
        <v>90</v>
      </c>
      <c r="M42" s="124"/>
      <c r="N42" s="124"/>
      <c r="O42" s="124"/>
      <c r="P42" s="124"/>
      <c r="Q42" s="119"/>
      <c r="R42" s="119"/>
      <c r="S42" s="119"/>
      <c r="T42" s="119"/>
      <c r="U42" s="119"/>
      <c r="V42" s="119"/>
    </row>
    <row r="43" spans="2:27" x14ac:dyDescent="0.2">
      <c r="B43" s="612"/>
      <c r="C43" s="38" t="s">
        <v>91</v>
      </c>
      <c r="D43" s="16"/>
      <c r="E43" s="39"/>
      <c r="F43" s="40"/>
      <c r="G43" s="41"/>
      <c r="H43" s="271"/>
      <c r="M43" s="124"/>
      <c r="N43" s="124"/>
      <c r="O43" s="124"/>
      <c r="P43" s="124"/>
      <c r="Q43" s="119"/>
      <c r="R43" s="119"/>
      <c r="S43" s="119"/>
      <c r="T43" s="119"/>
      <c r="U43" s="119"/>
      <c r="V43" s="119"/>
      <c r="AA43" s="44">
        <f>$B$43</f>
        <v>0</v>
      </c>
    </row>
    <row r="44" spans="2:27" x14ac:dyDescent="0.2">
      <c r="B44" s="551"/>
      <c r="C44" s="38" t="s">
        <v>92</v>
      </c>
      <c r="D44" s="16"/>
      <c r="E44" s="39"/>
      <c r="F44" s="40"/>
      <c r="G44" s="41"/>
      <c r="H44" s="271"/>
      <c r="I44" s="44" t="s">
        <v>343</v>
      </c>
      <c r="M44" s="124"/>
      <c r="N44" s="124"/>
      <c r="O44" s="124"/>
      <c r="P44" s="124"/>
      <c r="Q44" s="119"/>
      <c r="R44" s="119"/>
      <c r="S44" s="119"/>
      <c r="T44" s="119"/>
      <c r="U44" s="119"/>
      <c r="V44" s="119"/>
      <c r="AA44" s="44">
        <f>$B$43</f>
        <v>0</v>
      </c>
    </row>
    <row r="45" spans="2:27" x14ac:dyDescent="0.2">
      <c r="B45" s="638"/>
      <c r="C45" s="38" t="s">
        <v>93</v>
      </c>
      <c r="D45" s="16"/>
      <c r="E45" s="39"/>
      <c r="F45" s="40"/>
      <c r="G45" s="41"/>
      <c r="H45" s="271"/>
      <c r="M45" s="124"/>
      <c r="N45" s="124"/>
      <c r="O45" s="124"/>
      <c r="P45" s="124"/>
      <c r="Q45" s="119"/>
      <c r="R45" s="119"/>
      <c r="S45" s="119"/>
      <c r="T45" s="119"/>
      <c r="U45" s="119"/>
      <c r="V45" s="119"/>
      <c r="AA45" s="44">
        <f>$B$43</f>
        <v>0</v>
      </c>
    </row>
    <row r="46" spans="2:27" x14ac:dyDescent="0.2">
      <c r="B46" s="612"/>
      <c r="C46" s="38" t="s">
        <v>91</v>
      </c>
      <c r="D46" s="16"/>
      <c r="E46" s="39"/>
      <c r="F46" s="40"/>
      <c r="G46" s="41"/>
      <c r="H46" s="271"/>
      <c r="M46" s="124"/>
      <c r="N46" s="124"/>
      <c r="O46" s="124"/>
      <c r="P46" s="124"/>
      <c r="Q46" s="119"/>
      <c r="R46" s="119"/>
      <c r="S46" s="119"/>
      <c r="T46" s="119"/>
      <c r="U46" s="119"/>
      <c r="V46" s="119"/>
      <c r="AA46" s="44">
        <f>$B$46</f>
        <v>0</v>
      </c>
    </row>
    <row r="47" spans="2:27" x14ac:dyDescent="0.2">
      <c r="B47" s="551"/>
      <c r="C47" s="38" t="s">
        <v>92</v>
      </c>
      <c r="D47" s="16"/>
      <c r="E47" s="39"/>
      <c r="F47" s="40"/>
      <c r="G47" s="41"/>
      <c r="H47" s="271"/>
      <c r="M47" s="124"/>
      <c r="N47" s="124"/>
      <c r="O47" s="124"/>
      <c r="P47" s="124"/>
      <c r="Q47" s="119"/>
      <c r="R47" s="119"/>
      <c r="S47" s="119"/>
      <c r="T47" s="119"/>
      <c r="U47" s="119"/>
      <c r="V47" s="119"/>
      <c r="AA47" s="44">
        <f>$B$46</f>
        <v>0</v>
      </c>
    </row>
    <row r="48" spans="2:27" x14ac:dyDescent="0.2">
      <c r="B48" s="638"/>
      <c r="C48" s="38" t="s">
        <v>93</v>
      </c>
      <c r="D48" s="16"/>
      <c r="E48" s="39"/>
      <c r="F48" s="40"/>
      <c r="G48" s="41"/>
      <c r="H48" s="271"/>
      <c r="M48" s="124"/>
      <c r="N48" s="124"/>
      <c r="O48" s="124"/>
      <c r="P48" s="124"/>
      <c r="Q48" s="119"/>
      <c r="R48" s="119"/>
      <c r="S48" s="119"/>
      <c r="T48" s="119"/>
      <c r="U48" s="119"/>
      <c r="V48" s="119"/>
      <c r="AA48" s="44">
        <f>$B$46</f>
        <v>0</v>
      </c>
    </row>
    <row r="49" spans="2:27" x14ac:dyDescent="0.2">
      <c r="B49" s="612"/>
      <c r="C49" s="38" t="s">
        <v>91</v>
      </c>
      <c r="D49" s="16"/>
      <c r="E49" s="39"/>
      <c r="F49" s="40"/>
      <c r="G49" s="41"/>
      <c r="H49" s="271"/>
      <c r="M49" s="124"/>
      <c r="N49" s="124"/>
      <c r="O49" s="124"/>
      <c r="P49" s="124"/>
      <c r="Q49" s="119"/>
      <c r="R49" s="119"/>
      <c r="S49" s="119"/>
      <c r="T49" s="119"/>
      <c r="U49" s="119"/>
      <c r="V49" s="119"/>
      <c r="AA49" s="44">
        <f>$B$49</f>
        <v>0</v>
      </c>
    </row>
    <row r="50" spans="2:27" x14ac:dyDescent="0.2">
      <c r="B50" s="551"/>
      <c r="C50" s="38" t="s">
        <v>92</v>
      </c>
      <c r="D50" s="16"/>
      <c r="E50" s="39"/>
      <c r="F50" s="40"/>
      <c r="G50" s="41"/>
      <c r="H50" s="271"/>
      <c r="M50" s="124"/>
      <c r="N50" s="124"/>
      <c r="O50" s="124"/>
      <c r="P50" s="124"/>
      <c r="Q50" s="119"/>
      <c r="R50" s="119"/>
      <c r="S50" s="119"/>
      <c r="T50" s="119"/>
      <c r="U50" s="119"/>
      <c r="V50" s="119"/>
      <c r="AA50" s="44">
        <f>$B$49</f>
        <v>0</v>
      </c>
    </row>
    <row r="51" spans="2:27" x14ac:dyDescent="0.2">
      <c r="B51" s="638"/>
      <c r="C51" s="38" t="s">
        <v>93</v>
      </c>
      <c r="D51" s="16"/>
      <c r="E51" s="39"/>
      <c r="F51" s="40"/>
      <c r="G51" s="41"/>
      <c r="H51" s="271"/>
      <c r="M51" s="124"/>
      <c r="N51" s="124"/>
      <c r="O51" s="124"/>
      <c r="P51" s="124"/>
      <c r="Q51" s="119"/>
      <c r="R51" s="119"/>
      <c r="S51" s="119"/>
      <c r="T51" s="119"/>
      <c r="U51" s="119"/>
      <c r="V51" s="119"/>
      <c r="AA51" s="44">
        <f>$B$49</f>
        <v>0</v>
      </c>
    </row>
    <row r="52" spans="2:27" x14ac:dyDescent="0.2">
      <c r="B52" s="612"/>
      <c r="C52" s="38" t="s">
        <v>91</v>
      </c>
      <c r="D52" s="16"/>
      <c r="E52" s="39"/>
      <c r="F52" s="40"/>
      <c r="G52" s="41"/>
      <c r="H52" s="271"/>
      <c r="M52" s="124"/>
      <c r="N52" s="124"/>
      <c r="O52" s="124"/>
      <c r="P52" s="124"/>
      <c r="Q52" s="119"/>
      <c r="R52" s="119"/>
      <c r="S52" s="119"/>
      <c r="T52" s="119"/>
      <c r="U52" s="119"/>
      <c r="V52" s="119"/>
      <c r="AA52" s="44">
        <f>$B$52</f>
        <v>0</v>
      </c>
    </row>
    <row r="53" spans="2:27" x14ac:dyDescent="0.2">
      <c r="B53" s="551"/>
      <c r="C53" s="38" t="s">
        <v>92</v>
      </c>
      <c r="D53" s="16"/>
      <c r="E53" s="39"/>
      <c r="F53" s="40"/>
      <c r="G53" s="41"/>
      <c r="H53" s="271"/>
      <c r="M53" s="124"/>
      <c r="N53" s="124"/>
      <c r="O53" s="124"/>
      <c r="P53" s="124"/>
      <c r="Q53" s="119"/>
      <c r="R53" s="119"/>
      <c r="S53" s="119"/>
      <c r="T53" s="119"/>
      <c r="U53" s="119"/>
      <c r="V53" s="119"/>
      <c r="AA53" s="44">
        <f>$B$52</f>
        <v>0</v>
      </c>
    </row>
    <row r="54" spans="2:27" x14ac:dyDescent="0.2">
      <c r="B54" s="638"/>
      <c r="C54" s="38" t="s">
        <v>93</v>
      </c>
      <c r="D54" s="16"/>
      <c r="E54" s="39"/>
      <c r="F54" s="40"/>
      <c r="G54" s="41"/>
      <c r="H54" s="271"/>
      <c r="M54" s="124"/>
      <c r="N54" s="124"/>
      <c r="O54" s="124"/>
      <c r="P54" s="124"/>
      <c r="Q54" s="119"/>
      <c r="R54" s="119"/>
      <c r="S54" s="119"/>
      <c r="T54" s="119"/>
      <c r="U54" s="119"/>
      <c r="V54" s="119"/>
      <c r="AA54" s="44">
        <f>$B$52</f>
        <v>0</v>
      </c>
    </row>
    <row r="55" spans="2:27" x14ac:dyDescent="0.2">
      <c r="B55" s="612"/>
      <c r="C55" s="38" t="s">
        <v>91</v>
      </c>
      <c r="D55" s="16"/>
      <c r="E55" s="39"/>
      <c r="F55" s="40"/>
      <c r="G55" s="41"/>
      <c r="H55" s="271"/>
      <c r="M55" s="124"/>
      <c r="N55" s="124"/>
      <c r="O55" s="124"/>
      <c r="P55" s="124"/>
      <c r="Q55" s="119"/>
      <c r="R55" s="119"/>
      <c r="S55" s="119"/>
      <c r="T55" s="119"/>
      <c r="U55" s="119"/>
      <c r="V55" s="119"/>
      <c r="AA55" s="44">
        <f>$B$55</f>
        <v>0</v>
      </c>
    </row>
    <row r="56" spans="2:27" x14ac:dyDescent="0.2">
      <c r="B56" s="551"/>
      <c r="C56" s="38" t="s">
        <v>92</v>
      </c>
      <c r="D56" s="16"/>
      <c r="E56" s="39"/>
      <c r="F56" s="40"/>
      <c r="G56" s="41"/>
      <c r="H56" s="271"/>
      <c r="M56" s="124"/>
      <c r="N56" s="124"/>
      <c r="O56" s="124"/>
      <c r="P56" s="124"/>
      <c r="Q56" s="119"/>
      <c r="R56" s="119"/>
      <c r="S56" s="119"/>
      <c r="T56" s="119"/>
      <c r="U56" s="119"/>
      <c r="V56" s="119"/>
      <c r="AA56" s="44">
        <f>$B$55</f>
        <v>0</v>
      </c>
    </row>
    <row r="57" spans="2:27" x14ac:dyDescent="0.2">
      <c r="B57" s="638"/>
      <c r="C57" s="38" t="s">
        <v>93</v>
      </c>
      <c r="D57" s="16"/>
      <c r="E57" s="39"/>
      <c r="F57" s="40"/>
      <c r="G57" s="41"/>
      <c r="H57" s="271"/>
      <c r="M57" s="124"/>
      <c r="N57" s="124"/>
      <c r="O57" s="124"/>
      <c r="P57" s="124"/>
      <c r="Q57" s="119"/>
      <c r="R57" s="119"/>
      <c r="S57" s="119"/>
      <c r="T57" s="119"/>
      <c r="U57" s="119"/>
      <c r="V57" s="119"/>
      <c r="AA57" s="44">
        <f>$B$55</f>
        <v>0</v>
      </c>
    </row>
    <row r="58" spans="2:27" x14ac:dyDescent="0.2">
      <c r="B58" s="612"/>
      <c r="C58" s="38" t="s">
        <v>91</v>
      </c>
      <c r="D58" s="16"/>
      <c r="E58" s="39"/>
      <c r="F58" s="40"/>
      <c r="G58" s="41"/>
      <c r="H58" s="271"/>
      <c r="M58" s="124"/>
      <c r="N58" s="124"/>
      <c r="O58" s="124"/>
      <c r="P58" s="124"/>
      <c r="Q58" s="119"/>
      <c r="R58" s="119"/>
      <c r="S58" s="119"/>
      <c r="T58" s="119"/>
      <c r="U58" s="119"/>
      <c r="V58" s="119"/>
      <c r="AA58" s="44">
        <f>$B$58</f>
        <v>0</v>
      </c>
    </row>
    <row r="59" spans="2:27" x14ac:dyDescent="0.2">
      <c r="B59" s="551"/>
      <c r="C59" s="38" t="s">
        <v>92</v>
      </c>
      <c r="D59" s="16"/>
      <c r="E59" s="39"/>
      <c r="F59" s="40"/>
      <c r="G59" s="41"/>
      <c r="H59" s="271"/>
      <c r="M59" s="124"/>
      <c r="N59" s="124"/>
      <c r="O59" s="124"/>
      <c r="P59" s="124"/>
      <c r="Q59" s="119"/>
      <c r="R59" s="119"/>
      <c r="S59" s="119"/>
      <c r="T59" s="119"/>
      <c r="U59" s="119"/>
      <c r="V59" s="119"/>
      <c r="AA59" s="44">
        <f>$B$58</f>
        <v>0</v>
      </c>
    </row>
    <row r="60" spans="2:27" ht="15" thickBot="1" x14ac:dyDescent="0.25">
      <c r="B60" s="552"/>
      <c r="C60" s="265" t="s">
        <v>93</v>
      </c>
      <c r="D60" s="150"/>
      <c r="E60" s="266"/>
      <c r="F60" s="267"/>
      <c r="G60" s="268"/>
      <c r="H60" s="274"/>
      <c r="M60" s="124"/>
      <c r="N60" s="124"/>
      <c r="O60" s="124"/>
      <c r="P60" s="124"/>
      <c r="Q60" s="119"/>
      <c r="R60" s="119"/>
      <c r="S60" s="119"/>
      <c r="T60" s="119"/>
      <c r="U60" s="119"/>
      <c r="V60" s="119"/>
      <c r="AA60" s="44">
        <f>$B$58</f>
        <v>0</v>
      </c>
    </row>
    <row r="61" spans="2:27" x14ac:dyDescent="0.2">
      <c r="M61" s="124"/>
      <c r="N61" s="124"/>
      <c r="O61" s="124"/>
      <c r="P61" s="124"/>
      <c r="Q61" s="119"/>
      <c r="R61" s="119"/>
      <c r="S61" s="119"/>
      <c r="T61" s="119"/>
      <c r="U61" s="119"/>
      <c r="V61" s="119"/>
    </row>
    <row r="62" spans="2:27" x14ac:dyDescent="0.2">
      <c r="M62" s="124"/>
      <c r="N62" s="124"/>
      <c r="O62" s="124"/>
      <c r="P62" s="124"/>
      <c r="Q62" s="119"/>
      <c r="R62" s="119"/>
      <c r="S62" s="119"/>
      <c r="T62" s="119"/>
      <c r="U62" s="119"/>
      <c r="V62" s="119"/>
    </row>
    <row r="63" spans="2:27" ht="15" x14ac:dyDescent="0.25">
      <c r="B63" s="168" t="s">
        <v>94</v>
      </c>
      <c r="M63" s="124"/>
      <c r="N63" s="124"/>
      <c r="O63" s="124"/>
      <c r="P63" s="124"/>
      <c r="Q63" s="119"/>
      <c r="R63" s="119"/>
      <c r="S63" s="119"/>
      <c r="T63" s="119"/>
      <c r="U63" s="119"/>
      <c r="V63" s="119"/>
    </row>
    <row r="64" spans="2:27" ht="90" x14ac:dyDescent="0.25">
      <c r="B64" s="481" t="s">
        <v>95</v>
      </c>
      <c r="M64" s="124"/>
      <c r="N64" s="124"/>
      <c r="O64" s="124"/>
      <c r="P64" s="124"/>
      <c r="Q64" s="119"/>
      <c r="R64" s="119"/>
      <c r="S64" s="119"/>
      <c r="T64" s="119"/>
      <c r="U64" s="119"/>
      <c r="V64" s="119"/>
    </row>
    <row r="65" spans="2:23" x14ac:dyDescent="0.2">
      <c r="B65" s="485"/>
      <c r="M65" s="124"/>
      <c r="N65" s="124"/>
      <c r="O65" s="124"/>
      <c r="P65" s="124"/>
      <c r="Q65" s="119"/>
      <c r="R65" s="119"/>
      <c r="S65" s="119"/>
      <c r="T65" s="119"/>
      <c r="U65" s="119"/>
      <c r="V65" s="119"/>
    </row>
    <row r="66" spans="2:23" x14ac:dyDescent="0.2">
      <c r="M66" s="124"/>
      <c r="N66" s="124"/>
      <c r="O66" s="124"/>
      <c r="P66" s="124"/>
      <c r="Q66" s="119"/>
      <c r="R66" s="119"/>
      <c r="S66" s="119"/>
      <c r="T66" s="119"/>
      <c r="U66" s="119"/>
      <c r="V66" s="119"/>
    </row>
    <row r="67" spans="2:23" ht="18" x14ac:dyDescent="0.25">
      <c r="B67" s="334" t="s">
        <v>96</v>
      </c>
      <c r="M67" s="124"/>
      <c r="N67" s="124"/>
      <c r="O67" s="124"/>
      <c r="P67" s="124"/>
      <c r="Q67" s="119"/>
      <c r="R67" s="119"/>
      <c r="S67" s="119"/>
      <c r="T67" s="119"/>
      <c r="U67" s="119"/>
      <c r="V67" s="119"/>
    </row>
    <row r="68" spans="2:23" ht="15" thickBot="1" x14ac:dyDescent="0.25">
      <c r="M68" s="124"/>
      <c r="N68" s="124"/>
      <c r="O68" s="124"/>
      <c r="P68" s="124"/>
      <c r="Q68" s="119"/>
      <c r="R68" s="119"/>
      <c r="S68" s="119"/>
      <c r="T68" s="119"/>
      <c r="U68" s="119"/>
      <c r="V68" s="119"/>
    </row>
    <row r="69" spans="2:23" ht="135" x14ac:dyDescent="0.25">
      <c r="B69" s="94" t="s">
        <v>60</v>
      </c>
      <c r="C69" s="30" t="s">
        <v>85</v>
      </c>
      <c r="D69" s="30" t="s">
        <v>97</v>
      </c>
      <c r="E69" s="29" t="s">
        <v>98</v>
      </c>
      <c r="F69" s="487" t="s">
        <v>99</v>
      </c>
      <c r="G69" s="487" t="s">
        <v>100</v>
      </c>
      <c r="H69" s="571" t="s">
        <v>101</v>
      </c>
      <c r="I69" s="572"/>
      <c r="J69" s="606"/>
      <c r="N69" s="124"/>
      <c r="O69" s="124"/>
      <c r="P69" s="124"/>
      <c r="Q69" s="124"/>
      <c r="R69" s="119"/>
      <c r="S69" s="119"/>
      <c r="T69" s="119"/>
      <c r="U69" s="119"/>
      <c r="V69" s="119"/>
      <c r="W69" s="119"/>
    </row>
    <row r="70" spans="2:23" x14ac:dyDescent="0.2">
      <c r="B70" s="98"/>
      <c r="C70" s="31"/>
      <c r="D70" s="488"/>
      <c r="E70" s="32"/>
      <c r="F70" s="31"/>
      <c r="G70" s="31"/>
      <c r="H70" s="635"/>
      <c r="I70" s="636"/>
      <c r="J70" s="637"/>
      <c r="N70" s="124"/>
      <c r="O70" s="124"/>
      <c r="P70" s="124"/>
      <c r="Q70" s="124"/>
      <c r="R70" s="119"/>
      <c r="S70" s="119"/>
      <c r="T70" s="119"/>
      <c r="U70" s="119"/>
      <c r="V70" s="119"/>
      <c r="W70" s="119"/>
    </row>
    <row r="71" spans="2:23" x14ac:dyDescent="0.2">
      <c r="B71" s="98"/>
      <c r="C71" s="31"/>
      <c r="D71" s="488"/>
      <c r="E71" s="32"/>
      <c r="F71" s="31"/>
      <c r="G71" s="31"/>
      <c r="H71" s="560"/>
      <c r="I71" s="561"/>
      <c r="J71" s="592"/>
      <c r="N71" s="124"/>
      <c r="O71" s="124"/>
      <c r="P71" s="124"/>
      <c r="Q71" s="124"/>
      <c r="R71" s="119"/>
      <c r="S71" s="119"/>
      <c r="T71" s="119"/>
      <c r="U71" s="119"/>
      <c r="V71" s="119"/>
      <c r="W71" s="119"/>
    </row>
    <row r="72" spans="2:23" x14ac:dyDescent="0.2">
      <c r="B72" s="98"/>
      <c r="C72" s="31"/>
      <c r="D72" s="488"/>
      <c r="E72" s="32"/>
      <c r="F72" s="31"/>
      <c r="G72" s="31"/>
      <c r="H72" s="560"/>
      <c r="I72" s="561"/>
      <c r="J72" s="592"/>
      <c r="N72" s="124"/>
      <c r="O72" s="124"/>
      <c r="P72" s="124"/>
      <c r="Q72" s="124"/>
      <c r="R72" s="119"/>
      <c r="S72" s="119"/>
      <c r="T72" s="119"/>
      <c r="U72" s="119"/>
      <c r="V72" s="119"/>
      <c r="W72" s="119"/>
    </row>
    <row r="73" spans="2:23" x14ac:dyDescent="0.2">
      <c r="B73" s="98"/>
      <c r="C73" s="31"/>
      <c r="D73" s="488"/>
      <c r="E73" s="32"/>
      <c r="F73" s="31"/>
      <c r="G73" s="31"/>
      <c r="H73" s="560"/>
      <c r="I73" s="561"/>
      <c r="J73" s="592"/>
      <c r="N73" s="124"/>
      <c r="O73" s="124"/>
      <c r="P73" s="124"/>
      <c r="Q73" s="124"/>
      <c r="R73" s="119"/>
      <c r="S73" s="119"/>
      <c r="T73" s="119"/>
      <c r="U73" s="119"/>
      <c r="V73" s="119"/>
      <c r="W73" s="119"/>
    </row>
    <row r="74" spans="2:23" x14ac:dyDescent="0.2">
      <c r="B74" s="98"/>
      <c r="C74" s="42"/>
      <c r="D74" s="488"/>
      <c r="E74" s="32"/>
      <c r="F74" s="31"/>
      <c r="G74" s="31"/>
      <c r="H74" s="560"/>
      <c r="I74" s="561"/>
      <c r="J74" s="592"/>
      <c r="N74" s="124"/>
      <c r="O74" s="124"/>
      <c r="P74" s="124"/>
      <c r="Q74" s="124"/>
      <c r="R74" s="119"/>
      <c r="S74" s="119"/>
      <c r="T74" s="119"/>
      <c r="U74" s="119"/>
      <c r="V74" s="119"/>
      <c r="W74" s="119"/>
    </row>
    <row r="75" spans="2:23" x14ac:dyDescent="0.2">
      <c r="B75" s="98"/>
      <c r="C75" s="42"/>
      <c r="D75" s="488"/>
      <c r="E75" s="32"/>
      <c r="F75" s="31"/>
      <c r="G75" s="31"/>
      <c r="H75" s="560"/>
      <c r="I75" s="561"/>
      <c r="J75" s="592"/>
      <c r="N75" s="124"/>
      <c r="O75" s="124"/>
      <c r="P75" s="124"/>
      <c r="Q75" s="124"/>
      <c r="R75" s="119"/>
      <c r="S75" s="119"/>
      <c r="T75" s="119"/>
      <c r="U75" s="119"/>
      <c r="V75" s="119"/>
      <c r="W75" s="119"/>
    </row>
    <row r="76" spans="2:23" x14ac:dyDescent="0.2">
      <c r="B76" s="98"/>
      <c r="C76" s="42"/>
      <c r="D76" s="488"/>
      <c r="E76" s="32"/>
      <c r="F76" s="31"/>
      <c r="G76" s="31"/>
      <c r="H76" s="560"/>
      <c r="I76" s="561"/>
      <c r="J76" s="592"/>
      <c r="N76" s="124"/>
      <c r="O76" s="124"/>
      <c r="P76" s="124"/>
      <c r="Q76" s="124"/>
      <c r="R76" s="119"/>
      <c r="S76" s="119"/>
      <c r="T76" s="119"/>
      <c r="U76" s="119"/>
      <c r="V76" s="119"/>
      <c r="W76" s="119"/>
    </row>
    <row r="77" spans="2:23" x14ac:dyDescent="0.2">
      <c r="B77" s="98"/>
      <c r="C77" s="42"/>
      <c r="D77" s="488"/>
      <c r="E77" s="32"/>
      <c r="F77" s="31"/>
      <c r="G77" s="31"/>
      <c r="H77" s="560"/>
      <c r="I77" s="561"/>
      <c r="J77" s="592"/>
      <c r="N77" s="124"/>
      <c r="O77" s="124"/>
      <c r="P77" s="124"/>
      <c r="Q77" s="124"/>
      <c r="R77" s="119"/>
      <c r="S77" s="119"/>
      <c r="T77" s="119"/>
      <c r="U77" s="119"/>
      <c r="V77" s="119"/>
      <c r="W77" s="119"/>
    </row>
    <row r="78" spans="2:23" x14ac:dyDescent="0.2">
      <c r="B78" s="98"/>
      <c r="C78" s="42"/>
      <c r="D78" s="488"/>
      <c r="E78" s="32"/>
      <c r="F78" s="31"/>
      <c r="G78" s="31"/>
      <c r="H78" s="560"/>
      <c r="I78" s="561"/>
      <c r="J78" s="592"/>
      <c r="N78" s="124"/>
      <c r="O78" s="124"/>
      <c r="P78" s="124"/>
      <c r="Q78" s="124"/>
      <c r="R78" s="119"/>
      <c r="S78" s="119"/>
      <c r="T78" s="119"/>
      <c r="U78" s="119"/>
      <c r="V78" s="119"/>
      <c r="W78" s="119"/>
    </row>
    <row r="79" spans="2:23" x14ac:dyDescent="0.2">
      <c r="B79" s="98"/>
      <c r="C79" s="42"/>
      <c r="D79" s="488"/>
      <c r="E79" s="32"/>
      <c r="F79" s="31"/>
      <c r="G79" s="31"/>
      <c r="H79" s="560"/>
      <c r="I79" s="561"/>
      <c r="J79" s="592"/>
      <c r="N79" s="124"/>
      <c r="O79" s="124"/>
      <c r="P79" s="124"/>
      <c r="Q79" s="124"/>
      <c r="R79" s="119"/>
      <c r="S79" s="119"/>
      <c r="T79" s="119"/>
      <c r="U79" s="119"/>
      <c r="V79" s="119"/>
      <c r="W79" s="119"/>
    </row>
    <row r="80" spans="2:23" x14ac:dyDescent="0.2">
      <c r="M80" s="124"/>
      <c r="N80" s="124"/>
      <c r="O80" s="124"/>
      <c r="P80" s="124"/>
      <c r="Q80" s="119"/>
      <c r="R80" s="119"/>
      <c r="S80" s="119"/>
      <c r="T80" s="119"/>
      <c r="U80" s="119"/>
      <c r="V80" s="119"/>
    </row>
    <row r="81" spans="2:33" ht="15.75" x14ac:dyDescent="0.2">
      <c r="B81" s="341" t="s">
        <v>102</v>
      </c>
      <c r="M81" s="124"/>
      <c r="N81" s="124"/>
      <c r="O81" s="124"/>
      <c r="P81" s="124"/>
      <c r="Q81" s="119"/>
      <c r="R81" s="119"/>
      <c r="S81" s="119"/>
      <c r="T81" s="119"/>
      <c r="U81" s="119"/>
      <c r="V81" s="119"/>
    </row>
    <row r="83" spans="2:33" s="389" customFormat="1" ht="21" thickBot="1" x14ac:dyDescent="0.35">
      <c r="B83" s="386" t="s">
        <v>149</v>
      </c>
      <c r="C83" s="387"/>
      <c r="D83" s="387"/>
      <c r="E83" s="387"/>
      <c r="F83" s="387"/>
      <c r="G83" s="387"/>
      <c r="H83" s="387"/>
      <c r="I83" s="388"/>
      <c r="K83" s="390"/>
      <c r="M83" s="391"/>
      <c r="N83" s="391"/>
      <c r="O83" s="391"/>
      <c r="P83" s="391"/>
      <c r="Q83" s="392"/>
      <c r="R83" s="392"/>
      <c r="S83" s="392"/>
      <c r="T83" s="392"/>
      <c r="U83" s="392"/>
      <c r="V83" s="392"/>
    </row>
    <row r="84" spans="2:33" x14ac:dyDescent="0.2">
      <c r="M84" s="124"/>
      <c r="N84" s="124"/>
      <c r="O84" s="124"/>
      <c r="P84" s="124"/>
      <c r="Q84" s="119"/>
      <c r="R84" s="119"/>
      <c r="S84" s="119"/>
      <c r="T84" s="119"/>
      <c r="U84" s="119"/>
      <c r="V84" s="119"/>
    </row>
    <row r="85" spans="2:33" ht="15" thickBot="1" x14ac:dyDescent="0.25">
      <c r="B85" s="26"/>
      <c r="C85" s="244"/>
      <c r="D85" s="244"/>
      <c r="E85" s="27"/>
      <c r="F85" s="27"/>
      <c r="M85" s="124"/>
      <c r="N85" s="124"/>
      <c r="O85" s="124"/>
      <c r="P85" s="124"/>
      <c r="Q85" s="119"/>
      <c r="R85" s="119"/>
      <c r="S85" s="119"/>
      <c r="T85" s="119"/>
      <c r="U85" s="119"/>
      <c r="V85" s="119"/>
    </row>
    <row r="86" spans="2:33" ht="15" x14ac:dyDescent="0.25">
      <c r="B86" s="574" t="s">
        <v>150</v>
      </c>
      <c r="C86" s="575"/>
      <c r="D86" s="576"/>
      <c r="G86" s="632"/>
      <c r="H86" s="632"/>
      <c r="I86" s="632"/>
      <c r="M86" s="124"/>
      <c r="N86" s="124"/>
      <c r="O86" s="124"/>
      <c r="P86" s="124"/>
      <c r="Q86" s="119"/>
      <c r="R86" s="119"/>
      <c r="S86" s="119"/>
      <c r="T86" s="119"/>
      <c r="U86" s="119"/>
      <c r="V86" s="119"/>
    </row>
    <row r="87" spans="2:33" ht="16.5" x14ac:dyDescent="0.2">
      <c r="B87" s="20" t="s">
        <v>80</v>
      </c>
      <c r="C87" s="21" t="s">
        <v>81</v>
      </c>
      <c r="D87" s="22" t="s">
        <v>82</v>
      </c>
      <c r="G87" s="633"/>
      <c r="H87" s="633"/>
      <c r="I87" s="24"/>
      <c r="M87" s="124"/>
      <c r="N87" s="124"/>
      <c r="O87" s="124"/>
      <c r="P87" s="124"/>
      <c r="Q87" s="119"/>
      <c r="R87" s="119"/>
      <c r="S87" s="119"/>
      <c r="T87" s="119"/>
      <c r="U87" s="119"/>
      <c r="V87" s="119"/>
    </row>
    <row r="88" spans="2:33" ht="15" thickBot="1" x14ac:dyDescent="0.25">
      <c r="B88" s="169">
        <f>SUM(L96:L119)</f>
        <v>0</v>
      </c>
      <c r="C88" s="169">
        <f>SUM(M96:M119)</f>
        <v>0</v>
      </c>
      <c r="D88" s="169">
        <f>SUM(N96:N119)</f>
        <v>0</v>
      </c>
      <c r="M88" s="124"/>
      <c r="N88" s="124"/>
      <c r="O88" s="124"/>
      <c r="P88" s="124"/>
      <c r="Q88" s="119"/>
      <c r="R88" s="119"/>
      <c r="S88" s="119"/>
      <c r="T88" s="119"/>
      <c r="U88" s="119"/>
      <c r="V88" s="119"/>
      <c r="AG88" s="44">
        <v>2</v>
      </c>
    </row>
    <row r="89" spans="2:33" x14ac:dyDescent="0.2">
      <c r="M89" s="124"/>
      <c r="N89" s="124"/>
      <c r="O89" s="124"/>
      <c r="P89" s="124"/>
      <c r="Q89" s="119"/>
      <c r="R89" s="119"/>
      <c r="S89" s="119"/>
      <c r="T89" s="119"/>
      <c r="U89" s="119"/>
      <c r="V89" s="119"/>
    </row>
    <row r="90" spans="2:33" ht="15" x14ac:dyDescent="0.25">
      <c r="B90" s="577" t="s">
        <v>104</v>
      </c>
      <c r="C90" s="577"/>
      <c r="D90" s="577"/>
      <c r="M90" s="124"/>
      <c r="N90" s="124"/>
      <c r="O90" s="124"/>
      <c r="P90" s="124"/>
      <c r="Q90" s="119"/>
      <c r="R90" s="119"/>
      <c r="S90" s="119"/>
      <c r="T90" s="119"/>
      <c r="U90" s="119"/>
      <c r="V90" s="119"/>
    </row>
    <row r="91" spans="2:33" ht="36.75" customHeight="1" x14ac:dyDescent="0.2">
      <c r="B91" s="634" t="s">
        <v>151</v>
      </c>
      <c r="C91" s="634"/>
      <c r="D91" s="175"/>
      <c r="M91" s="124"/>
      <c r="N91" s="124"/>
      <c r="O91" s="124"/>
      <c r="P91" s="124"/>
      <c r="Q91" s="119"/>
      <c r="R91" s="119"/>
      <c r="S91" s="119"/>
      <c r="T91" s="119"/>
      <c r="U91" s="119"/>
      <c r="V91" s="119"/>
    </row>
    <row r="92" spans="2:33" ht="15" thickBot="1" x14ac:dyDescent="0.25"/>
    <row r="93" spans="2:33" x14ac:dyDescent="0.2">
      <c r="B93" s="414"/>
      <c r="C93" s="415"/>
      <c r="D93" s="415"/>
      <c r="E93" s="415"/>
      <c r="F93" s="415"/>
      <c r="G93" s="415"/>
      <c r="H93" s="415"/>
      <c r="I93" s="415"/>
      <c r="J93" s="415"/>
      <c r="K93" s="415"/>
      <c r="L93" s="415"/>
      <c r="M93" s="416"/>
      <c r="N93" s="416"/>
      <c r="O93" s="416"/>
      <c r="P93" s="417"/>
      <c r="Q93" s="119"/>
      <c r="R93" s="119"/>
      <c r="S93" s="119"/>
      <c r="T93" s="119"/>
      <c r="U93" s="119"/>
      <c r="V93" s="119"/>
    </row>
    <row r="94" spans="2:33" ht="18" x14ac:dyDescent="0.25">
      <c r="B94" s="418" t="s">
        <v>152</v>
      </c>
      <c r="M94" s="124"/>
      <c r="N94" s="124"/>
      <c r="O94" s="124"/>
      <c r="P94" s="419"/>
      <c r="Q94" s="119"/>
      <c r="R94" s="119"/>
      <c r="S94" s="119"/>
      <c r="T94" s="119"/>
      <c r="U94" s="119"/>
      <c r="V94" s="119"/>
    </row>
    <row r="95" spans="2:33" ht="137.25" customHeight="1" x14ac:dyDescent="0.25">
      <c r="B95" s="132" t="s">
        <v>60</v>
      </c>
      <c r="C95" s="487" t="s">
        <v>153</v>
      </c>
      <c r="D95" s="481" t="s">
        <v>154</v>
      </c>
      <c r="E95" s="481" t="s">
        <v>155</v>
      </c>
      <c r="F95" s="481" t="s">
        <v>156</v>
      </c>
      <c r="G95" s="481" t="s">
        <v>157</v>
      </c>
      <c r="H95" s="481" t="s">
        <v>158</v>
      </c>
      <c r="I95" s="481" t="s">
        <v>159</v>
      </c>
      <c r="J95" s="481" t="s">
        <v>160</v>
      </c>
      <c r="K95" s="55" t="s">
        <v>161</v>
      </c>
      <c r="L95" s="55" t="s">
        <v>162</v>
      </c>
      <c r="M95" s="127" t="s">
        <v>163</v>
      </c>
      <c r="N95" s="127" t="s">
        <v>164</v>
      </c>
      <c r="O95" s="127" t="s">
        <v>165</v>
      </c>
      <c r="P95" s="166"/>
      <c r="Q95" s="120"/>
      <c r="R95" s="121"/>
      <c r="S95" s="121"/>
      <c r="T95" s="121"/>
      <c r="U95" s="121"/>
      <c r="V95" s="121"/>
      <c r="W95" s="52"/>
      <c r="X95" s="52"/>
      <c r="Y95" s="52"/>
    </row>
    <row r="96" spans="2:33" x14ac:dyDescent="0.2">
      <c r="B96" s="105"/>
      <c r="C96" s="12"/>
      <c r="D96" s="19"/>
      <c r="E96" s="13"/>
      <c r="F96" s="13"/>
      <c r="G96" s="13"/>
      <c r="H96" s="14"/>
      <c r="I96" s="15"/>
      <c r="J96" s="16"/>
      <c r="K96" s="16"/>
      <c r="L96" s="17"/>
      <c r="M96" s="15"/>
      <c r="N96" s="209"/>
      <c r="O96" s="347" t="str">
        <f>IF(OR(L96&lt;&gt;"",M96&lt;&gt;"",N96&lt;&gt;""),SUM(L96,(M96*25),(N96*298)),"")</f>
        <v/>
      </c>
      <c r="P96" s="167"/>
      <c r="Q96" s="122"/>
      <c r="R96" s="122"/>
      <c r="S96" s="122"/>
      <c r="T96" s="130"/>
      <c r="U96" s="130"/>
      <c r="V96" s="131"/>
      <c r="W96" s="53"/>
      <c r="X96" s="54"/>
      <c r="Y96" s="54"/>
    </row>
    <row r="97" spans="2:25" x14ac:dyDescent="0.2">
      <c r="B97" s="105"/>
      <c r="C97" s="12"/>
      <c r="D97" s="19"/>
      <c r="E97" s="13"/>
      <c r="F97" s="13"/>
      <c r="G97" s="13"/>
      <c r="H97" s="14"/>
      <c r="I97" s="15"/>
      <c r="J97" s="16"/>
      <c r="K97" s="16"/>
      <c r="L97" s="17"/>
      <c r="M97" s="15"/>
      <c r="N97" s="209"/>
      <c r="O97" s="347" t="str">
        <f t="shared" ref="O97:O119" si="2">IF(OR(L97&lt;&gt;"",M97&lt;&gt;"",N97&lt;&gt;""),SUM(L97,(M97*25),(N97*298)),"")</f>
        <v/>
      </c>
      <c r="P97" s="167"/>
      <c r="Q97" s="122"/>
      <c r="R97" s="122"/>
      <c r="S97" s="122"/>
      <c r="T97" s="130"/>
      <c r="U97" s="130"/>
      <c r="V97" s="131"/>
      <c r="W97" s="53"/>
      <c r="X97" s="54"/>
      <c r="Y97" s="54"/>
    </row>
    <row r="98" spans="2:25" x14ac:dyDescent="0.2">
      <c r="B98" s="105"/>
      <c r="C98" s="12"/>
      <c r="D98" s="19"/>
      <c r="E98" s="13"/>
      <c r="F98" s="13"/>
      <c r="G98" s="13"/>
      <c r="H98" s="14"/>
      <c r="I98" s="15"/>
      <c r="J98" s="16"/>
      <c r="K98" s="16"/>
      <c r="L98" s="17"/>
      <c r="M98" s="15"/>
      <c r="N98" s="209"/>
      <c r="O98" s="347" t="str">
        <f t="shared" si="2"/>
        <v/>
      </c>
      <c r="P98" s="167"/>
      <c r="Q98" s="122"/>
      <c r="R98" s="122"/>
      <c r="S98" s="122"/>
      <c r="T98" s="130"/>
      <c r="U98" s="130"/>
      <c r="V98" s="131"/>
      <c r="W98" s="53"/>
      <c r="X98" s="54"/>
      <c r="Y98" s="54"/>
    </row>
    <row r="99" spans="2:25" x14ac:dyDescent="0.2">
      <c r="B99" s="105"/>
      <c r="C99" s="12"/>
      <c r="D99" s="19"/>
      <c r="E99" s="13"/>
      <c r="F99" s="13"/>
      <c r="G99" s="13"/>
      <c r="H99" s="14"/>
      <c r="I99" s="15"/>
      <c r="J99" s="16"/>
      <c r="K99" s="16"/>
      <c r="L99" s="17"/>
      <c r="M99" s="15"/>
      <c r="N99" s="209"/>
      <c r="O99" s="347" t="str">
        <f t="shared" si="2"/>
        <v/>
      </c>
      <c r="P99" s="167"/>
      <c r="Q99" s="122"/>
      <c r="R99" s="122"/>
      <c r="S99" s="122"/>
      <c r="T99" s="130"/>
      <c r="U99" s="130"/>
      <c r="V99" s="131"/>
      <c r="W99" s="53"/>
      <c r="X99" s="54"/>
      <c r="Y99" s="54"/>
    </row>
    <row r="100" spans="2:25" x14ac:dyDescent="0.2">
      <c r="B100" s="105"/>
      <c r="C100" s="12"/>
      <c r="D100" s="19"/>
      <c r="E100" s="13"/>
      <c r="F100" s="13"/>
      <c r="G100" s="13"/>
      <c r="H100" s="14"/>
      <c r="I100" s="15"/>
      <c r="J100" s="16"/>
      <c r="K100" s="16"/>
      <c r="L100" s="17"/>
      <c r="M100" s="15"/>
      <c r="N100" s="209"/>
      <c r="O100" s="347" t="str">
        <f t="shared" si="2"/>
        <v/>
      </c>
      <c r="P100" s="167"/>
      <c r="Q100" s="122"/>
      <c r="R100" s="122"/>
      <c r="S100" s="122"/>
      <c r="T100" s="130"/>
      <c r="U100" s="130"/>
      <c r="V100" s="131"/>
      <c r="W100" s="53"/>
      <c r="X100" s="54"/>
      <c r="Y100" s="54"/>
    </row>
    <row r="101" spans="2:25" x14ac:dyDescent="0.2">
      <c r="B101" s="105"/>
      <c r="C101" s="12"/>
      <c r="D101" s="19"/>
      <c r="E101" s="13"/>
      <c r="F101" s="13"/>
      <c r="G101" s="13"/>
      <c r="H101" s="14"/>
      <c r="I101" s="15"/>
      <c r="J101" s="16"/>
      <c r="K101" s="16"/>
      <c r="L101" s="17"/>
      <c r="M101" s="15"/>
      <c r="N101" s="209"/>
      <c r="O101" s="347" t="str">
        <f t="shared" si="2"/>
        <v/>
      </c>
      <c r="P101" s="167"/>
      <c r="Q101" s="122"/>
      <c r="R101" s="122"/>
      <c r="S101" s="122"/>
      <c r="T101" s="130"/>
      <c r="U101" s="130"/>
      <c r="V101" s="131"/>
      <c r="W101" s="53"/>
      <c r="X101" s="54"/>
      <c r="Y101" s="54"/>
    </row>
    <row r="102" spans="2:25" x14ac:dyDescent="0.2">
      <c r="B102" s="105"/>
      <c r="C102" s="12"/>
      <c r="D102" s="19"/>
      <c r="E102" s="13"/>
      <c r="F102" s="13"/>
      <c r="G102" s="13"/>
      <c r="H102" s="14"/>
      <c r="I102" s="15"/>
      <c r="J102" s="16"/>
      <c r="K102" s="16"/>
      <c r="L102" s="17"/>
      <c r="M102" s="15"/>
      <c r="N102" s="209"/>
      <c r="O102" s="347" t="str">
        <f t="shared" si="2"/>
        <v/>
      </c>
      <c r="P102" s="167"/>
      <c r="Q102" s="122"/>
      <c r="R102" s="122"/>
      <c r="S102" s="122"/>
      <c r="T102" s="130"/>
      <c r="U102" s="130"/>
      <c r="V102" s="131"/>
      <c r="W102" s="53"/>
      <c r="X102" s="54"/>
      <c r="Y102" s="54"/>
    </row>
    <row r="103" spans="2:25" x14ac:dyDescent="0.2">
      <c r="B103" s="105"/>
      <c r="C103" s="12"/>
      <c r="D103" s="19"/>
      <c r="E103" s="13"/>
      <c r="F103" s="13"/>
      <c r="G103" s="13"/>
      <c r="H103" s="14"/>
      <c r="I103" s="15"/>
      <c r="J103" s="16"/>
      <c r="K103" s="16"/>
      <c r="L103" s="17"/>
      <c r="M103" s="15"/>
      <c r="N103" s="209"/>
      <c r="O103" s="347" t="str">
        <f t="shared" si="2"/>
        <v/>
      </c>
      <c r="P103" s="167"/>
      <c r="Q103" s="122"/>
      <c r="R103" s="122"/>
      <c r="S103" s="122"/>
      <c r="T103" s="130"/>
      <c r="U103" s="130"/>
      <c r="V103" s="131"/>
      <c r="W103" s="53"/>
      <c r="X103" s="54"/>
      <c r="Y103" s="54"/>
    </row>
    <row r="104" spans="2:25" x14ac:dyDescent="0.2">
      <c r="B104" s="105"/>
      <c r="C104" s="12"/>
      <c r="D104" s="19"/>
      <c r="E104" s="13"/>
      <c r="F104" s="13"/>
      <c r="G104" s="13"/>
      <c r="H104" s="14"/>
      <c r="I104" s="15"/>
      <c r="J104" s="16"/>
      <c r="K104" s="16"/>
      <c r="L104" s="17"/>
      <c r="M104" s="15"/>
      <c r="N104" s="209"/>
      <c r="O104" s="347" t="str">
        <f t="shared" si="2"/>
        <v/>
      </c>
      <c r="P104" s="167"/>
      <c r="Q104" s="122"/>
      <c r="R104" s="122"/>
      <c r="S104" s="122"/>
      <c r="T104" s="130"/>
      <c r="U104" s="130"/>
      <c r="V104" s="131"/>
      <c r="W104" s="53"/>
      <c r="X104" s="54"/>
      <c r="Y104" s="54"/>
    </row>
    <row r="105" spans="2:25" x14ac:dyDescent="0.2">
      <c r="B105" s="105"/>
      <c r="C105" s="12"/>
      <c r="D105" s="19"/>
      <c r="E105" s="13"/>
      <c r="F105" s="13"/>
      <c r="G105" s="13"/>
      <c r="H105" s="14"/>
      <c r="I105" s="15"/>
      <c r="J105" s="16"/>
      <c r="K105" s="16"/>
      <c r="L105" s="17"/>
      <c r="M105" s="15"/>
      <c r="N105" s="209"/>
      <c r="O105" s="347" t="str">
        <f t="shared" si="2"/>
        <v/>
      </c>
      <c r="P105" s="167"/>
      <c r="Q105" s="122"/>
      <c r="R105" s="122"/>
      <c r="S105" s="122"/>
      <c r="T105" s="130"/>
      <c r="U105" s="130"/>
      <c r="V105" s="131"/>
      <c r="W105" s="53"/>
      <c r="X105" s="54"/>
      <c r="Y105" s="54"/>
    </row>
    <row r="106" spans="2:25" x14ac:dyDescent="0.2">
      <c r="B106" s="105"/>
      <c r="C106" s="12"/>
      <c r="D106" s="19"/>
      <c r="E106" s="13"/>
      <c r="F106" s="13"/>
      <c r="G106" s="13"/>
      <c r="H106" s="14"/>
      <c r="I106" s="15"/>
      <c r="J106" s="16"/>
      <c r="K106" s="16"/>
      <c r="L106" s="17"/>
      <c r="M106" s="15"/>
      <c r="N106" s="209"/>
      <c r="O106" s="347" t="str">
        <f t="shared" si="2"/>
        <v/>
      </c>
      <c r="P106" s="167"/>
      <c r="Q106" s="122"/>
      <c r="R106" s="122"/>
      <c r="S106" s="122"/>
      <c r="T106" s="130"/>
      <c r="U106" s="130"/>
      <c r="V106" s="131"/>
      <c r="W106" s="53"/>
      <c r="X106" s="54"/>
      <c r="Y106" s="54"/>
    </row>
    <row r="107" spans="2:25" x14ac:dyDescent="0.2">
      <c r="B107" s="105"/>
      <c r="C107" s="12"/>
      <c r="D107" s="19"/>
      <c r="E107" s="13"/>
      <c r="F107" s="13"/>
      <c r="G107" s="13"/>
      <c r="H107" s="14"/>
      <c r="I107" s="15"/>
      <c r="J107" s="16"/>
      <c r="K107" s="16"/>
      <c r="L107" s="17"/>
      <c r="M107" s="15"/>
      <c r="N107" s="209"/>
      <c r="O107" s="347" t="str">
        <f t="shared" si="2"/>
        <v/>
      </c>
      <c r="P107" s="167"/>
      <c r="Q107" s="122"/>
      <c r="R107" s="122"/>
      <c r="S107" s="122"/>
      <c r="T107" s="130"/>
      <c r="U107" s="130"/>
      <c r="V107" s="131"/>
      <c r="W107" s="53"/>
      <c r="X107" s="54"/>
      <c r="Y107" s="54"/>
    </row>
    <row r="108" spans="2:25" x14ac:dyDescent="0.2">
      <c r="B108" s="105"/>
      <c r="C108" s="12"/>
      <c r="D108" s="19"/>
      <c r="E108" s="13"/>
      <c r="F108" s="13"/>
      <c r="G108" s="13"/>
      <c r="H108" s="14"/>
      <c r="I108" s="15"/>
      <c r="J108" s="16"/>
      <c r="K108" s="16"/>
      <c r="L108" s="17"/>
      <c r="M108" s="15"/>
      <c r="N108" s="209"/>
      <c r="O108" s="347" t="str">
        <f t="shared" si="2"/>
        <v/>
      </c>
      <c r="P108" s="167"/>
      <c r="Q108" s="122"/>
      <c r="R108" s="122"/>
      <c r="S108" s="122"/>
      <c r="T108" s="130"/>
      <c r="U108" s="130"/>
      <c r="V108" s="131"/>
      <c r="W108" s="53"/>
      <c r="X108" s="54"/>
      <c r="Y108" s="54"/>
    </row>
    <row r="109" spans="2:25" x14ac:dyDescent="0.2">
      <c r="B109" s="105"/>
      <c r="C109" s="12"/>
      <c r="D109" s="19"/>
      <c r="E109" s="13"/>
      <c r="F109" s="13"/>
      <c r="G109" s="13"/>
      <c r="H109" s="14"/>
      <c r="I109" s="15"/>
      <c r="J109" s="16"/>
      <c r="K109" s="16"/>
      <c r="L109" s="17"/>
      <c r="M109" s="15"/>
      <c r="N109" s="209"/>
      <c r="O109" s="347" t="str">
        <f t="shared" si="2"/>
        <v/>
      </c>
      <c r="P109" s="167"/>
      <c r="Q109" s="122"/>
      <c r="R109" s="122"/>
      <c r="S109" s="122"/>
      <c r="T109" s="130"/>
      <c r="U109" s="130"/>
      <c r="V109" s="131"/>
      <c r="W109" s="53"/>
      <c r="X109" s="54"/>
      <c r="Y109" s="54"/>
    </row>
    <row r="110" spans="2:25" x14ac:dyDescent="0.2">
      <c r="B110" s="105"/>
      <c r="C110" s="12"/>
      <c r="D110" s="19"/>
      <c r="E110" s="13"/>
      <c r="F110" s="13"/>
      <c r="G110" s="13"/>
      <c r="H110" s="14"/>
      <c r="I110" s="15"/>
      <c r="J110" s="16"/>
      <c r="K110" s="16"/>
      <c r="L110" s="17"/>
      <c r="M110" s="15"/>
      <c r="N110" s="209"/>
      <c r="O110" s="347" t="str">
        <f t="shared" si="2"/>
        <v/>
      </c>
      <c r="P110" s="167"/>
      <c r="Q110" s="122"/>
      <c r="R110" s="122"/>
      <c r="S110" s="122"/>
      <c r="T110" s="130"/>
      <c r="U110" s="130"/>
      <c r="V110" s="131"/>
      <c r="W110" s="53"/>
      <c r="X110" s="54"/>
      <c r="Y110" s="54"/>
    </row>
    <row r="111" spans="2:25" x14ac:dyDescent="0.2">
      <c r="B111" s="105"/>
      <c r="C111" s="12"/>
      <c r="D111" s="19"/>
      <c r="E111" s="13"/>
      <c r="F111" s="13"/>
      <c r="G111" s="13"/>
      <c r="H111" s="14"/>
      <c r="I111" s="15"/>
      <c r="J111" s="16"/>
      <c r="K111" s="16"/>
      <c r="L111" s="17"/>
      <c r="M111" s="15"/>
      <c r="N111" s="209"/>
      <c r="O111" s="347" t="str">
        <f t="shared" si="2"/>
        <v/>
      </c>
      <c r="P111" s="167"/>
      <c r="Q111" s="122"/>
      <c r="R111" s="122"/>
      <c r="S111" s="122"/>
      <c r="T111" s="130"/>
      <c r="U111" s="130"/>
      <c r="V111" s="131"/>
      <c r="W111" s="53"/>
      <c r="X111" s="54"/>
      <c r="Y111" s="54"/>
    </row>
    <row r="112" spans="2:25" x14ac:dyDescent="0.2">
      <c r="B112" s="105"/>
      <c r="C112" s="12"/>
      <c r="D112" s="19"/>
      <c r="E112" s="13"/>
      <c r="F112" s="13"/>
      <c r="G112" s="13"/>
      <c r="H112" s="14"/>
      <c r="I112" s="15"/>
      <c r="J112" s="16"/>
      <c r="K112" s="16"/>
      <c r="L112" s="17"/>
      <c r="M112" s="15"/>
      <c r="N112" s="209"/>
      <c r="O112" s="347" t="str">
        <f t="shared" si="2"/>
        <v/>
      </c>
      <c r="P112" s="167"/>
      <c r="Q112" s="122"/>
      <c r="R112" s="122"/>
      <c r="S112" s="122"/>
      <c r="T112" s="130"/>
      <c r="U112" s="130"/>
      <c r="V112" s="131"/>
      <c r="W112" s="53"/>
      <c r="X112" s="54"/>
      <c r="Y112" s="54"/>
    </row>
    <row r="113" spans="2:25" x14ac:dyDescent="0.2">
      <c r="B113" s="105"/>
      <c r="C113" s="12"/>
      <c r="D113" s="19"/>
      <c r="E113" s="13"/>
      <c r="F113" s="13"/>
      <c r="G113" s="13"/>
      <c r="H113" s="14"/>
      <c r="I113" s="15"/>
      <c r="J113" s="16"/>
      <c r="K113" s="16"/>
      <c r="L113" s="17"/>
      <c r="M113" s="15"/>
      <c r="N113" s="209"/>
      <c r="O113" s="347" t="str">
        <f t="shared" si="2"/>
        <v/>
      </c>
      <c r="P113" s="167"/>
      <c r="Q113" s="122"/>
      <c r="R113" s="122"/>
      <c r="S113" s="122"/>
      <c r="T113" s="130"/>
      <c r="U113" s="130"/>
      <c r="V113" s="131"/>
      <c r="W113" s="53"/>
      <c r="X113" s="54"/>
      <c r="Y113" s="54"/>
    </row>
    <row r="114" spans="2:25" x14ac:dyDescent="0.2">
      <c r="B114" s="105"/>
      <c r="C114" s="12"/>
      <c r="D114" s="19"/>
      <c r="E114" s="13"/>
      <c r="F114" s="13"/>
      <c r="G114" s="13"/>
      <c r="H114" s="14"/>
      <c r="I114" s="15"/>
      <c r="J114" s="16"/>
      <c r="K114" s="16"/>
      <c r="L114" s="17"/>
      <c r="M114" s="15"/>
      <c r="N114" s="209"/>
      <c r="O114" s="347" t="str">
        <f t="shared" si="2"/>
        <v/>
      </c>
      <c r="P114" s="167"/>
      <c r="Q114" s="122"/>
      <c r="R114" s="122"/>
      <c r="S114" s="122"/>
      <c r="T114" s="130"/>
      <c r="U114" s="130"/>
      <c r="V114" s="131"/>
      <c r="W114" s="53"/>
      <c r="X114" s="54"/>
      <c r="Y114" s="54"/>
    </row>
    <row r="115" spans="2:25" x14ac:dyDescent="0.2">
      <c r="B115" s="105"/>
      <c r="C115" s="12"/>
      <c r="D115" s="19"/>
      <c r="E115" s="13"/>
      <c r="F115" s="13"/>
      <c r="G115" s="13"/>
      <c r="H115" s="14"/>
      <c r="I115" s="15"/>
      <c r="J115" s="16"/>
      <c r="K115" s="16"/>
      <c r="L115" s="17"/>
      <c r="M115" s="15"/>
      <c r="N115" s="209"/>
      <c r="O115" s="347" t="str">
        <f t="shared" si="2"/>
        <v/>
      </c>
      <c r="P115" s="167"/>
      <c r="Q115" s="122"/>
      <c r="R115" s="122"/>
      <c r="S115" s="122"/>
      <c r="T115" s="130"/>
      <c r="U115" s="130"/>
      <c r="V115" s="131"/>
      <c r="W115" s="53"/>
      <c r="X115" s="54"/>
      <c r="Y115" s="54"/>
    </row>
    <row r="116" spans="2:25" x14ac:dyDescent="0.2">
      <c r="B116" s="105"/>
      <c r="C116" s="12"/>
      <c r="D116" s="19"/>
      <c r="E116" s="13"/>
      <c r="F116" s="13"/>
      <c r="G116" s="13"/>
      <c r="H116" s="14"/>
      <c r="I116" s="15"/>
      <c r="J116" s="16"/>
      <c r="K116" s="16"/>
      <c r="L116" s="17"/>
      <c r="M116" s="15"/>
      <c r="N116" s="209"/>
      <c r="O116" s="347" t="str">
        <f t="shared" si="2"/>
        <v/>
      </c>
      <c r="P116" s="167"/>
      <c r="Q116" s="122"/>
      <c r="R116" s="122"/>
      <c r="S116" s="122"/>
      <c r="T116" s="130"/>
      <c r="U116" s="130"/>
      <c r="V116" s="131"/>
      <c r="W116" s="53"/>
      <c r="X116" s="54"/>
      <c r="Y116" s="54"/>
    </row>
    <row r="117" spans="2:25" x14ac:dyDescent="0.2">
      <c r="B117" s="105"/>
      <c r="C117" s="12"/>
      <c r="D117" s="19"/>
      <c r="E117" s="13"/>
      <c r="F117" s="13"/>
      <c r="G117" s="13"/>
      <c r="H117" s="14"/>
      <c r="I117" s="15"/>
      <c r="J117" s="16"/>
      <c r="K117" s="16"/>
      <c r="L117" s="17"/>
      <c r="M117" s="15"/>
      <c r="N117" s="209"/>
      <c r="O117" s="347" t="str">
        <f t="shared" si="2"/>
        <v/>
      </c>
      <c r="P117" s="167"/>
      <c r="Q117" s="122"/>
      <c r="R117" s="122"/>
      <c r="S117" s="122"/>
      <c r="T117" s="130"/>
      <c r="U117" s="130"/>
      <c r="V117" s="131"/>
      <c r="W117" s="53"/>
      <c r="X117" s="54"/>
      <c r="Y117" s="54"/>
    </row>
    <row r="118" spans="2:25" x14ac:dyDescent="0.2">
      <c r="B118" s="105"/>
      <c r="C118" s="12"/>
      <c r="D118" s="19"/>
      <c r="E118" s="13"/>
      <c r="F118" s="13"/>
      <c r="G118" s="13"/>
      <c r="H118" s="14"/>
      <c r="I118" s="15"/>
      <c r="J118" s="16"/>
      <c r="K118" s="16"/>
      <c r="L118" s="17"/>
      <c r="M118" s="15"/>
      <c r="N118" s="209"/>
      <c r="O118" s="347" t="str">
        <f t="shared" si="2"/>
        <v/>
      </c>
      <c r="P118" s="167"/>
      <c r="Q118" s="122"/>
      <c r="R118" s="122"/>
      <c r="S118" s="122"/>
      <c r="T118" s="130"/>
      <c r="U118" s="130"/>
      <c r="V118" s="131"/>
      <c r="W118" s="53"/>
      <c r="X118" s="54"/>
      <c r="Y118" s="54"/>
    </row>
    <row r="119" spans="2:25" x14ac:dyDescent="0.2">
      <c r="B119" s="105"/>
      <c r="C119" s="12"/>
      <c r="D119" s="19"/>
      <c r="E119" s="13"/>
      <c r="F119" s="13"/>
      <c r="G119" s="13"/>
      <c r="H119" s="14"/>
      <c r="I119" s="15"/>
      <c r="J119" s="16"/>
      <c r="K119" s="16"/>
      <c r="L119" s="17"/>
      <c r="M119" s="15"/>
      <c r="N119" s="209"/>
      <c r="O119" s="347" t="str">
        <f t="shared" si="2"/>
        <v/>
      </c>
      <c r="P119" s="167"/>
      <c r="Q119" s="122"/>
      <c r="R119" s="122"/>
      <c r="S119" s="122"/>
      <c r="T119" s="130"/>
      <c r="U119" s="130"/>
      <c r="V119" s="131"/>
      <c r="W119" s="53"/>
      <c r="X119" s="54"/>
      <c r="Y119" s="54"/>
    </row>
    <row r="120" spans="2:25" x14ac:dyDescent="0.2">
      <c r="B120" s="141"/>
      <c r="M120" s="124"/>
      <c r="N120" s="124"/>
      <c r="O120" s="124"/>
      <c r="P120" s="419"/>
      <c r="Q120" s="119"/>
      <c r="R120" s="119"/>
      <c r="S120" s="119"/>
      <c r="T120" s="119"/>
      <c r="U120" s="119"/>
      <c r="V120" s="119"/>
    </row>
    <row r="121" spans="2:25" ht="15" thickBot="1" x14ac:dyDescent="0.25">
      <c r="B121" s="412"/>
      <c r="C121" s="302"/>
      <c r="D121" s="302"/>
      <c r="E121" s="302"/>
      <c r="F121" s="302"/>
      <c r="G121" s="302"/>
      <c r="H121" s="302"/>
      <c r="I121" s="302"/>
      <c r="J121" s="302"/>
      <c r="K121" s="302"/>
      <c r="L121" s="302"/>
      <c r="M121" s="420"/>
      <c r="N121" s="420"/>
      <c r="O121" s="420"/>
      <c r="P121" s="421"/>
      <c r="Q121" s="119"/>
      <c r="R121" s="119"/>
      <c r="S121" s="119"/>
      <c r="T121" s="119"/>
      <c r="U121" s="119"/>
      <c r="V121" s="119"/>
    </row>
    <row r="122" spans="2:25" ht="40.5" customHeight="1" x14ac:dyDescent="0.25">
      <c r="B122" s="165" t="s">
        <v>145</v>
      </c>
      <c r="C122" s="118"/>
      <c r="D122" s="118"/>
      <c r="I122" s="402"/>
      <c r="M122" s="124"/>
      <c r="N122" s="124"/>
      <c r="O122" s="124"/>
      <c r="P122" s="124"/>
      <c r="Q122" s="119"/>
      <c r="R122" s="119"/>
      <c r="S122" s="119"/>
      <c r="T122" s="119"/>
      <c r="U122" s="119"/>
      <c r="V122" s="119"/>
    </row>
    <row r="123" spans="2:25" ht="90" x14ac:dyDescent="0.25">
      <c r="B123" s="132" t="s">
        <v>95</v>
      </c>
      <c r="I123" s="402"/>
      <c r="M123" s="124"/>
      <c r="N123" s="124"/>
      <c r="O123" s="124"/>
      <c r="P123" s="124"/>
      <c r="Q123" s="119"/>
      <c r="R123" s="119"/>
      <c r="S123" s="119"/>
      <c r="T123" s="119"/>
      <c r="U123" s="119"/>
      <c r="V123" s="119"/>
    </row>
    <row r="124" spans="2:25" x14ac:dyDescent="0.2">
      <c r="B124" s="156"/>
      <c r="I124" s="402"/>
      <c r="M124" s="124"/>
      <c r="N124" s="124"/>
      <c r="O124" s="124"/>
      <c r="P124" s="124"/>
      <c r="Q124" s="119"/>
      <c r="R124" s="119"/>
      <c r="S124" s="119"/>
      <c r="T124" s="119"/>
      <c r="U124" s="119"/>
      <c r="V124" s="119"/>
    </row>
    <row r="125" spans="2:25" x14ac:dyDescent="0.2">
      <c r="B125" s="141"/>
      <c r="I125" s="402"/>
      <c r="M125" s="124"/>
      <c r="N125" s="124"/>
      <c r="O125" s="124"/>
      <c r="P125" s="124"/>
      <c r="Q125" s="119"/>
      <c r="R125" s="119"/>
      <c r="S125" s="119"/>
      <c r="T125" s="119"/>
      <c r="U125" s="119"/>
      <c r="V125" s="119"/>
    </row>
    <row r="126" spans="2:25" x14ac:dyDescent="0.2">
      <c r="B126" s="141"/>
      <c r="I126" s="402"/>
      <c r="M126" s="124"/>
      <c r="N126" s="124"/>
      <c r="O126" s="124"/>
      <c r="P126" s="124"/>
      <c r="Q126" s="119"/>
      <c r="R126" s="119"/>
      <c r="S126" s="119"/>
      <c r="T126" s="119"/>
      <c r="U126" s="119"/>
      <c r="V126" s="119"/>
    </row>
    <row r="127" spans="2:25" ht="15" thickBot="1" x14ac:dyDescent="0.25">
      <c r="B127" s="141"/>
      <c r="I127" s="402"/>
      <c r="M127" s="124"/>
      <c r="N127" s="124"/>
      <c r="O127" s="124"/>
      <c r="P127" s="124"/>
      <c r="Q127" s="119"/>
      <c r="R127" s="119"/>
      <c r="S127" s="119"/>
      <c r="T127" s="119"/>
      <c r="U127" s="119"/>
      <c r="V127" s="119"/>
    </row>
    <row r="128" spans="2:25" ht="102.75" customHeight="1" x14ac:dyDescent="0.25">
      <c r="B128" s="94" t="s">
        <v>60</v>
      </c>
      <c r="C128" s="96" t="s">
        <v>166</v>
      </c>
      <c r="D128" s="159" t="s">
        <v>97</v>
      </c>
      <c r="E128" s="96" t="s">
        <v>98</v>
      </c>
      <c r="F128" s="477" t="s">
        <v>99</v>
      </c>
      <c r="G128" s="477" t="s">
        <v>167</v>
      </c>
      <c r="H128" s="160" t="s">
        <v>168</v>
      </c>
      <c r="I128" s="157"/>
      <c r="J128" s="57"/>
      <c r="K128" s="57"/>
      <c r="L128" s="57"/>
      <c r="M128" s="128"/>
      <c r="N128" s="124"/>
      <c r="O128" s="124"/>
      <c r="P128" s="124"/>
      <c r="Q128" s="119"/>
      <c r="R128" s="119"/>
      <c r="S128" s="119"/>
      <c r="T128" s="119"/>
      <c r="U128" s="119"/>
      <c r="V128" s="119"/>
    </row>
    <row r="129" spans="2:22" x14ac:dyDescent="0.2">
      <c r="B129" s="442"/>
      <c r="C129" s="31"/>
      <c r="D129" s="488"/>
      <c r="E129" s="32"/>
      <c r="F129" s="56"/>
      <c r="G129" s="31"/>
      <c r="H129" s="161"/>
      <c r="I129" s="158"/>
      <c r="J129" s="58"/>
      <c r="K129" s="58"/>
      <c r="L129" s="58"/>
      <c r="M129" s="129"/>
      <c r="N129" s="124"/>
      <c r="O129" s="124"/>
      <c r="P129" s="124"/>
      <c r="Q129" s="119"/>
      <c r="R129" s="119"/>
      <c r="S129" s="119"/>
      <c r="T129" s="119"/>
      <c r="U129" s="119"/>
      <c r="V129" s="119"/>
    </row>
    <row r="130" spans="2:22" x14ac:dyDescent="0.2">
      <c r="B130" s="442"/>
      <c r="C130" s="31"/>
      <c r="D130" s="488"/>
      <c r="E130" s="32"/>
      <c r="F130" s="56"/>
      <c r="G130" s="31"/>
      <c r="H130" s="161"/>
      <c r="I130" s="158"/>
      <c r="J130" s="58"/>
      <c r="K130" s="58"/>
      <c r="L130" s="58"/>
      <c r="M130" s="129"/>
      <c r="N130" s="124"/>
      <c r="O130" s="124"/>
      <c r="P130" s="124"/>
      <c r="Q130" s="119"/>
      <c r="R130" s="119"/>
      <c r="S130" s="119"/>
      <c r="T130" s="119"/>
      <c r="U130" s="119"/>
      <c r="V130" s="119"/>
    </row>
    <row r="131" spans="2:22" x14ac:dyDescent="0.2">
      <c r="B131" s="442"/>
      <c r="C131" s="31"/>
      <c r="D131" s="488"/>
      <c r="E131" s="32"/>
      <c r="F131" s="56"/>
      <c r="G131" s="31"/>
      <c r="H131" s="161"/>
      <c r="I131" s="158"/>
      <c r="J131" s="58"/>
      <c r="K131" s="58"/>
      <c r="L131" s="58"/>
      <c r="M131" s="129"/>
      <c r="N131" s="124"/>
      <c r="O131" s="124"/>
      <c r="P131" s="124"/>
      <c r="Q131" s="119"/>
      <c r="R131" s="119"/>
      <c r="S131" s="119"/>
      <c r="T131" s="119"/>
      <c r="U131" s="119"/>
      <c r="V131" s="119"/>
    </row>
    <row r="132" spans="2:22" x14ac:dyDescent="0.2">
      <c r="B132" s="442"/>
      <c r="C132" s="31"/>
      <c r="D132" s="488"/>
      <c r="E132" s="32"/>
      <c r="F132" s="56"/>
      <c r="G132" s="31"/>
      <c r="H132" s="161"/>
      <c r="I132" s="158"/>
      <c r="J132" s="58"/>
      <c r="K132" s="58"/>
      <c r="L132" s="58"/>
      <c r="M132" s="129"/>
      <c r="N132" s="124"/>
      <c r="O132" s="124"/>
      <c r="P132" s="124"/>
      <c r="Q132" s="119"/>
      <c r="R132" s="119"/>
      <c r="S132" s="119"/>
      <c r="T132" s="119"/>
      <c r="U132" s="119"/>
      <c r="V132" s="119"/>
    </row>
    <row r="133" spans="2:22" x14ac:dyDescent="0.2">
      <c r="B133" s="442"/>
      <c r="C133" s="31"/>
      <c r="D133" s="488"/>
      <c r="E133" s="32"/>
      <c r="F133" s="56"/>
      <c r="G133" s="31"/>
      <c r="H133" s="161"/>
      <c r="I133" s="158"/>
      <c r="J133" s="58"/>
      <c r="K133" s="58"/>
      <c r="L133" s="58"/>
      <c r="M133" s="129"/>
      <c r="N133" s="124"/>
      <c r="O133" s="124"/>
      <c r="P133" s="124"/>
      <c r="Q133" s="119"/>
      <c r="R133" s="119"/>
      <c r="S133" s="119"/>
      <c r="T133" s="119"/>
      <c r="U133" s="119"/>
      <c r="V133" s="119"/>
    </row>
    <row r="134" spans="2:22" x14ac:dyDescent="0.2">
      <c r="B134" s="442"/>
      <c r="C134" s="31"/>
      <c r="D134" s="488"/>
      <c r="E134" s="32"/>
      <c r="F134" s="56"/>
      <c r="G134" s="31"/>
      <c r="H134" s="161"/>
      <c r="I134" s="158"/>
      <c r="J134" s="58"/>
      <c r="K134" s="58"/>
      <c r="L134" s="58"/>
      <c r="M134" s="129"/>
      <c r="N134" s="124"/>
      <c r="O134" s="124"/>
      <c r="P134" s="124"/>
      <c r="Q134" s="119"/>
      <c r="R134" s="119"/>
      <c r="S134" s="119"/>
      <c r="T134" s="119"/>
      <c r="U134" s="119"/>
      <c r="V134" s="119"/>
    </row>
    <row r="135" spans="2:22" x14ac:dyDescent="0.2">
      <c r="B135" s="442"/>
      <c r="C135" s="31"/>
      <c r="D135" s="488"/>
      <c r="E135" s="32"/>
      <c r="F135" s="56"/>
      <c r="G135" s="31"/>
      <c r="H135" s="161"/>
      <c r="I135" s="158"/>
      <c r="J135" s="58"/>
      <c r="K135" s="58"/>
      <c r="L135" s="58"/>
      <c r="M135" s="129"/>
      <c r="N135" s="124"/>
      <c r="O135" s="124"/>
      <c r="P135" s="124"/>
      <c r="Q135" s="119"/>
      <c r="R135" s="119"/>
      <c r="S135" s="119"/>
      <c r="T135" s="119"/>
      <c r="U135" s="119"/>
      <c r="V135" s="119"/>
    </row>
    <row r="136" spans="2:22" x14ac:dyDescent="0.2">
      <c r="B136" s="442"/>
      <c r="C136" s="31"/>
      <c r="D136" s="488"/>
      <c r="E136" s="32"/>
      <c r="F136" s="56"/>
      <c r="G136" s="31"/>
      <c r="H136" s="161"/>
      <c r="I136" s="158"/>
      <c r="J136" s="58"/>
      <c r="K136" s="58"/>
      <c r="L136" s="58"/>
      <c r="M136" s="129"/>
      <c r="N136" s="124"/>
      <c r="O136" s="124"/>
      <c r="P136" s="124"/>
      <c r="Q136" s="119"/>
      <c r="R136" s="119"/>
      <c r="S136" s="119"/>
      <c r="T136" s="119"/>
      <c r="U136" s="119"/>
      <c r="V136" s="119"/>
    </row>
    <row r="137" spans="2:22" x14ac:dyDescent="0.2">
      <c r="B137" s="442"/>
      <c r="C137" s="31"/>
      <c r="D137" s="488"/>
      <c r="E137" s="32"/>
      <c r="F137" s="56"/>
      <c r="G137" s="31"/>
      <c r="H137" s="161"/>
      <c r="I137" s="158"/>
      <c r="J137" s="58"/>
      <c r="K137" s="58"/>
      <c r="L137" s="58"/>
      <c r="M137" s="129"/>
      <c r="N137" s="124"/>
      <c r="O137" s="124"/>
      <c r="P137" s="124"/>
      <c r="Q137" s="119"/>
      <c r="R137" s="119"/>
      <c r="S137" s="119"/>
      <c r="T137" s="119"/>
      <c r="U137" s="119"/>
      <c r="V137" s="119"/>
    </row>
    <row r="138" spans="2:22" x14ac:dyDescent="0.2">
      <c r="B138" s="442"/>
      <c r="C138" s="31"/>
      <c r="D138" s="488"/>
      <c r="E138" s="32"/>
      <c r="F138" s="56"/>
      <c r="G138" s="31"/>
      <c r="H138" s="161"/>
      <c r="I138" s="158"/>
      <c r="J138" s="58"/>
      <c r="K138" s="58"/>
      <c r="L138" s="58"/>
      <c r="M138" s="129"/>
      <c r="N138" s="124"/>
      <c r="O138" s="124"/>
      <c r="P138" s="124"/>
      <c r="Q138" s="119"/>
      <c r="R138" s="119"/>
      <c r="S138" s="119"/>
      <c r="T138" s="119"/>
      <c r="U138" s="119"/>
      <c r="V138" s="119"/>
    </row>
    <row r="139" spans="2:22" x14ac:dyDescent="0.2">
      <c r="B139" s="442"/>
      <c r="C139" s="31"/>
      <c r="D139" s="488"/>
      <c r="E139" s="32"/>
      <c r="F139" s="56"/>
      <c r="G139" s="31"/>
      <c r="H139" s="161"/>
      <c r="I139" s="158"/>
      <c r="J139" s="58"/>
      <c r="K139" s="58"/>
      <c r="L139" s="58"/>
      <c r="M139" s="129"/>
      <c r="N139" s="124"/>
      <c r="O139" s="124"/>
      <c r="P139" s="124"/>
      <c r="Q139" s="119"/>
      <c r="R139" s="119"/>
      <c r="S139" s="119"/>
      <c r="T139" s="119"/>
      <c r="U139" s="119"/>
      <c r="V139" s="119"/>
    </row>
    <row r="140" spans="2:22" x14ac:dyDescent="0.2">
      <c r="B140" s="442"/>
      <c r="C140" s="31"/>
      <c r="D140" s="488"/>
      <c r="E140" s="32"/>
      <c r="F140" s="56"/>
      <c r="G140" s="31"/>
      <c r="H140" s="161"/>
      <c r="I140" s="158"/>
      <c r="J140" s="58"/>
      <c r="K140" s="58"/>
      <c r="L140" s="58"/>
      <c r="M140" s="129"/>
      <c r="N140" s="124"/>
      <c r="O140" s="124"/>
      <c r="P140" s="124"/>
      <c r="Q140" s="119"/>
      <c r="R140" s="119"/>
      <c r="S140" s="119"/>
      <c r="T140" s="119"/>
      <c r="U140" s="119"/>
      <c r="V140" s="119"/>
    </row>
    <row r="141" spans="2:22" x14ac:dyDescent="0.2">
      <c r="B141" s="442"/>
      <c r="C141" s="31"/>
      <c r="D141" s="488"/>
      <c r="E141" s="32"/>
      <c r="F141" s="56"/>
      <c r="G141" s="31"/>
      <c r="H141" s="161"/>
      <c r="I141" s="158"/>
      <c r="J141" s="58"/>
      <c r="K141" s="58"/>
      <c r="L141" s="58"/>
      <c r="M141" s="129"/>
      <c r="N141" s="124"/>
      <c r="O141" s="124"/>
      <c r="P141" s="124"/>
      <c r="Q141" s="119"/>
      <c r="R141" s="119"/>
      <c r="S141" s="119"/>
      <c r="T141" s="119"/>
      <c r="U141" s="119"/>
      <c r="V141" s="119"/>
    </row>
    <row r="142" spans="2:22" x14ac:dyDescent="0.2">
      <c r="B142" s="442"/>
      <c r="C142" s="31"/>
      <c r="D142" s="488"/>
      <c r="E142" s="32"/>
      <c r="F142" s="56"/>
      <c r="G142" s="31"/>
      <c r="H142" s="161"/>
      <c r="I142" s="158"/>
      <c r="J142" s="58"/>
      <c r="K142" s="58"/>
      <c r="L142" s="58"/>
      <c r="M142" s="129"/>
      <c r="N142" s="124"/>
      <c r="O142" s="124"/>
      <c r="P142" s="124"/>
      <c r="Q142" s="119"/>
      <c r="R142" s="119"/>
      <c r="S142" s="119"/>
      <c r="T142" s="119"/>
      <c r="U142" s="119"/>
      <c r="V142" s="119"/>
    </row>
    <row r="143" spans="2:22" x14ac:dyDescent="0.2">
      <c r="B143" s="442"/>
      <c r="C143" s="31"/>
      <c r="D143" s="488"/>
      <c r="E143" s="32"/>
      <c r="F143" s="56"/>
      <c r="G143" s="31"/>
      <c r="H143" s="161"/>
      <c r="I143" s="158"/>
      <c r="J143" s="58"/>
      <c r="K143" s="58"/>
      <c r="L143" s="58"/>
      <c r="M143" s="129"/>
      <c r="N143" s="124"/>
      <c r="O143" s="124"/>
      <c r="P143" s="124"/>
      <c r="Q143" s="119"/>
      <c r="R143" s="119"/>
      <c r="S143" s="119"/>
      <c r="T143" s="119"/>
      <c r="U143" s="119"/>
      <c r="V143" s="119"/>
    </row>
    <row r="144" spans="2:22" x14ac:dyDescent="0.2">
      <c r="B144" s="442"/>
      <c r="C144" s="31"/>
      <c r="D144" s="488"/>
      <c r="E144" s="32"/>
      <c r="F144" s="56"/>
      <c r="G144" s="31"/>
      <c r="H144" s="161"/>
      <c r="I144" s="158"/>
      <c r="J144" s="58"/>
      <c r="K144" s="58"/>
      <c r="L144" s="58"/>
      <c r="M144" s="129"/>
      <c r="N144" s="124"/>
      <c r="O144" s="124"/>
      <c r="P144" s="124"/>
      <c r="Q144" s="119"/>
      <c r="R144" s="119"/>
      <c r="S144" s="119"/>
      <c r="T144" s="119"/>
      <c r="U144" s="119"/>
      <c r="V144" s="119"/>
    </row>
    <row r="145" spans="2:22" x14ac:dyDescent="0.2">
      <c r="B145" s="442"/>
      <c r="C145" s="31"/>
      <c r="D145" s="488"/>
      <c r="E145" s="32"/>
      <c r="F145" s="56"/>
      <c r="G145" s="31"/>
      <c r="H145" s="161"/>
      <c r="I145" s="158"/>
      <c r="J145" s="58"/>
      <c r="K145" s="58"/>
      <c r="L145" s="58"/>
      <c r="M145" s="129"/>
      <c r="N145" s="124"/>
      <c r="O145" s="124"/>
      <c r="P145" s="124"/>
      <c r="Q145" s="119"/>
      <c r="R145" s="119"/>
      <c r="S145" s="119"/>
      <c r="T145" s="119"/>
      <c r="U145" s="119"/>
      <c r="V145" s="119"/>
    </row>
    <row r="146" spans="2:22" x14ac:dyDescent="0.2">
      <c r="B146" s="442"/>
      <c r="C146" s="31"/>
      <c r="D146" s="488"/>
      <c r="E146" s="32"/>
      <c r="F146" s="56"/>
      <c r="G146" s="31"/>
      <c r="H146" s="161"/>
      <c r="I146" s="158"/>
      <c r="J146" s="58"/>
      <c r="K146" s="58"/>
      <c r="L146" s="58"/>
      <c r="M146" s="129"/>
      <c r="N146" s="124"/>
      <c r="O146" s="124"/>
      <c r="P146" s="124"/>
      <c r="Q146" s="119"/>
      <c r="R146" s="119"/>
      <c r="S146" s="119"/>
      <c r="T146" s="119"/>
      <c r="U146" s="119"/>
      <c r="V146" s="119"/>
    </row>
    <row r="147" spans="2:22" x14ac:dyDescent="0.2">
      <c r="B147" s="442"/>
      <c r="C147" s="31"/>
      <c r="D147" s="488"/>
      <c r="E147" s="32"/>
      <c r="F147" s="56"/>
      <c r="G147" s="31"/>
      <c r="H147" s="161"/>
      <c r="I147" s="158"/>
      <c r="J147" s="58"/>
      <c r="K147" s="58"/>
      <c r="L147" s="58"/>
      <c r="M147" s="129"/>
      <c r="N147" s="124"/>
      <c r="O147" s="124"/>
      <c r="P147" s="124"/>
      <c r="Q147" s="119"/>
      <c r="R147" s="119"/>
      <c r="S147" s="119"/>
      <c r="T147" s="119"/>
      <c r="U147" s="119"/>
      <c r="V147" s="119"/>
    </row>
    <row r="148" spans="2:22" x14ac:dyDescent="0.2">
      <c r="B148" s="442"/>
      <c r="C148" s="31"/>
      <c r="D148" s="488"/>
      <c r="E148" s="32"/>
      <c r="F148" s="56"/>
      <c r="G148" s="31"/>
      <c r="H148" s="161"/>
      <c r="I148" s="158"/>
      <c r="J148" s="58"/>
      <c r="K148" s="58"/>
      <c r="L148" s="58"/>
      <c r="M148" s="129"/>
      <c r="N148" s="124"/>
      <c r="O148" s="124"/>
      <c r="P148" s="124"/>
      <c r="Q148" s="119"/>
      <c r="R148" s="119"/>
      <c r="S148" s="119"/>
      <c r="T148" s="119"/>
      <c r="U148" s="119"/>
      <c r="V148" s="119"/>
    </row>
    <row r="149" spans="2:22" x14ac:dyDescent="0.2">
      <c r="B149" s="442"/>
      <c r="C149" s="31"/>
      <c r="D149" s="488"/>
      <c r="E149" s="32"/>
      <c r="F149" s="56"/>
      <c r="G149" s="31"/>
      <c r="H149" s="161"/>
      <c r="I149" s="158"/>
      <c r="J149" s="58"/>
      <c r="K149" s="58"/>
      <c r="L149" s="58"/>
      <c r="M149" s="129"/>
      <c r="N149" s="124"/>
      <c r="O149" s="124"/>
      <c r="P149" s="124"/>
      <c r="Q149" s="119"/>
      <c r="R149" s="119"/>
      <c r="S149" s="119"/>
      <c r="T149" s="119"/>
      <c r="U149" s="119"/>
      <c r="V149" s="119"/>
    </row>
    <row r="150" spans="2:22" ht="15" thickBot="1" x14ac:dyDescent="0.25">
      <c r="B150" s="443"/>
      <c r="C150" s="103"/>
      <c r="D150" s="102"/>
      <c r="E150" s="101"/>
      <c r="F150" s="162"/>
      <c r="G150" s="103"/>
      <c r="H150" s="163"/>
      <c r="I150" s="158"/>
      <c r="J150" s="58"/>
      <c r="K150" s="58"/>
      <c r="L150" s="58"/>
      <c r="M150" s="129"/>
      <c r="N150" s="124"/>
      <c r="O150" s="124"/>
      <c r="P150" s="124"/>
      <c r="Q150" s="119"/>
      <c r="R150" s="119"/>
      <c r="S150" s="119"/>
      <c r="T150" s="119"/>
      <c r="U150" s="119"/>
      <c r="V150" s="119"/>
    </row>
    <row r="151" spans="2:22" ht="15" thickBot="1" x14ac:dyDescent="0.25">
      <c r="B151" s="412"/>
      <c r="C151" s="302"/>
      <c r="D151" s="302"/>
      <c r="E151" s="302"/>
      <c r="F151" s="302"/>
      <c r="G151" s="302"/>
      <c r="H151" s="302"/>
      <c r="I151" s="413"/>
      <c r="M151" s="124"/>
      <c r="N151" s="124"/>
      <c r="O151" s="124"/>
      <c r="P151" s="124"/>
      <c r="Q151" s="119"/>
      <c r="R151" s="119"/>
      <c r="S151" s="119"/>
      <c r="T151" s="119"/>
      <c r="U151" s="119"/>
      <c r="V151" s="119"/>
    </row>
    <row r="152" spans="2:22" x14ac:dyDescent="0.2">
      <c r="M152" s="124"/>
      <c r="N152" s="124"/>
      <c r="O152" s="124"/>
      <c r="P152" s="124"/>
      <c r="Q152" s="119"/>
      <c r="R152" s="119"/>
      <c r="S152" s="119"/>
      <c r="T152" s="119"/>
      <c r="U152" s="119"/>
      <c r="V152" s="119"/>
    </row>
    <row r="153" spans="2:22" ht="15.75" x14ac:dyDescent="0.2">
      <c r="B153" s="341" t="s">
        <v>102</v>
      </c>
      <c r="M153" s="124"/>
      <c r="N153" s="124"/>
      <c r="O153" s="124"/>
      <c r="P153" s="124"/>
      <c r="Q153" s="119"/>
      <c r="R153" s="119"/>
      <c r="S153" s="119"/>
      <c r="T153" s="119"/>
      <c r="U153" s="119"/>
      <c r="V153" s="119"/>
    </row>
    <row r="155" spans="2:22" s="389" customFormat="1" ht="21" thickBot="1" x14ac:dyDescent="0.35">
      <c r="B155" s="386" t="s">
        <v>169</v>
      </c>
      <c r="C155" s="387"/>
      <c r="D155" s="387"/>
      <c r="E155" s="387"/>
      <c r="F155" s="387"/>
      <c r="G155" s="387"/>
      <c r="H155" s="387"/>
      <c r="I155" s="388"/>
      <c r="K155" s="390"/>
      <c r="M155" s="391"/>
      <c r="N155" s="391"/>
      <c r="O155" s="391"/>
      <c r="P155" s="391"/>
      <c r="Q155" s="392"/>
      <c r="R155" s="392"/>
      <c r="S155" s="392"/>
      <c r="T155" s="392"/>
      <c r="U155" s="392"/>
      <c r="V155" s="392"/>
    </row>
    <row r="156" spans="2:22" x14ac:dyDescent="0.2">
      <c r="M156" s="124"/>
      <c r="N156" s="124"/>
      <c r="O156" s="124"/>
      <c r="P156" s="124"/>
      <c r="Q156" s="119"/>
      <c r="R156" s="119"/>
      <c r="S156" s="119"/>
      <c r="T156" s="119"/>
      <c r="U156" s="119"/>
      <c r="V156" s="119"/>
    </row>
    <row r="157" spans="2:22" ht="15" thickBot="1" x14ac:dyDescent="0.25">
      <c r="M157" s="124"/>
      <c r="N157" s="124"/>
      <c r="O157" s="124"/>
      <c r="P157" s="124"/>
      <c r="Q157" s="119"/>
      <c r="R157" s="119"/>
      <c r="S157" s="119"/>
      <c r="T157" s="119"/>
      <c r="U157" s="119"/>
      <c r="V157" s="119"/>
    </row>
    <row r="158" spans="2:22" ht="15" x14ac:dyDescent="0.2">
      <c r="B158" s="574" t="s">
        <v>170</v>
      </c>
      <c r="C158" s="575"/>
      <c r="D158" s="576"/>
      <c r="M158" s="124"/>
      <c r="N158" s="124"/>
      <c r="O158" s="124"/>
      <c r="P158" s="124"/>
      <c r="Q158" s="119"/>
      <c r="R158" s="119"/>
      <c r="S158" s="119"/>
      <c r="T158" s="119"/>
      <c r="U158" s="119"/>
      <c r="V158" s="119"/>
    </row>
    <row r="159" spans="2:22" ht="16.5" x14ac:dyDescent="0.2">
      <c r="B159" s="20" t="s">
        <v>80</v>
      </c>
      <c r="C159" s="21" t="s">
        <v>81</v>
      </c>
      <c r="D159" s="22" t="s">
        <v>82</v>
      </c>
      <c r="M159" s="124"/>
      <c r="N159" s="124"/>
      <c r="O159" s="124"/>
      <c r="P159" s="124"/>
      <c r="Q159" s="119"/>
      <c r="R159" s="119"/>
      <c r="S159" s="119"/>
      <c r="T159" s="119"/>
      <c r="U159" s="119"/>
      <c r="V159" s="119"/>
    </row>
    <row r="160" spans="2:22" ht="15" thickBot="1" x14ac:dyDescent="0.25">
      <c r="B160" s="226">
        <f>SUM(H273:H347)</f>
        <v>0</v>
      </c>
      <c r="C160" s="226">
        <f>SUM(I273:I347)</f>
        <v>0</v>
      </c>
      <c r="D160" s="33" t="s">
        <v>83</v>
      </c>
      <c r="M160" s="124"/>
      <c r="N160" s="124"/>
      <c r="O160" s="124"/>
      <c r="P160" s="124"/>
      <c r="Q160" s="119"/>
      <c r="R160" s="119"/>
      <c r="S160" s="119"/>
      <c r="T160" s="119"/>
      <c r="U160" s="119"/>
      <c r="V160" s="119"/>
    </row>
    <row r="161" spans="2:22" x14ac:dyDescent="0.2">
      <c r="M161" s="124"/>
      <c r="N161" s="124"/>
      <c r="O161" s="124"/>
      <c r="P161" s="124"/>
      <c r="Q161" s="119"/>
      <c r="R161" s="119"/>
      <c r="S161" s="119"/>
      <c r="T161" s="119"/>
      <c r="U161" s="119"/>
      <c r="V161" s="119"/>
    </row>
    <row r="162" spans="2:22" ht="15" x14ac:dyDescent="0.25">
      <c r="B162" s="577" t="s">
        <v>104</v>
      </c>
      <c r="C162" s="577"/>
      <c r="D162" s="577"/>
    </row>
    <row r="163" spans="2:22" ht="37.5" customHeight="1" x14ac:dyDescent="0.2">
      <c r="B163" s="578" t="s">
        <v>171</v>
      </c>
      <c r="C163" s="578"/>
      <c r="D163" s="114"/>
    </row>
    <row r="164" spans="2:22" ht="15" thickBot="1" x14ac:dyDescent="0.25"/>
    <row r="165" spans="2:22" x14ac:dyDescent="0.2">
      <c r="B165" s="414"/>
      <c r="C165" s="415"/>
      <c r="D165" s="415"/>
      <c r="E165" s="415"/>
      <c r="F165" s="415"/>
      <c r="G165" s="415"/>
      <c r="H165" s="415"/>
      <c r="I165" s="415"/>
      <c r="J165" s="415"/>
      <c r="K165" s="415"/>
      <c r="L165" s="415"/>
      <c r="M165" s="416"/>
      <c r="N165" s="417"/>
      <c r="O165" s="124"/>
      <c r="P165" s="124"/>
      <c r="Q165" s="119"/>
      <c r="R165" s="119"/>
      <c r="S165" s="119"/>
      <c r="T165" s="119"/>
      <c r="U165" s="119"/>
      <c r="V165" s="119"/>
    </row>
    <row r="166" spans="2:22" ht="18" x14ac:dyDescent="0.25">
      <c r="B166" s="418" t="s">
        <v>172</v>
      </c>
      <c r="M166" s="124"/>
      <c r="N166" s="419"/>
      <c r="O166" s="124"/>
      <c r="P166" s="124"/>
      <c r="Q166" s="119"/>
      <c r="R166" s="119"/>
      <c r="S166" s="119"/>
      <c r="T166" s="119"/>
      <c r="U166" s="119"/>
      <c r="V166" s="119"/>
    </row>
    <row r="167" spans="2:22" x14ac:dyDescent="0.2">
      <c r="B167" s="141"/>
      <c r="M167" s="124"/>
      <c r="N167" s="419"/>
      <c r="O167" s="124"/>
      <c r="P167" s="124"/>
      <c r="Q167" s="119"/>
      <c r="R167" s="119"/>
      <c r="S167" s="119"/>
      <c r="T167" s="119"/>
      <c r="U167" s="119"/>
      <c r="V167" s="119"/>
    </row>
    <row r="168" spans="2:22" ht="105" x14ac:dyDescent="0.25">
      <c r="B168" s="132" t="s">
        <v>60</v>
      </c>
      <c r="C168" s="481" t="s">
        <v>173</v>
      </c>
      <c r="D168" s="481" t="s">
        <v>174</v>
      </c>
      <c r="E168" s="487" t="s">
        <v>175</v>
      </c>
      <c r="F168" s="487" t="s">
        <v>176</v>
      </c>
      <c r="G168" s="487" t="s">
        <v>177</v>
      </c>
      <c r="H168" s="489" t="s">
        <v>178</v>
      </c>
      <c r="I168" s="489" t="s">
        <v>179</v>
      </c>
      <c r="J168" s="487" t="s">
        <v>180</v>
      </c>
      <c r="K168" s="487" t="s">
        <v>181</v>
      </c>
      <c r="L168" s="487" t="s">
        <v>182</v>
      </c>
      <c r="M168" s="48" t="s">
        <v>183</v>
      </c>
      <c r="N168" s="419"/>
      <c r="O168" s="124"/>
      <c r="P168" s="124"/>
      <c r="Q168" s="119"/>
      <c r="R168" s="119"/>
      <c r="S168" s="119"/>
      <c r="T168" s="119"/>
      <c r="U168" s="119"/>
      <c r="V168" s="119"/>
    </row>
    <row r="169" spans="2:22" x14ac:dyDescent="0.2">
      <c r="B169" s="473"/>
      <c r="C169" s="34"/>
      <c r="D169" s="13"/>
      <c r="E169" s="13"/>
      <c r="F169" s="16"/>
      <c r="G169" s="16"/>
      <c r="H169" s="16"/>
      <c r="I169" s="35"/>
      <c r="J169" s="12"/>
      <c r="K169" s="328"/>
      <c r="L169" s="16"/>
      <c r="M169" s="12"/>
      <c r="N169" s="419"/>
      <c r="O169" s="124"/>
      <c r="P169" s="124"/>
      <c r="Q169" s="119"/>
      <c r="R169" s="119"/>
      <c r="S169" s="119"/>
      <c r="T169" s="119"/>
      <c r="U169" s="119"/>
      <c r="V169" s="119"/>
    </row>
    <row r="170" spans="2:22" x14ac:dyDescent="0.2">
      <c r="B170" s="473"/>
      <c r="C170" s="34"/>
      <c r="D170" s="13"/>
      <c r="E170" s="13"/>
      <c r="F170" s="16"/>
      <c r="G170" s="16"/>
      <c r="H170" s="16"/>
      <c r="I170" s="35"/>
      <c r="J170" s="12"/>
      <c r="K170" s="328"/>
      <c r="L170" s="16"/>
      <c r="M170" s="12"/>
      <c r="N170" s="419"/>
      <c r="O170" s="124"/>
      <c r="P170" s="124"/>
      <c r="Q170" s="119"/>
      <c r="R170" s="119"/>
      <c r="S170" s="119"/>
      <c r="T170" s="119"/>
      <c r="U170" s="119"/>
      <c r="V170" s="119"/>
    </row>
    <row r="171" spans="2:22" x14ac:dyDescent="0.2">
      <c r="B171" s="473"/>
      <c r="C171" s="34"/>
      <c r="D171" s="13"/>
      <c r="E171" s="13"/>
      <c r="F171" s="16"/>
      <c r="G171" s="16"/>
      <c r="H171" s="16"/>
      <c r="I171" s="35"/>
      <c r="J171" s="12"/>
      <c r="K171" s="328"/>
      <c r="L171" s="16"/>
      <c r="M171" s="12"/>
      <c r="N171" s="419"/>
      <c r="O171" s="124"/>
      <c r="P171" s="124"/>
      <c r="Q171" s="119"/>
      <c r="R171" s="119"/>
      <c r="S171" s="119"/>
      <c r="T171" s="119"/>
      <c r="U171" s="119"/>
      <c r="V171" s="119"/>
    </row>
    <row r="172" spans="2:22" x14ac:dyDescent="0.2">
      <c r="B172" s="473"/>
      <c r="C172" s="34"/>
      <c r="D172" s="13"/>
      <c r="E172" s="13"/>
      <c r="F172" s="16"/>
      <c r="G172" s="16"/>
      <c r="H172" s="16"/>
      <c r="I172" s="35"/>
      <c r="J172" s="12"/>
      <c r="K172" s="328"/>
      <c r="L172" s="16"/>
      <c r="M172" s="12"/>
      <c r="N172" s="419"/>
      <c r="O172" s="124"/>
      <c r="P172" s="124"/>
      <c r="Q172" s="119"/>
      <c r="R172" s="119"/>
      <c r="S172" s="119"/>
      <c r="T172" s="119"/>
      <c r="U172" s="119"/>
      <c r="V172" s="119"/>
    </row>
    <row r="173" spans="2:22" x14ac:dyDescent="0.2">
      <c r="B173" s="473"/>
      <c r="C173" s="34"/>
      <c r="D173" s="13"/>
      <c r="E173" s="13"/>
      <c r="F173" s="16"/>
      <c r="G173" s="16"/>
      <c r="H173" s="16"/>
      <c r="I173" s="35"/>
      <c r="J173" s="12"/>
      <c r="K173" s="328"/>
      <c r="L173" s="16"/>
      <c r="M173" s="12"/>
      <c r="N173" s="419"/>
      <c r="O173" s="124"/>
      <c r="P173" s="124"/>
      <c r="Q173" s="119"/>
      <c r="R173" s="119"/>
      <c r="S173" s="119"/>
      <c r="T173" s="119"/>
      <c r="U173" s="119"/>
      <c r="V173" s="119"/>
    </row>
    <row r="174" spans="2:22" x14ac:dyDescent="0.2">
      <c r="B174" s="473"/>
      <c r="C174" s="34"/>
      <c r="D174" s="13"/>
      <c r="E174" s="13"/>
      <c r="F174" s="16"/>
      <c r="G174" s="16"/>
      <c r="H174" s="16"/>
      <c r="I174" s="35"/>
      <c r="J174" s="12"/>
      <c r="K174" s="328"/>
      <c r="L174" s="16"/>
      <c r="M174" s="12"/>
      <c r="N174" s="419"/>
      <c r="O174" s="124"/>
      <c r="P174" s="124"/>
      <c r="Q174" s="119"/>
      <c r="R174" s="119"/>
      <c r="S174" s="119"/>
      <c r="T174" s="119"/>
      <c r="U174" s="119"/>
      <c r="V174" s="119"/>
    </row>
    <row r="175" spans="2:22" x14ac:dyDescent="0.2">
      <c r="B175" s="473"/>
      <c r="C175" s="34"/>
      <c r="D175" s="13"/>
      <c r="E175" s="13"/>
      <c r="F175" s="16"/>
      <c r="G175" s="16"/>
      <c r="H175" s="16"/>
      <c r="I175" s="35"/>
      <c r="J175" s="12"/>
      <c r="K175" s="328"/>
      <c r="L175" s="16"/>
      <c r="M175" s="12"/>
      <c r="N175" s="419"/>
      <c r="O175" s="124"/>
      <c r="P175" s="124"/>
      <c r="Q175" s="119"/>
      <c r="R175" s="119"/>
      <c r="S175" s="119"/>
      <c r="T175" s="119"/>
      <c r="U175" s="119"/>
      <c r="V175" s="119"/>
    </row>
    <row r="176" spans="2:22" x14ac:dyDescent="0.2">
      <c r="B176" s="473"/>
      <c r="C176" s="34"/>
      <c r="D176" s="13"/>
      <c r="E176" s="13"/>
      <c r="F176" s="16"/>
      <c r="G176" s="16"/>
      <c r="H176" s="16"/>
      <c r="I176" s="35"/>
      <c r="J176" s="12"/>
      <c r="K176" s="328"/>
      <c r="L176" s="16"/>
      <c r="M176" s="12"/>
      <c r="N176" s="419"/>
      <c r="O176" s="124"/>
      <c r="P176" s="124"/>
      <c r="Q176" s="119"/>
      <c r="R176" s="119"/>
      <c r="S176" s="119"/>
      <c r="T176" s="119"/>
      <c r="U176" s="119"/>
      <c r="V176" s="119"/>
    </row>
    <row r="177" spans="2:22" x14ac:dyDescent="0.2">
      <c r="B177" s="473"/>
      <c r="C177" s="34"/>
      <c r="D177" s="13"/>
      <c r="E177" s="13"/>
      <c r="F177" s="16"/>
      <c r="G177" s="16"/>
      <c r="H177" s="16"/>
      <c r="I177" s="35"/>
      <c r="J177" s="12"/>
      <c r="K177" s="328"/>
      <c r="L177" s="16"/>
      <c r="M177" s="12"/>
      <c r="N177" s="419"/>
      <c r="O177" s="124"/>
      <c r="P177" s="124"/>
      <c r="Q177" s="119"/>
      <c r="R177" s="119"/>
      <c r="S177" s="119"/>
      <c r="T177" s="119"/>
      <c r="U177" s="119"/>
      <c r="V177" s="119"/>
    </row>
    <row r="178" spans="2:22" x14ac:dyDescent="0.2">
      <c r="B178" s="473"/>
      <c r="C178" s="34"/>
      <c r="D178" s="13"/>
      <c r="E178" s="13"/>
      <c r="F178" s="16"/>
      <c r="G178" s="16"/>
      <c r="H178" s="16"/>
      <c r="I178" s="35"/>
      <c r="J178" s="12"/>
      <c r="K178" s="328"/>
      <c r="L178" s="16"/>
      <c r="M178" s="12"/>
      <c r="N178" s="419"/>
      <c r="O178" s="124"/>
      <c r="P178" s="124"/>
      <c r="Q178" s="119"/>
      <c r="R178" s="119"/>
      <c r="S178" s="119"/>
      <c r="T178" s="119"/>
      <c r="U178" s="119"/>
      <c r="V178" s="119"/>
    </row>
    <row r="179" spans="2:22" x14ac:dyDescent="0.2">
      <c r="B179" s="473"/>
      <c r="C179" s="34"/>
      <c r="D179" s="13"/>
      <c r="E179" s="13"/>
      <c r="F179" s="16"/>
      <c r="G179" s="16"/>
      <c r="H179" s="16"/>
      <c r="I179" s="35"/>
      <c r="J179" s="12"/>
      <c r="K179" s="328"/>
      <c r="L179" s="16"/>
      <c r="M179" s="12"/>
      <c r="N179" s="419"/>
      <c r="O179" s="124"/>
      <c r="P179" s="124"/>
      <c r="Q179" s="119"/>
      <c r="R179" s="119"/>
      <c r="S179" s="119"/>
      <c r="T179" s="119"/>
      <c r="U179" s="119"/>
      <c r="V179" s="119"/>
    </row>
    <row r="180" spans="2:22" x14ac:dyDescent="0.2">
      <c r="B180" s="473"/>
      <c r="C180" s="34"/>
      <c r="D180" s="13"/>
      <c r="E180" s="13"/>
      <c r="F180" s="16"/>
      <c r="G180" s="16"/>
      <c r="H180" s="16"/>
      <c r="I180" s="35"/>
      <c r="J180" s="12"/>
      <c r="K180" s="328"/>
      <c r="L180" s="16"/>
      <c r="M180" s="12"/>
      <c r="N180" s="419"/>
      <c r="O180" s="124"/>
      <c r="P180" s="124"/>
      <c r="Q180" s="119"/>
      <c r="R180" s="119"/>
      <c r="S180" s="119"/>
      <c r="T180" s="119"/>
      <c r="U180" s="119"/>
      <c r="V180" s="119"/>
    </row>
    <row r="181" spans="2:22" x14ac:dyDescent="0.2">
      <c r="B181" s="473"/>
      <c r="C181" s="34"/>
      <c r="D181" s="13"/>
      <c r="E181" s="13"/>
      <c r="F181" s="16"/>
      <c r="G181" s="16"/>
      <c r="H181" s="16"/>
      <c r="I181" s="35"/>
      <c r="J181" s="12"/>
      <c r="K181" s="328"/>
      <c r="L181" s="16"/>
      <c r="M181" s="12"/>
      <c r="N181" s="419"/>
      <c r="O181" s="124"/>
      <c r="P181" s="124"/>
      <c r="Q181" s="119"/>
      <c r="R181" s="119"/>
      <c r="S181" s="119"/>
      <c r="T181" s="119"/>
      <c r="U181" s="119"/>
      <c r="V181" s="119"/>
    </row>
    <row r="182" spans="2:22" x14ac:dyDescent="0.2">
      <c r="B182" s="473"/>
      <c r="C182" s="34"/>
      <c r="D182" s="13"/>
      <c r="E182" s="13"/>
      <c r="F182" s="16"/>
      <c r="G182" s="16"/>
      <c r="H182" s="16"/>
      <c r="I182" s="35"/>
      <c r="J182" s="12"/>
      <c r="K182" s="328"/>
      <c r="L182" s="16"/>
      <c r="M182" s="12"/>
      <c r="N182" s="419"/>
      <c r="O182" s="124"/>
      <c r="P182" s="124"/>
      <c r="Q182" s="119"/>
      <c r="R182" s="119"/>
      <c r="S182" s="119"/>
      <c r="T182" s="119"/>
      <c r="U182" s="119"/>
      <c r="V182" s="119"/>
    </row>
    <row r="183" spans="2:22" x14ac:dyDescent="0.2">
      <c r="B183" s="473"/>
      <c r="C183" s="34"/>
      <c r="D183" s="13"/>
      <c r="E183" s="13"/>
      <c r="F183" s="16"/>
      <c r="G183" s="16"/>
      <c r="H183" s="16"/>
      <c r="I183" s="35"/>
      <c r="J183" s="12"/>
      <c r="K183" s="328"/>
      <c r="L183" s="16"/>
      <c r="M183" s="12"/>
      <c r="N183" s="419"/>
      <c r="O183" s="124"/>
      <c r="P183" s="124"/>
      <c r="Q183" s="119"/>
      <c r="R183" s="119"/>
      <c r="S183" s="119"/>
      <c r="T183" s="119"/>
      <c r="U183" s="119"/>
      <c r="V183" s="119"/>
    </row>
    <row r="184" spans="2:22" x14ac:dyDescent="0.2">
      <c r="B184" s="473"/>
      <c r="C184" s="34"/>
      <c r="D184" s="13"/>
      <c r="E184" s="13"/>
      <c r="F184" s="16"/>
      <c r="G184" s="16"/>
      <c r="H184" s="16"/>
      <c r="I184" s="35"/>
      <c r="J184" s="12"/>
      <c r="K184" s="328"/>
      <c r="L184" s="16"/>
      <c r="M184" s="12"/>
      <c r="N184" s="419"/>
      <c r="O184" s="124"/>
      <c r="P184" s="124"/>
      <c r="Q184" s="119"/>
      <c r="R184" s="119"/>
      <c r="S184" s="119"/>
      <c r="T184" s="119"/>
      <c r="U184" s="119"/>
      <c r="V184" s="119"/>
    </row>
    <row r="185" spans="2:22" x14ac:dyDescent="0.2">
      <c r="B185" s="473"/>
      <c r="C185" s="34"/>
      <c r="D185" s="13"/>
      <c r="E185" s="13"/>
      <c r="F185" s="16"/>
      <c r="G185" s="16"/>
      <c r="H185" s="16"/>
      <c r="I185" s="35"/>
      <c r="J185" s="12"/>
      <c r="K185" s="328"/>
      <c r="L185" s="16"/>
      <c r="M185" s="12"/>
      <c r="N185" s="419"/>
      <c r="O185" s="124"/>
      <c r="P185" s="124"/>
      <c r="Q185" s="119"/>
      <c r="R185" s="119"/>
      <c r="S185" s="119"/>
      <c r="T185" s="119"/>
      <c r="U185" s="119"/>
      <c r="V185" s="119"/>
    </row>
    <row r="186" spans="2:22" x14ac:dyDescent="0.2">
      <c r="B186" s="473"/>
      <c r="C186" s="34"/>
      <c r="D186" s="13"/>
      <c r="E186" s="13"/>
      <c r="F186" s="16"/>
      <c r="G186" s="16"/>
      <c r="H186" s="16"/>
      <c r="I186" s="35"/>
      <c r="J186" s="12"/>
      <c r="K186" s="328"/>
      <c r="L186" s="16"/>
      <c r="M186" s="12"/>
      <c r="N186" s="419"/>
      <c r="O186" s="124"/>
      <c r="P186" s="124"/>
      <c r="Q186" s="119"/>
      <c r="R186" s="119"/>
      <c r="S186" s="119"/>
      <c r="T186" s="119"/>
      <c r="U186" s="119"/>
      <c r="V186" s="119"/>
    </row>
    <row r="187" spans="2:22" x14ac:dyDescent="0.2">
      <c r="B187" s="473"/>
      <c r="C187" s="34"/>
      <c r="D187" s="13"/>
      <c r="E187" s="13"/>
      <c r="F187" s="16"/>
      <c r="G187" s="16"/>
      <c r="H187" s="16"/>
      <c r="I187" s="35"/>
      <c r="J187" s="12"/>
      <c r="K187" s="328"/>
      <c r="L187" s="16"/>
      <c r="M187" s="12"/>
      <c r="N187" s="419"/>
      <c r="O187" s="124"/>
      <c r="P187" s="124"/>
      <c r="Q187" s="119"/>
      <c r="R187" s="119"/>
      <c r="S187" s="119"/>
      <c r="T187" s="119"/>
      <c r="U187" s="119"/>
      <c r="V187" s="119"/>
    </row>
    <row r="188" spans="2:22" x14ac:dyDescent="0.2">
      <c r="B188" s="473"/>
      <c r="C188" s="34"/>
      <c r="D188" s="13"/>
      <c r="E188" s="13"/>
      <c r="F188" s="16"/>
      <c r="G188" s="16"/>
      <c r="H188" s="16"/>
      <c r="I188" s="35"/>
      <c r="J188" s="12"/>
      <c r="K188" s="328"/>
      <c r="L188" s="16"/>
      <c r="M188" s="12"/>
      <c r="N188" s="419"/>
      <c r="O188" s="124"/>
      <c r="P188" s="124"/>
      <c r="Q188" s="119"/>
      <c r="R188" s="119"/>
      <c r="S188" s="119"/>
      <c r="T188" s="119"/>
      <c r="U188" s="119"/>
      <c r="V188" s="119"/>
    </row>
    <row r="189" spans="2:22" x14ac:dyDescent="0.2">
      <c r="B189" s="473"/>
      <c r="C189" s="34"/>
      <c r="D189" s="13"/>
      <c r="E189" s="13"/>
      <c r="F189" s="16"/>
      <c r="G189" s="16"/>
      <c r="H189" s="16"/>
      <c r="I189" s="35"/>
      <c r="J189" s="12"/>
      <c r="K189" s="328"/>
      <c r="L189" s="16"/>
      <c r="M189" s="12"/>
      <c r="N189" s="419"/>
      <c r="O189" s="124"/>
      <c r="P189" s="124"/>
      <c r="Q189" s="119"/>
      <c r="R189" s="119"/>
      <c r="S189" s="119"/>
      <c r="T189" s="119"/>
      <c r="U189" s="119"/>
      <c r="V189" s="119"/>
    </row>
    <row r="190" spans="2:22" x14ac:dyDescent="0.2">
      <c r="B190" s="473"/>
      <c r="C190" s="34"/>
      <c r="D190" s="13"/>
      <c r="E190" s="13"/>
      <c r="F190" s="16"/>
      <c r="G190" s="16"/>
      <c r="H190" s="16"/>
      <c r="I190" s="35"/>
      <c r="J190" s="12"/>
      <c r="K190" s="328"/>
      <c r="L190" s="16"/>
      <c r="M190" s="12"/>
      <c r="N190" s="419"/>
      <c r="O190" s="124"/>
      <c r="P190" s="124"/>
      <c r="Q190" s="119"/>
      <c r="R190" s="119"/>
      <c r="S190" s="119"/>
      <c r="T190" s="119"/>
      <c r="U190" s="119"/>
      <c r="V190" s="119"/>
    </row>
    <row r="191" spans="2:22" x14ac:dyDescent="0.2">
      <c r="B191" s="141"/>
      <c r="M191" s="124"/>
      <c r="N191" s="419"/>
      <c r="O191" s="124"/>
      <c r="P191" s="124"/>
      <c r="Q191" s="119"/>
      <c r="R191" s="119"/>
      <c r="S191" s="119"/>
      <c r="T191" s="119"/>
      <c r="U191" s="119"/>
      <c r="V191" s="119"/>
    </row>
    <row r="192" spans="2:22" ht="15" thickBot="1" x14ac:dyDescent="0.25">
      <c r="B192" s="412"/>
      <c r="C192" s="302"/>
      <c r="D192" s="302"/>
      <c r="E192" s="302"/>
      <c r="F192" s="302"/>
      <c r="G192" s="302"/>
      <c r="H192" s="302"/>
      <c r="I192" s="302"/>
      <c r="J192" s="302"/>
      <c r="K192" s="302"/>
      <c r="L192" s="302"/>
      <c r="M192" s="420"/>
      <c r="N192" s="421"/>
      <c r="O192" s="124"/>
      <c r="P192" s="124"/>
      <c r="Q192" s="119"/>
      <c r="R192" s="119"/>
      <c r="S192" s="119"/>
      <c r="T192" s="119"/>
      <c r="U192" s="119"/>
      <c r="V192" s="119"/>
    </row>
    <row r="193" spans="2:22" x14ac:dyDescent="0.2">
      <c r="B193" s="141"/>
      <c r="H193" s="402"/>
      <c r="M193" s="124"/>
      <c r="N193" s="124"/>
      <c r="O193" s="124"/>
      <c r="P193" s="124"/>
      <c r="Q193" s="119"/>
      <c r="R193" s="119"/>
      <c r="S193" s="119"/>
      <c r="T193" s="119"/>
      <c r="U193" s="119"/>
      <c r="V193" s="119"/>
    </row>
    <row r="194" spans="2:22" ht="14.25" customHeight="1" x14ac:dyDescent="0.25">
      <c r="B194" s="418" t="s">
        <v>184</v>
      </c>
      <c r="H194" s="402"/>
      <c r="M194" s="124"/>
      <c r="N194" s="124"/>
      <c r="O194" s="124"/>
      <c r="P194" s="124"/>
      <c r="Q194" s="119"/>
      <c r="R194" s="119"/>
      <c r="S194" s="119"/>
      <c r="T194" s="119"/>
      <c r="U194" s="119"/>
      <c r="V194" s="119"/>
    </row>
    <row r="195" spans="2:22" x14ac:dyDescent="0.2">
      <c r="B195" s="141"/>
      <c r="H195" s="402"/>
      <c r="M195" s="124"/>
      <c r="N195" s="124"/>
      <c r="O195" s="124"/>
      <c r="P195" s="124"/>
      <c r="Q195" s="119"/>
      <c r="R195" s="119"/>
      <c r="S195" s="119"/>
      <c r="T195" s="119"/>
      <c r="U195" s="119"/>
      <c r="V195" s="119"/>
    </row>
    <row r="196" spans="2:22" x14ac:dyDescent="0.2">
      <c r="B196" s="141" t="s">
        <v>185</v>
      </c>
      <c r="H196" s="402"/>
      <c r="M196" s="124"/>
      <c r="N196" s="124"/>
      <c r="O196" s="124"/>
      <c r="P196" s="124"/>
      <c r="Q196" s="119"/>
      <c r="R196" s="119"/>
      <c r="S196" s="119"/>
      <c r="T196" s="119"/>
      <c r="U196" s="119"/>
      <c r="V196" s="119"/>
    </row>
    <row r="197" spans="2:22" x14ac:dyDescent="0.2">
      <c r="B197" s="141"/>
      <c r="D197" s="66" t="s">
        <v>186</v>
      </c>
      <c r="H197" s="402"/>
      <c r="M197" s="124"/>
      <c r="N197" s="124"/>
      <c r="O197" s="124"/>
      <c r="P197" s="124"/>
      <c r="Q197" s="119"/>
      <c r="R197" s="119"/>
      <c r="S197" s="119"/>
      <c r="T197" s="119"/>
      <c r="U197" s="119"/>
      <c r="V197" s="119"/>
    </row>
    <row r="198" spans="2:22" x14ac:dyDescent="0.2">
      <c r="B198" s="141"/>
      <c r="D198" s="66" t="s">
        <v>188</v>
      </c>
      <c r="E198" s="579" t="s">
        <v>187</v>
      </c>
      <c r="F198" s="579"/>
      <c r="H198" s="402"/>
      <c r="M198" s="124"/>
      <c r="N198" s="124"/>
      <c r="O198" s="124"/>
      <c r="P198" s="124"/>
      <c r="Q198" s="119"/>
      <c r="R198" s="119"/>
      <c r="S198" s="119"/>
      <c r="T198" s="119"/>
      <c r="U198" s="119"/>
      <c r="V198" s="119"/>
    </row>
    <row r="199" spans="2:22" ht="60" x14ac:dyDescent="0.25">
      <c r="B199" s="132" t="s">
        <v>189</v>
      </c>
      <c r="C199" s="481" t="s">
        <v>190</v>
      </c>
      <c r="D199" s="481" t="s">
        <v>191</v>
      </c>
      <c r="E199" s="580" t="s">
        <v>192</v>
      </c>
      <c r="F199" s="581"/>
      <c r="G199" s="481" t="s">
        <v>60</v>
      </c>
      <c r="H199" s="402"/>
      <c r="M199" s="124"/>
      <c r="N199" s="124"/>
      <c r="O199" s="124"/>
      <c r="P199" s="124"/>
      <c r="Q199" s="119"/>
      <c r="R199" s="119"/>
      <c r="S199" s="119"/>
      <c r="T199" s="119"/>
      <c r="U199" s="119"/>
      <c r="V199" s="119"/>
    </row>
    <row r="200" spans="2:22" x14ac:dyDescent="0.2">
      <c r="B200" s="147" t="str">
        <f ca="1">IF(ISBLANK(INDIRECT("$C$169")),"",INDIRECT("$C$169"))</f>
        <v/>
      </c>
      <c r="C200" s="37" t="str">
        <f ca="1">IF(NOT(LEN(B200)&lt;1),"Blowdown valve","")</f>
        <v/>
      </c>
      <c r="D200" s="16"/>
      <c r="E200" s="557"/>
      <c r="F200" s="558"/>
      <c r="G200" s="422" t="str">
        <f t="array" aca="1" ref="G200" ca="1">_xlfn.IFNA(IF(INDEX($B$169:$B$190,MATCH($B200,$C$169:$C$190,0),1)&lt;&gt;"",INDEX($B$169:$B$190,MATCH($B200,$C$169:$C$190,0),1),""),"")</f>
        <v/>
      </c>
      <c r="H200" s="402"/>
      <c r="M200" s="124"/>
      <c r="N200" s="124"/>
      <c r="O200" s="124"/>
      <c r="P200" s="124"/>
      <c r="Q200" s="119"/>
      <c r="R200" s="119"/>
      <c r="S200" s="119"/>
      <c r="T200" s="119"/>
      <c r="U200" s="119"/>
      <c r="V200" s="119"/>
    </row>
    <row r="201" spans="2:22" x14ac:dyDescent="0.2">
      <c r="B201" s="147" t="str">
        <f ca="1">IF(ISBLANK(INDIRECT("$C$169")),"",INDIRECT("$C$169"))</f>
        <v/>
      </c>
      <c r="C201" s="37" t="str">
        <f ca="1">IF(NOT(LEN(B201)&lt;1),"Isolation valve","")</f>
        <v/>
      </c>
      <c r="D201" s="16"/>
      <c r="E201" s="557"/>
      <c r="F201" s="558"/>
      <c r="G201" s="422" t="str">
        <f t="shared" ref="G201:G264" ca="1" si="3">_xlfn.IFNA(IF(INDEX($B$169:$B$190,MATCH($B201,$C$169:$C$190,0),1)&lt;&gt;"",INDEX($B$169:$B$190,MATCH($B201,$C$169:$C$190,0),1),""),"")</f>
        <v/>
      </c>
      <c r="H201" s="402"/>
      <c r="M201" s="124"/>
      <c r="N201" s="124"/>
      <c r="O201" s="124"/>
      <c r="P201" s="124"/>
      <c r="Q201" s="119"/>
      <c r="R201" s="119"/>
      <c r="S201" s="119"/>
      <c r="T201" s="119"/>
      <c r="U201" s="119"/>
      <c r="V201" s="119"/>
    </row>
    <row r="202" spans="2:22" x14ac:dyDescent="0.2">
      <c r="B202" s="147" t="str">
        <f ca="1">IF(ISBLANK(INDIRECT("$C$169")),"",INDIRECT("$C$169"))</f>
        <v/>
      </c>
      <c r="C202" s="37" t="str">
        <f ca="1">IF(NOT(LEN(B202)&lt;1),"Wet seal","")</f>
        <v/>
      </c>
      <c r="D202" s="16"/>
      <c r="E202" s="557"/>
      <c r="F202" s="558"/>
      <c r="G202" s="422" t="str">
        <f t="shared" ca="1" si="3"/>
        <v/>
      </c>
      <c r="H202" s="402"/>
      <c r="M202" s="124"/>
      <c r="N202" s="124"/>
      <c r="O202" s="124"/>
      <c r="P202" s="124"/>
      <c r="Q202" s="119"/>
      <c r="R202" s="119"/>
      <c r="S202" s="119"/>
      <c r="T202" s="119"/>
      <c r="U202" s="119"/>
      <c r="V202" s="119"/>
    </row>
    <row r="203" spans="2:22" x14ac:dyDescent="0.2">
      <c r="B203" s="147" t="str">
        <f ca="1">IF(ISBLANK(INDIRECT("$C$170")),"",INDIRECT("$C$170"))</f>
        <v/>
      </c>
      <c r="C203" s="37" t="str">
        <f ca="1">IF(NOT(LEN(B203)&lt;1),"Blowdown valve","")</f>
        <v/>
      </c>
      <c r="D203" s="16"/>
      <c r="E203" s="557"/>
      <c r="F203" s="558"/>
      <c r="G203" s="422" t="str">
        <f t="shared" ca="1" si="3"/>
        <v/>
      </c>
      <c r="H203" s="402"/>
      <c r="M203" s="124"/>
      <c r="N203" s="124"/>
      <c r="O203" s="124"/>
      <c r="P203" s="124"/>
      <c r="Q203" s="119"/>
      <c r="R203" s="119"/>
      <c r="S203" s="119"/>
      <c r="T203" s="119"/>
      <c r="U203" s="119"/>
      <c r="V203" s="119"/>
    </row>
    <row r="204" spans="2:22" x14ac:dyDescent="0.2">
      <c r="B204" s="147" t="str">
        <f ca="1">IF(ISBLANK(INDIRECT("$C$170")),"",INDIRECT("$C$170"))</f>
        <v/>
      </c>
      <c r="C204" s="37" t="str">
        <f ca="1">IF(NOT(LEN(B204)&lt;1),"Isolation valve","")</f>
        <v/>
      </c>
      <c r="D204" s="16"/>
      <c r="E204" s="557"/>
      <c r="F204" s="558"/>
      <c r="G204" s="422" t="str">
        <f t="shared" ca="1" si="3"/>
        <v/>
      </c>
      <c r="H204" s="402"/>
      <c r="M204" s="124"/>
      <c r="N204" s="124"/>
      <c r="O204" s="124"/>
      <c r="P204" s="124"/>
      <c r="Q204" s="119"/>
      <c r="R204" s="119"/>
      <c r="S204" s="119"/>
      <c r="T204" s="119"/>
      <c r="U204" s="119"/>
      <c r="V204" s="119"/>
    </row>
    <row r="205" spans="2:22" x14ac:dyDescent="0.2">
      <c r="B205" s="147" t="str">
        <f ca="1">IF(ISBLANK(INDIRECT("$C$170")),"",INDIRECT("$C$170"))</f>
        <v/>
      </c>
      <c r="C205" s="37" t="str">
        <f ca="1">IF(NOT(LEN(B205)&lt;1),"Wet seal","")</f>
        <v/>
      </c>
      <c r="D205" s="16"/>
      <c r="E205" s="557"/>
      <c r="F205" s="558"/>
      <c r="G205" s="422" t="str">
        <f t="shared" ca="1" si="3"/>
        <v/>
      </c>
      <c r="H205" s="402"/>
      <c r="M205" s="124"/>
      <c r="N205" s="124"/>
      <c r="O205" s="124"/>
      <c r="P205" s="124"/>
      <c r="Q205" s="119"/>
      <c r="R205" s="119"/>
      <c r="S205" s="119"/>
      <c r="T205" s="119"/>
      <c r="U205" s="119"/>
      <c r="V205" s="119"/>
    </row>
    <row r="206" spans="2:22" x14ac:dyDescent="0.2">
      <c r="B206" s="147" t="str">
        <f ca="1">IF(ISBLANK(INDIRECT("$C$171")),"",INDIRECT("$C$171"))</f>
        <v/>
      </c>
      <c r="C206" s="37" t="str">
        <f ca="1">IF(NOT(LEN(B206)&lt;1),"Blowdown valve","")</f>
        <v/>
      </c>
      <c r="D206" s="16"/>
      <c r="E206" s="557"/>
      <c r="F206" s="558"/>
      <c r="G206" s="422" t="str">
        <f t="shared" ca="1" si="3"/>
        <v/>
      </c>
      <c r="H206" s="402"/>
      <c r="M206" s="124"/>
      <c r="N206" s="124"/>
      <c r="O206" s="124"/>
      <c r="P206" s="124"/>
      <c r="Q206" s="119"/>
      <c r="R206" s="119"/>
      <c r="S206" s="119"/>
      <c r="T206" s="119"/>
      <c r="U206" s="119"/>
      <c r="V206" s="119"/>
    </row>
    <row r="207" spans="2:22" x14ac:dyDescent="0.2">
      <c r="B207" s="147" t="str">
        <f ca="1">IF(ISBLANK(INDIRECT("$C$171")),"",INDIRECT("$C$171"))</f>
        <v/>
      </c>
      <c r="C207" s="37" t="str">
        <f ca="1">IF(NOT(LEN(B207)&lt;1),"Isolation valve","")</f>
        <v/>
      </c>
      <c r="D207" s="16"/>
      <c r="E207" s="557"/>
      <c r="F207" s="558"/>
      <c r="G207" s="422" t="str">
        <f t="shared" ca="1" si="3"/>
        <v/>
      </c>
      <c r="H207" s="402"/>
      <c r="M207" s="124"/>
      <c r="N207" s="124"/>
      <c r="O207" s="124"/>
      <c r="P207" s="124"/>
      <c r="Q207" s="119"/>
      <c r="R207" s="119"/>
      <c r="S207" s="119"/>
      <c r="T207" s="119"/>
      <c r="U207" s="119"/>
      <c r="V207" s="119"/>
    </row>
    <row r="208" spans="2:22" x14ac:dyDescent="0.2">
      <c r="B208" s="147" t="str">
        <f ca="1">IF(ISBLANK(INDIRECT("$C$171")),"",INDIRECT("$C$171"))</f>
        <v/>
      </c>
      <c r="C208" s="37" t="str">
        <f ca="1">IF(NOT(LEN(B208)&lt;1),"Wet seal","")</f>
        <v/>
      </c>
      <c r="D208" s="16"/>
      <c r="E208" s="557"/>
      <c r="F208" s="558"/>
      <c r="G208" s="422" t="str">
        <f t="shared" ca="1" si="3"/>
        <v/>
      </c>
      <c r="H208" s="402"/>
      <c r="M208" s="124"/>
      <c r="N208" s="124"/>
      <c r="O208" s="124"/>
      <c r="P208" s="124"/>
      <c r="Q208" s="119"/>
      <c r="R208" s="119"/>
      <c r="S208" s="119"/>
      <c r="T208" s="119"/>
      <c r="U208" s="119"/>
      <c r="V208" s="119"/>
    </row>
    <row r="209" spans="2:22" x14ac:dyDescent="0.2">
      <c r="B209" s="147" t="str">
        <f ca="1">IF(ISBLANK(INDIRECT("$C$172")),"",INDIRECT("$C$172"))</f>
        <v/>
      </c>
      <c r="C209" s="37" t="str">
        <f ca="1">IF(NOT(LEN(B209)&lt;1),"Blowdown valve","")</f>
        <v/>
      </c>
      <c r="D209" s="16"/>
      <c r="E209" s="557"/>
      <c r="F209" s="558"/>
      <c r="G209" s="422" t="str">
        <f t="shared" ca="1" si="3"/>
        <v/>
      </c>
      <c r="H209" s="402"/>
      <c r="M209" s="124"/>
      <c r="N209" s="124"/>
      <c r="O209" s="124"/>
      <c r="P209" s="124"/>
      <c r="Q209" s="119"/>
      <c r="R209" s="119"/>
      <c r="S209" s="119"/>
      <c r="T209" s="119"/>
      <c r="U209" s="119"/>
      <c r="V209" s="119"/>
    </row>
    <row r="210" spans="2:22" x14ac:dyDescent="0.2">
      <c r="B210" s="147" t="str">
        <f ca="1">IF(ISBLANK(INDIRECT("$C$172")),"",INDIRECT("$C$172"))</f>
        <v/>
      </c>
      <c r="C210" s="37" t="str">
        <f ca="1">IF(NOT(LEN(B210)&lt;1),"Isolation valve","")</f>
        <v/>
      </c>
      <c r="D210" s="16"/>
      <c r="E210" s="557"/>
      <c r="F210" s="558"/>
      <c r="G210" s="422" t="str">
        <f t="shared" ca="1" si="3"/>
        <v/>
      </c>
      <c r="H210" s="402"/>
      <c r="M210" s="124"/>
      <c r="N210" s="124"/>
      <c r="O210" s="124"/>
      <c r="P210" s="124"/>
      <c r="Q210" s="119"/>
      <c r="R210" s="119"/>
      <c r="S210" s="119"/>
      <c r="T210" s="119"/>
      <c r="U210" s="119"/>
      <c r="V210" s="119"/>
    </row>
    <row r="211" spans="2:22" x14ac:dyDescent="0.2">
      <c r="B211" s="147" t="str">
        <f ca="1">IF(ISBLANK(INDIRECT("$C$172")),"",INDIRECT("$C$172"))</f>
        <v/>
      </c>
      <c r="C211" s="37" t="str">
        <f ca="1">IF(NOT(LEN(B211)&lt;1),"Wet seal","")</f>
        <v/>
      </c>
      <c r="D211" s="16"/>
      <c r="E211" s="557"/>
      <c r="F211" s="558"/>
      <c r="G211" s="422" t="str">
        <f t="shared" ca="1" si="3"/>
        <v/>
      </c>
      <c r="H211" s="402"/>
      <c r="M211" s="124"/>
      <c r="N211" s="124"/>
      <c r="O211" s="124"/>
      <c r="P211" s="124"/>
      <c r="Q211" s="119"/>
      <c r="R211" s="119"/>
      <c r="S211" s="119"/>
      <c r="T211" s="119"/>
      <c r="U211" s="119"/>
      <c r="V211" s="119"/>
    </row>
    <row r="212" spans="2:22" x14ac:dyDescent="0.2">
      <c r="B212" s="147" t="str">
        <f ca="1">IF(ISBLANK(INDIRECT("$C$173")),"",INDIRECT("$C$173"))</f>
        <v/>
      </c>
      <c r="C212" s="37" t="str">
        <f ca="1">IF(NOT(LEN(B212)&lt;1),"Blowdown valve","")</f>
        <v/>
      </c>
      <c r="D212" s="16"/>
      <c r="E212" s="557"/>
      <c r="F212" s="558"/>
      <c r="G212" s="422" t="str">
        <f t="shared" ca="1" si="3"/>
        <v/>
      </c>
      <c r="H212" s="402"/>
      <c r="M212" s="124"/>
      <c r="N212" s="124"/>
      <c r="O212" s="124"/>
      <c r="P212" s="124"/>
      <c r="Q212" s="119"/>
      <c r="R212" s="119"/>
      <c r="S212" s="119"/>
      <c r="T212" s="119"/>
      <c r="U212" s="119"/>
      <c r="V212" s="119"/>
    </row>
    <row r="213" spans="2:22" x14ac:dyDescent="0.2">
      <c r="B213" s="147" t="str">
        <f ca="1">IF(ISBLANK(INDIRECT("$C$173")),"",INDIRECT("$C$173"))</f>
        <v/>
      </c>
      <c r="C213" s="37" t="str">
        <f ca="1">IF(NOT(LEN(B213)&lt;1),"Isolation valve","")</f>
        <v/>
      </c>
      <c r="D213" s="16"/>
      <c r="E213" s="557"/>
      <c r="F213" s="558"/>
      <c r="G213" s="422" t="str">
        <f t="shared" ca="1" si="3"/>
        <v/>
      </c>
      <c r="H213" s="402"/>
      <c r="M213" s="124"/>
      <c r="N213" s="124"/>
      <c r="O213" s="124"/>
      <c r="P213" s="124"/>
      <c r="Q213" s="119"/>
      <c r="R213" s="119"/>
      <c r="S213" s="119"/>
      <c r="T213" s="119"/>
      <c r="U213" s="119"/>
      <c r="V213" s="119"/>
    </row>
    <row r="214" spans="2:22" x14ac:dyDescent="0.2">
      <c r="B214" s="147" t="str">
        <f ca="1">IF(ISBLANK(INDIRECT("$C$173")),"",INDIRECT("$C$173"))</f>
        <v/>
      </c>
      <c r="C214" s="37" t="str">
        <f ca="1">IF(NOT(LEN(B214)&lt;1),"Wet seal","")</f>
        <v/>
      </c>
      <c r="D214" s="16"/>
      <c r="E214" s="557"/>
      <c r="F214" s="558"/>
      <c r="G214" s="422" t="str">
        <f t="shared" ca="1" si="3"/>
        <v/>
      </c>
      <c r="H214" s="402"/>
      <c r="M214" s="124"/>
      <c r="N214" s="124"/>
      <c r="O214" s="124"/>
      <c r="P214" s="124"/>
      <c r="Q214" s="119"/>
      <c r="R214" s="119"/>
      <c r="S214" s="119"/>
      <c r="T214" s="119"/>
      <c r="U214" s="119"/>
      <c r="V214" s="119"/>
    </row>
    <row r="215" spans="2:22" x14ac:dyDescent="0.2">
      <c r="B215" s="147" t="str">
        <f ca="1">IF(ISBLANK(INDIRECT("$C$174")),"",INDIRECT("$C$174"))</f>
        <v/>
      </c>
      <c r="C215" s="37" t="str">
        <f ca="1">IF(NOT(LEN(B215)&lt;1),"Blowdown valve","")</f>
        <v/>
      </c>
      <c r="D215" s="16"/>
      <c r="E215" s="557"/>
      <c r="F215" s="558"/>
      <c r="G215" s="422" t="str">
        <f t="shared" ca="1" si="3"/>
        <v/>
      </c>
      <c r="H215" s="402"/>
      <c r="M215" s="124"/>
      <c r="N215" s="124"/>
      <c r="O215" s="124"/>
      <c r="P215" s="124"/>
      <c r="Q215" s="119"/>
      <c r="R215" s="119"/>
      <c r="S215" s="119"/>
      <c r="T215" s="119"/>
      <c r="U215" s="119"/>
      <c r="V215" s="119"/>
    </row>
    <row r="216" spans="2:22" x14ac:dyDescent="0.2">
      <c r="B216" s="147" t="str">
        <f ca="1">IF(ISBLANK(INDIRECT("$C$174")),"",INDIRECT("$C$174"))</f>
        <v/>
      </c>
      <c r="C216" s="37" t="str">
        <f ca="1">IF(NOT(LEN(B216)&lt;1),"Isolation valve","")</f>
        <v/>
      </c>
      <c r="D216" s="16"/>
      <c r="E216" s="557"/>
      <c r="F216" s="558"/>
      <c r="G216" s="422" t="str">
        <f t="shared" ca="1" si="3"/>
        <v/>
      </c>
      <c r="H216" s="402"/>
      <c r="M216" s="124"/>
      <c r="N216" s="124"/>
      <c r="O216" s="124"/>
      <c r="P216" s="124"/>
      <c r="Q216" s="119"/>
      <c r="R216" s="119"/>
      <c r="S216" s="119"/>
      <c r="T216" s="119"/>
      <c r="U216" s="119"/>
      <c r="V216" s="119"/>
    </row>
    <row r="217" spans="2:22" x14ac:dyDescent="0.2">
      <c r="B217" s="147" t="str">
        <f ca="1">IF(ISBLANK(INDIRECT("$C$174")),"",INDIRECT("$C$174"))</f>
        <v/>
      </c>
      <c r="C217" s="37" t="str">
        <f ca="1">IF(NOT(LEN(B217)&lt;1),"Wet seal","")</f>
        <v/>
      </c>
      <c r="D217" s="16"/>
      <c r="E217" s="557"/>
      <c r="F217" s="558"/>
      <c r="G217" s="422" t="str">
        <f t="shared" ca="1" si="3"/>
        <v/>
      </c>
      <c r="H217" s="402"/>
      <c r="M217" s="124"/>
      <c r="N217" s="124"/>
      <c r="O217" s="124"/>
      <c r="P217" s="124"/>
      <c r="Q217" s="119"/>
      <c r="R217" s="119"/>
      <c r="S217" s="119"/>
      <c r="T217" s="119"/>
      <c r="U217" s="119"/>
      <c r="V217" s="119"/>
    </row>
    <row r="218" spans="2:22" x14ac:dyDescent="0.2">
      <c r="B218" s="147" t="str">
        <f ca="1">IF(ISBLANK(INDIRECT("$C$175")),"",INDIRECT("$C$175"))</f>
        <v/>
      </c>
      <c r="C218" s="37" t="str">
        <f ca="1">IF(NOT(LEN(B218)&lt;1),"Blowdown valve","")</f>
        <v/>
      </c>
      <c r="D218" s="16"/>
      <c r="E218" s="557"/>
      <c r="F218" s="558"/>
      <c r="G218" s="422" t="str">
        <f t="shared" ca="1" si="3"/>
        <v/>
      </c>
      <c r="H218" s="402"/>
      <c r="M218" s="124"/>
      <c r="N218" s="124"/>
      <c r="O218" s="124"/>
      <c r="P218" s="124"/>
      <c r="Q218" s="119"/>
      <c r="R218" s="119"/>
      <c r="S218" s="119"/>
      <c r="T218" s="119"/>
      <c r="U218" s="119"/>
      <c r="V218" s="119"/>
    </row>
    <row r="219" spans="2:22" x14ac:dyDescent="0.2">
      <c r="B219" s="147" t="str">
        <f ca="1">IF(ISBLANK(INDIRECT("$C$175")),"",INDIRECT("$C$175"))</f>
        <v/>
      </c>
      <c r="C219" s="37" t="str">
        <f ca="1">IF(NOT(LEN(B219)&lt;1),"Isolation valve","")</f>
        <v/>
      </c>
      <c r="D219" s="16"/>
      <c r="E219" s="557"/>
      <c r="F219" s="558"/>
      <c r="G219" s="422" t="str">
        <f t="shared" ca="1" si="3"/>
        <v/>
      </c>
      <c r="H219" s="402"/>
      <c r="M219" s="124"/>
      <c r="N219" s="124"/>
      <c r="O219" s="124"/>
      <c r="P219" s="124"/>
      <c r="Q219" s="119"/>
      <c r="R219" s="119"/>
      <c r="S219" s="119"/>
      <c r="T219" s="119"/>
      <c r="U219" s="119"/>
      <c r="V219" s="119"/>
    </row>
    <row r="220" spans="2:22" x14ac:dyDescent="0.2">
      <c r="B220" s="147" t="str">
        <f ca="1">IF(ISBLANK(INDIRECT("$C$175")),"",INDIRECT("$C$175"))</f>
        <v/>
      </c>
      <c r="C220" s="37" t="str">
        <f ca="1">IF(NOT(LEN(B220)&lt;1),"Wet seal","")</f>
        <v/>
      </c>
      <c r="D220" s="16"/>
      <c r="E220" s="557"/>
      <c r="F220" s="558"/>
      <c r="G220" s="422" t="str">
        <f t="shared" ca="1" si="3"/>
        <v/>
      </c>
      <c r="H220" s="402"/>
      <c r="M220" s="124"/>
      <c r="N220" s="124"/>
      <c r="O220" s="124"/>
      <c r="P220" s="124"/>
      <c r="Q220" s="119"/>
      <c r="R220" s="119"/>
      <c r="S220" s="119"/>
      <c r="T220" s="119"/>
      <c r="U220" s="119"/>
      <c r="V220" s="119"/>
    </row>
    <row r="221" spans="2:22" x14ac:dyDescent="0.2">
      <c r="B221" s="147" t="str">
        <f ca="1">IF(ISBLANK(INDIRECT("$C$176")),"",INDIRECT("$C$176"))</f>
        <v/>
      </c>
      <c r="C221" s="37" t="str">
        <f ca="1">IF(NOT(LEN(B221)&lt;1),"Blowdown valve","")</f>
        <v/>
      </c>
      <c r="D221" s="16"/>
      <c r="E221" s="557"/>
      <c r="F221" s="558"/>
      <c r="G221" s="422" t="str">
        <f t="shared" ca="1" si="3"/>
        <v/>
      </c>
      <c r="H221" s="402"/>
      <c r="M221" s="124"/>
      <c r="N221" s="124"/>
      <c r="O221" s="124"/>
      <c r="P221" s="124"/>
      <c r="Q221" s="119"/>
      <c r="R221" s="119"/>
      <c r="S221" s="119"/>
      <c r="T221" s="119"/>
      <c r="U221" s="119"/>
      <c r="V221" s="119"/>
    </row>
    <row r="222" spans="2:22" x14ac:dyDescent="0.2">
      <c r="B222" s="147" t="str">
        <f ca="1">IF(ISBLANK(INDIRECT("$C$176")),"",INDIRECT("$C$176"))</f>
        <v/>
      </c>
      <c r="C222" s="37" t="str">
        <f ca="1">IF(NOT(LEN(B222)&lt;1),"Isolation valve","")</f>
        <v/>
      </c>
      <c r="D222" s="16"/>
      <c r="E222" s="557"/>
      <c r="F222" s="558"/>
      <c r="G222" s="422" t="str">
        <f t="shared" ca="1" si="3"/>
        <v/>
      </c>
      <c r="H222" s="402"/>
      <c r="M222" s="124"/>
      <c r="N222" s="124"/>
      <c r="O222" s="124"/>
      <c r="P222" s="124"/>
      <c r="Q222" s="119"/>
      <c r="R222" s="119"/>
      <c r="S222" s="119"/>
      <c r="T222" s="119"/>
      <c r="U222" s="119"/>
      <c r="V222" s="119"/>
    </row>
    <row r="223" spans="2:22" x14ac:dyDescent="0.2">
      <c r="B223" s="147" t="str">
        <f ca="1">IF(ISBLANK(INDIRECT("$C$176")),"",INDIRECT("$C$176"))</f>
        <v/>
      </c>
      <c r="C223" s="37" t="str">
        <f ca="1">IF(NOT(LEN(B223)&lt;1),"Wet seal","")</f>
        <v/>
      </c>
      <c r="D223" s="16"/>
      <c r="E223" s="557"/>
      <c r="F223" s="558"/>
      <c r="G223" s="422" t="str">
        <f t="shared" ca="1" si="3"/>
        <v/>
      </c>
      <c r="H223" s="402"/>
      <c r="M223" s="124"/>
      <c r="N223" s="124"/>
      <c r="O223" s="124"/>
      <c r="P223" s="124"/>
      <c r="Q223" s="119"/>
      <c r="R223" s="119"/>
      <c r="S223" s="119"/>
      <c r="T223" s="119"/>
      <c r="U223" s="119"/>
      <c r="V223" s="119"/>
    </row>
    <row r="224" spans="2:22" x14ac:dyDescent="0.2">
      <c r="B224" s="147" t="str">
        <f ca="1">IF(ISBLANK(INDIRECT("$C$177")),"",INDIRECT("$C$177"))</f>
        <v/>
      </c>
      <c r="C224" s="37" t="str">
        <f ca="1">IF(NOT(LEN(B224)&lt;1),"Blowdown valve","")</f>
        <v/>
      </c>
      <c r="D224" s="16"/>
      <c r="E224" s="557"/>
      <c r="F224" s="558"/>
      <c r="G224" s="422" t="str">
        <f t="shared" ca="1" si="3"/>
        <v/>
      </c>
      <c r="H224" s="402"/>
      <c r="M224" s="124"/>
      <c r="N224" s="124"/>
      <c r="O224" s="124"/>
      <c r="P224" s="124"/>
      <c r="Q224" s="119"/>
      <c r="R224" s="119"/>
      <c r="S224" s="119"/>
      <c r="T224" s="119"/>
      <c r="U224" s="119"/>
      <c r="V224" s="119"/>
    </row>
    <row r="225" spans="2:22" x14ac:dyDescent="0.2">
      <c r="B225" s="147" t="str">
        <f ca="1">IF(ISBLANK(INDIRECT("$C$177")),"",INDIRECT("$C$177"))</f>
        <v/>
      </c>
      <c r="C225" s="37" t="str">
        <f ca="1">IF(NOT(LEN(B225)&lt;1),"Isolation valve","")</f>
        <v/>
      </c>
      <c r="D225" s="16"/>
      <c r="E225" s="557"/>
      <c r="F225" s="558"/>
      <c r="G225" s="422" t="str">
        <f t="shared" ca="1" si="3"/>
        <v/>
      </c>
      <c r="H225" s="402"/>
      <c r="M225" s="124"/>
      <c r="N225" s="124"/>
      <c r="O225" s="124"/>
      <c r="P225" s="124"/>
      <c r="Q225" s="119"/>
      <c r="R225" s="119"/>
      <c r="S225" s="119"/>
      <c r="T225" s="119"/>
      <c r="U225" s="119"/>
      <c r="V225" s="119"/>
    </row>
    <row r="226" spans="2:22" x14ac:dyDescent="0.2">
      <c r="B226" s="147" t="str">
        <f ca="1">IF(ISBLANK(INDIRECT("$C$177")),"",INDIRECT("$C$177"))</f>
        <v/>
      </c>
      <c r="C226" s="37" t="str">
        <f ca="1">IF(NOT(LEN(B226)&lt;1),"Wet seal","")</f>
        <v/>
      </c>
      <c r="D226" s="16"/>
      <c r="E226" s="557"/>
      <c r="F226" s="558"/>
      <c r="G226" s="422" t="str">
        <f t="shared" ca="1" si="3"/>
        <v/>
      </c>
      <c r="H226" s="402"/>
      <c r="M226" s="124"/>
      <c r="N226" s="124"/>
      <c r="O226" s="124"/>
      <c r="P226" s="124"/>
      <c r="Q226" s="119"/>
      <c r="R226" s="119"/>
      <c r="S226" s="119"/>
      <c r="T226" s="119"/>
      <c r="U226" s="119"/>
      <c r="V226" s="119"/>
    </row>
    <row r="227" spans="2:22" x14ac:dyDescent="0.2">
      <c r="B227" s="147" t="str">
        <f ca="1">IF(ISBLANK(INDIRECT("$C$178")),"",INDIRECT("$C$178"))</f>
        <v/>
      </c>
      <c r="C227" s="37" t="str">
        <f ca="1">IF(NOT(LEN(B227)&lt;1),"Blowdown valve","")</f>
        <v/>
      </c>
      <c r="D227" s="16"/>
      <c r="E227" s="557"/>
      <c r="F227" s="558"/>
      <c r="G227" s="422" t="str">
        <f t="shared" ca="1" si="3"/>
        <v/>
      </c>
      <c r="H227" s="402"/>
      <c r="M227" s="124"/>
      <c r="N227" s="124"/>
      <c r="O227" s="124"/>
      <c r="P227" s="124"/>
      <c r="Q227" s="119"/>
      <c r="R227" s="119"/>
      <c r="S227" s="119"/>
      <c r="T227" s="119"/>
      <c r="U227" s="119"/>
      <c r="V227" s="119"/>
    </row>
    <row r="228" spans="2:22" x14ac:dyDescent="0.2">
      <c r="B228" s="147" t="str">
        <f ca="1">IF(ISBLANK(INDIRECT("$C$178")),"",INDIRECT("$C$178"))</f>
        <v/>
      </c>
      <c r="C228" s="37" t="str">
        <f ca="1">IF(NOT(LEN(B228)&lt;1),"Isolation valve","")</f>
        <v/>
      </c>
      <c r="D228" s="16"/>
      <c r="E228" s="557"/>
      <c r="F228" s="558"/>
      <c r="G228" s="422" t="str">
        <f t="shared" ca="1" si="3"/>
        <v/>
      </c>
      <c r="H228" s="402"/>
      <c r="M228" s="124"/>
      <c r="N228" s="124"/>
      <c r="O228" s="124"/>
      <c r="P228" s="124"/>
      <c r="Q228" s="119"/>
      <c r="R228" s="119"/>
      <c r="S228" s="119"/>
      <c r="T228" s="119"/>
      <c r="U228" s="119"/>
      <c r="V228" s="119"/>
    </row>
    <row r="229" spans="2:22" x14ac:dyDescent="0.2">
      <c r="B229" s="147" t="str">
        <f ca="1">IF(ISBLANK(INDIRECT("$C$178")),"",INDIRECT("$C$178"))</f>
        <v/>
      </c>
      <c r="C229" s="37" t="str">
        <f ca="1">IF(NOT(LEN(B229)&lt;1),"Wet seal","")</f>
        <v/>
      </c>
      <c r="D229" s="16"/>
      <c r="E229" s="557"/>
      <c r="F229" s="558"/>
      <c r="G229" s="422" t="str">
        <f t="shared" ca="1" si="3"/>
        <v/>
      </c>
      <c r="H229" s="402"/>
      <c r="M229" s="124"/>
      <c r="N229" s="124"/>
      <c r="O229" s="124"/>
      <c r="P229" s="124"/>
      <c r="Q229" s="119"/>
      <c r="R229" s="119"/>
      <c r="S229" s="119"/>
      <c r="T229" s="119"/>
      <c r="U229" s="119"/>
      <c r="V229" s="119"/>
    </row>
    <row r="230" spans="2:22" x14ac:dyDescent="0.2">
      <c r="B230" s="147" t="str">
        <f ca="1">IF(ISBLANK(INDIRECT("$C$179")),"",INDIRECT("$C$179"))</f>
        <v/>
      </c>
      <c r="C230" s="37" t="str">
        <f ca="1">IF(NOT(LEN(B230)&lt;1),"Blowdown valve","")</f>
        <v/>
      </c>
      <c r="D230" s="16"/>
      <c r="E230" s="557"/>
      <c r="F230" s="558"/>
      <c r="G230" s="422" t="str">
        <f t="shared" ca="1" si="3"/>
        <v/>
      </c>
      <c r="H230" s="402"/>
      <c r="M230" s="124"/>
      <c r="N230" s="124"/>
      <c r="O230" s="124"/>
      <c r="P230" s="124"/>
      <c r="Q230" s="119"/>
      <c r="R230" s="119"/>
      <c r="S230" s="119"/>
      <c r="T230" s="119"/>
      <c r="U230" s="119"/>
      <c r="V230" s="119"/>
    </row>
    <row r="231" spans="2:22" x14ac:dyDescent="0.2">
      <c r="B231" s="147" t="str">
        <f ca="1">IF(ISBLANK(INDIRECT("$C$179")),"",INDIRECT("$C$179"))</f>
        <v/>
      </c>
      <c r="C231" s="37" t="str">
        <f ca="1">IF(NOT(LEN(B231)&lt;1),"Isolation valve","")</f>
        <v/>
      </c>
      <c r="D231" s="16"/>
      <c r="E231" s="557"/>
      <c r="F231" s="558"/>
      <c r="G231" s="422" t="str">
        <f t="shared" ca="1" si="3"/>
        <v/>
      </c>
      <c r="H231" s="402"/>
      <c r="M231" s="124"/>
      <c r="N231" s="124"/>
      <c r="O231" s="124"/>
      <c r="P231" s="124"/>
      <c r="Q231" s="119"/>
      <c r="R231" s="119"/>
      <c r="S231" s="119"/>
      <c r="T231" s="119"/>
      <c r="U231" s="119"/>
      <c r="V231" s="119"/>
    </row>
    <row r="232" spans="2:22" x14ac:dyDescent="0.2">
      <c r="B232" s="147" t="str">
        <f ca="1">IF(ISBLANK(INDIRECT("$C$179")),"",INDIRECT("$C$179"))</f>
        <v/>
      </c>
      <c r="C232" s="37" t="str">
        <f ca="1">IF(NOT(LEN(B232)&lt;1),"Wet seal","")</f>
        <v/>
      </c>
      <c r="D232" s="16"/>
      <c r="E232" s="557"/>
      <c r="F232" s="558"/>
      <c r="G232" s="422" t="str">
        <f t="shared" ca="1" si="3"/>
        <v/>
      </c>
      <c r="H232" s="402"/>
      <c r="M232" s="124"/>
      <c r="N232" s="124"/>
      <c r="O232" s="124"/>
      <c r="P232" s="124"/>
      <c r="Q232" s="119"/>
      <c r="R232" s="119"/>
      <c r="S232" s="119"/>
      <c r="T232" s="119"/>
      <c r="U232" s="119"/>
      <c r="V232" s="119"/>
    </row>
    <row r="233" spans="2:22" x14ac:dyDescent="0.2">
      <c r="B233" s="147" t="str">
        <f ca="1">IF(ISBLANK(INDIRECT("$C$180")),"",INDIRECT("$C$180"))</f>
        <v/>
      </c>
      <c r="C233" s="37" t="str">
        <f ca="1">IF(NOT(LEN(B233)&lt;1),"Blowdown valve","")</f>
        <v/>
      </c>
      <c r="D233" s="16"/>
      <c r="E233" s="557"/>
      <c r="F233" s="558"/>
      <c r="G233" s="422" t="str">
        <f t="shared" ca="1" si="3"/>
        <v/>
      </c>
      <c r="H233" s="402"/>
      <c r="M233" s="124"/>
      <c r="N233" s="124"/>
      <c r="O233" s="124"/>
      <c r="P233" s="124"/>
      <c r="Q233" s="119"/>
      <c r="R233" s="119"/>
      <c r="S233" s="119"/>
      <c r="T233" s="119"/>
      <c r="U233" s="119"/>
      <c r="V233" s="119"/>
    </row>
    <row r="234" spans="2:22" x14ac:dyDescent="0.2">
      <c r="B234" s="147" t="str">
        <f ca="1">IF(ISBLANK(INDIRECT("$C$180")),"",INDIRECT("$C$180"))</f>
        <v/>
      </c>
      <c r="C234" s="37" t="str">
        <f ca="1">IF(NOT(LEN(B234)&lt;1),"Isolation valve","")</f>
        <v/>
      </c>
      <c r="D234" s="16"/>
      <c r="E234" s="557"/>
      <c r="F234" s="558"/>
      <c r="G234" s="422" t="str">
        <f t="shared" ca="1" si="3"/>
        <v/>
      </c>
      <c r="H234" s="402"/>
      <c r="M234" s="124"/>
      <c r="N234" s="124"/>
      <c r="O234" s="124"/>
      <c r="P234" s="124"/>
      <c r="Q234" s="119"/>
      <c r="R234" s="119"/>
      <c r="S234" s="119"/>
      <c r="T234" s="119"/>
      <c r="U234" s="119"/>
      <c r="V234" s="119"/>
    </row>
    <row r="235" spans="2:22" x14ac:dyDescent="0.2">
      <c r="B235" s="147" t="str">
        <f ca="1">IF(ISBLANK(INDIRECT("$C$180")),"",INDIRECT("$C$180"))</f>
        <v/>
      </c>
      <c r="C235" s="37" t="str">
        <f ca="1">IF(NOT(LEN(B235)&lt;1),"Wet seal","")</f>
        <v/>
      </c>
      <c r="D235" s="16"/>
      <c r="E235" s="557"/>
      <c r="F235" s="558"/>
      <c r="G235" s="422" t="str">
        <f t="shared" ca="1" si="3"/>
        <v/>
      </c>
      <c r="H235" s="402"/>
      <c r="M235" s="124"/>
      <c r="N235" s="124"/>
      <c r="O235" s="124"/>
      <c r="P235" s="124"/>
      <c r="Q235" s="119"/>
      <c r="R235" s="119"/>
      <c r="S235" s="119"/>
      <c r="T235" s="119"/>
      <c r="U235" s="119"/>
      <c r="V235" s="119"/>
    </row>
    <row r="236" spans="2:22" x14ac:dyDescent="0.2">
      <c r="B236" s="147" t="str">
        <f ca="1">IF(ISBLANK(INDIRECT("$C$181")),"",INDIRECT("$C$181"))</f>
        <v/>
      </c>
      <c r="C236" s="37" t="str">
        <f ca="1">IF(NOT(LEN(B236)&lt;1),"Blowdown valve","")</f>
        <v/>
      </c>
      <c r="D236" s="16"/>
      <c r="E236" s="557"/>
      <c r="F236" s="558"/>
      <c r="G236" s="422" t="str">
        <f t="shared" ca="1" si="3"/>
        <v/>
      </c>
      <c r="H236" s="402"/>
      <c r="M236" s="124"/>
      <c r="N236" s="124"/>
      <c r="O236" s="124"/>
      <c r="P236" s="124"/>
      <c r="Q236" s="119"/>
      <c r="R236" s="119"/>
      <c r="S236" s="119"/>
      <c r="T236" s="119"/>
      <c r="U236" s="119"/>
      <c r="V236" s="119"/>
    </row>
    <row r="237" spans="2:22" x14ac:dyDescent="0.2">
      <c r="B237" s="147" t="str">
        <f ca="1">IF(ISBLANK(INDIRECT("$C$181")),"",INDIRECT("$C$181"))</f>
        <v/>
      </c>
      <c r="C237" s="37" t="str">
        <f ca="1">IF(NOT(LEN(B237)&lt;1),"Isolation valve","")</f>
        <v/>
      </c>
      <c r="D237" s="16"/>
      <c r="E237" s="557"/>
      <c r="F237" s="558"/>
      <c r="G237" s="422" t="str">
        <f t="shared" ca="1" si="3"/>
        <v/>
      </c>
      <c r="H237" s="402"/>
      <c r="M237" s="124"/>
      <c r="N237" s="124"/>
      <c r="O237" s="124"/>
      <c r="P237" s="124"/>
      <c r="Q237" s="119"/>
      <c r="R237" s="119"/>
      <c r="S237" s="119"/>
      <c r="T237" s="119"/>
      <c r="U237" s="119"/>
      <c r="V237" s="119"/>
    </row>
    <row r="238" spans="2:22" x14ac:dyDescent="0.2">
      <c r="B238" s="147" t="str">
        <f ca="1">IF(ISBLANK(INDIRECT("$C$181")),"",INDIRECT("$C$181"))</f>
        <v/>
      </c>
      <c r="C238" s="37" t="str">
        <f ca="1">IF(NOT(LEN(B238)&lt;1),"Wet seal","")</f>
        <v/>
      </c>
      <c r="D238" s="16"/>
      <c r="E238" s="557"/>
      <c r="F238" s="558"/>
      <c r="G238" s="422" t="str">
        <f t="shared" ca="1" si="3"/>
        <v/>
      </c>
      <c r="H238" s="402"/>
      <c r="M238" s="124"/>
      <c r="N238" s="124"/>
      <c r="O238" s="124"/>
      <c r="P238" s="124"/>
      <c r="Q238" s="119"/>
      <c r="R238" s="119"/>
      <c r="S238" s="119"/>
      <c r="T238" s="119"/>
      <c r="U238" s="119"/>
      <c r="V238" s="119"/>
    </row>
    <row r="239" spans="2:22" x14ac:dyDescent="0.2">
      <c r="B239" s="147" t="str">
        <f ca="1">IF(ISBLANK(INDIRECT("$C$182")),"",INDIRECT("$C$182"))</f>
        <v/>
      </c>
      <c r="C239" s="37" t="str">
        <f ca="1">IF(NOT(LEN(B239)&lt;1),"Blowdown valve","")</f>
        <v/>
      </c>
      <c r="D239" s="16"/>
      <c r="E239" s="557"/>
      <c r="F239" s="558"/>
      <c r="G239" s="422" t="str">
        <f t="shared" ca="1" si="3"/>
        <v/>
      </c>
      <c r="H239" s="402"/>
      <c r="M239" s="124"/>
      <c r="N239" s="124"/>
      <c r="O239" s="124"/>
      <c r="P239" s="124"/>
      <c r="Q239" s="119"/>
      <c r="R239" s="119"/>
      <c r="S239" s="119"/>
      <c r="T239" s="119"/>
      <c r="U239" s="119"/>
      <c r="V239" s="119"/>
    </row>
    <row r="240" spans="2:22" x14ac:dyDescent="0.2">
      <c r="B240" s="147" t="str">
        <f ca="1">IF(ISBLANK(INDIRECT("$C$182")),"",INDIRECT("$C$182"))</f>
        <v/>
      </c>
      <c r="C240" s="37" t="str">
        <f ca="1">IF(NOT(LEN(B240)&lt;1),"Isolation valve","")</f>
        <v/>
      </c>
      <c r="D240" s="16"/>
      <c r="E240" s="557"/>
      <c r="F240" s="558"/>
      <c r="G240" s="422" t="str">
        <f t="shared" ca="1" si="3"/>
        <v/>
      </c>
      <c r="H240" s="402"/>
      <c r="M240" s="124"/>
      <c r="N240" s="124"/>
      <c r="O240" s="124"/>
      <c r="P240" s="124"/>
      <c r="Q240" s="119"/>
      <c r="R240" s="119"/>
      <c r="S240" s="119"/>
      <c r="T240" s="119"/>
      <c r="U240" s="119"/>
      <c r="V240" s="119"/>
    </row>
    <row r="241" spans="2:22" x14ac:dyDescent="0.2">
      <c r="B241" s="147" t="str">
        <f ca="1">IF(ISBLANK(INDIRECT("$C$182")),"",INDIRECT("$C$182"))</f>
        <v/>
      </c>
      <c r="C241" s="37" t="str">
        <f ca="1">IF(NOT(LEN(B241)&lt;1),"Wet seal","")</f>
        <v/>
      </c>
      <c r="D241" s="16"/>
      <c r="E241" s="557"/>
      <c r="F241" s="558"/>
      <c r="G241" s="422" t="str">
        <f t="shared" ca="1" si="3"/>
        <v/>
      </c>
      <c r="H241" s="402"/>
      <c r="M241" s="124"/>
      <c r="N241" s="124"/>
      <c r="O241" s="124"/>
      <c r="P241" s="124"/>
      <c r="Q241" s="119"/>
      <c r="R241" s="119"/>
      <c r="S241" s="119"/>
      <c r="T241" s="119"/>
      <c r="U241" s="119"/>
      <c r="V241" s="119"/>
    </row>
    <row r="242" spans="2:22" x14ac:dyDescent="0.2">
      <c r="B242" s="147" t="str">
        <f ca="1">IF(ISBLANK(INDIRECT("$C$183")),"",INDIRECT("$C$183"))</f>
        <v/>
      </c>
      <c r="C242" s="37" t="str">
        <f ca="1">IF(NOT(LEN(B242)&lt;1),"Blowdown valve","")</f>
        <v/>
      </c>
      <c r="D242" s="16"/>
      <c r="E242" s="557"/>
      <c r="F242" s="558"/>
      <c r="G242" s="422" t="str">
        <f t="shared" ca="1" si="3"/>
        <v/>
      </c>
      <c r="H242" s="402"/>
      <c r="M242" s="124"/>
      <c r="N242" s="124"/>
      <c r="O242" s="124"/>
      <c r="P242" s="124"/>
      <c r="Q242" s="119"/>
      <c r="R242" s="119"/>
      <c r="S242" s="119"/>
      <c r="T242" s="119"/>
      <c r="U242" s="119"/>
      <c r="V242" s="119"/>
    </row>
    <row r="243" spans="2:22" x14ac:dyDescent="0.2">
      <c r="B243" s="147" t="str">
        <f ca="1">IF(ISBLANK(INDIRECT("$C$183")),"",INDIRECT("$C$183"))</f>
        <v/>
      </c>
      <c r="C243" s="37" t="str">
        <f ca="1">IF(NOT(LEN(B243)&lt;1),"Isolation valve","")</f>
        <v/>
      </c>
      <c r="D243" s="16"/>
      <c r="E243" s="557"/>
      <c r="F243" s="558"/>
      <c r="G243" s="422" t="str">
        <f t="shared" ca="1" si="3"/>
        <v/>
      </c>
      <c r="H243" s="402"/>
      <c r="M243" s="124"/>
      <c r="N243" s="124"/>
      <c r="O243" s="124"/>
      <c r="P243" s="124"/>
      <c r="Q243" s="119"/>
      <c r="R243" s="119"/>
      <c r="S243" s="119"/>
      <c r="T243" s="119"/>
      <c r="U243" s="119"/>
      <c r="V243" s="119"/>
    </row>
    <row r="244" spans="2:22" x14ac:dyDescent="0.2">
      <c r="B244" s="147" t="str">
        <f ca="1">IF(ISBLANK(INDIRECT("$C$183")),"",INDIRECT("$C$183"))</f>
        <v/>
      </c>
      <c r="C244" s="37" t="str">
        <f ca="1">IF(NOT(LEN(B244)&lt;1),"Wet seal","")</f>
        <v/>
      </c>
      <c r="D244" s="16"/>
      <c r="E244" s="557"/>
      <c r="F244" s="558"/>
      <c r="G244" s="422" t="str">
        <f t="shared" ca="1" si="3"/>
        <v/>
      </c>
      <c r="H244" s="402"/>
      <c r="M244" s="124"/>
      <c r="N244" s="124"/>
      <c r="O244" s="124"/>
      <c r="P244" s="124"/>
      <c r="Q244" s="119"/>
      <c r="R244" s="119"/>
      <c r="S244" s="119"/>
      <c r="T244" s="119"/>
      <c r="U244" s="119"/>
      <c r="V244" s="119"/>
    </row>
    <row r="245" spans="2:22" x14ac:dyDescent="0.2">
      <c r="B245" s="147" t="str">
        <f ca="1">IF(ISBLANK(INDIRECT("$C$184")),"",INDIRECT("$C$184"))</f>
        <v/>
      </c>
      <c r="C245" s="37" t="str">
        <f ca="1">IF(NOT(LEN(B245)&lt;1),"Blowdown valve","")</f>
        <v/>
      </c>
      <c r="D245" s="16"/>
      <c r="E245" s="557"/>
      <c r="F245" s="558"/>
      <c r="G245" s="422" t="str">
        <f t="shared" ca="1" si="3"/>
        <v/>
      </c>
      <c r="H245" s="402"/>
      <c r="M245" s="124"/>
      <c r="N245" s="124"/>
      <c r="O245" s="124"/>
      <c r="P245" s="124"/>
      <c r="Q245" s="119"/>
      <c r="R245" s="119"/>
      <c r="S245" s="119"/>
      <c r="T245" s="119"/>
      <c r="U245" s="119"/>
      <c r="V245" s="119"/>
    </row>
    <row r="246" spans="2:22" x14ac:dyDescent="0.2">
      <c r="B246" s="147" t="str">
        <f ca="1">IF(ISBLANK(INDIRECT("$C$184")),"",INDIRECT("$C$184"))</f>
        <v/>
      </c>
      <c r="C246" s="37" t="str">
        <f ca="1">IF(NOT(LEN(B246)&lt;1),"Isolation valve","")</f>
        <v/>
      </c>
      <c r="D246" s="16"/>
      <c r="E246" s="557"/>
      <c r="F246" s="558"/>
      <c r="G246" s="422" t="str">
        <f t="shared" ca="1" si="3"/>
        <v/>
      </c>
      <c r="H246" s="402"/>
      <c r="M246" s="124"/>
      <c r="N246" s="124"/>
      <c r="O246" s="124"/>
      <c r="P246" s="124"/>
      <c r="Q246" s="119"/>
      <c r="R246" s="119"/>
      <c r="S246" s="119"/>
      <c r="T246" s="119"/>
      <c r="U246" s="119"/>
      <c r="V246" s="119"/>
    </row>
    <row r="247" spans="2:22" x14ac:dyDescent="0.2">
      <c r="B247" s="147" t="str">
        <f ca="1">IF(ISBLANK(INDIRECT("$C$184")),"",INDIRECT("$C$184"))</f>
        <v/>
      </c>
      <c r="C247" s="37" t="str">
        <f ca="1">IF(NOT(LEN(B247)&lt;1),"Wet seal","")</f>
        <v/>
      </c>
      <c r="D247" s="16"/>
      <c r="E247" s="557"/>
      <c r="F247" s="558"/>
      <c r="G247" s="422" t="str">
        <f t="shared" ca="1" si="3"/>
        <v/>
      </c>
      <c r="H247" s="402"/>
      <c r="M247" s="124"/>
      <c r="N247" s="124"/>
      <c r="O247" s="124"/>
      <c r="P247" s="124"/>
      <c r="Q247" s="119"/>
      <c r="R247" s="119"/>
      <c r="S247" s="119"/>
      <c r="T247" s="119"/>
      <c r="U247" s="119"/>
      <c r="V247" s="119"/>
    </row>
    <row r="248" spans="2:22" x14ac:dyDescent="0.2">
      <c r="B248" s="147" t="str">
        <f ca="1">IF(ISBLANK(INDIRECT("$C$185")),"",INDIRECT("$C$185"))</f>
        <v/>
      </c>
      <c r="C248" s="37" t="str">
        <f ca="1">IF(NOT(LEN(B248)&lt;1),"Blowdown valve","")</f>
        <v/>
      </c>
      <c r="D248" s="16"/>
      <c r="E248" s="557"/>
      <c r="F248" s="558"/>
      <c r="G248" s="422" t="str">
        <f t="shared" ca="1" si="3"/>
        <v/>
      </c>
      <c r="H248" s="402"/>
      <c r="M248" s="124"/>
      <c r="N248" s="124"/>
      <c r="O248" s="124"/>
      <c r="P248" s="124"/>
      <c r="Q248" s="119"/>
      <c r="R248" s="119"/>
      <c r="S248" s="119"/>
      <c r="T248" s="119"/>
      <c r="U248" s="119"/>
      <c r="V248" s="119"/>
    </row>
    <row r="249" spans="2:22" x14ac:dyDescent="0.2">
      <c r="B249" s="147" t="str">
        <f ca="1">IF(ISBLANK(INDIRECT("$C$185")),"",INDIRECT("$C$185"))</f>
        <v/>
      </c>
      <c r="C249" s="37" t="str">
        <f ca="1">IF(NOT(LEN(B249)&lt;1),"Isolation valve","")</f>
        <v/>
      </c>
      <c r="D249" s="16"/>
      <c r="E249" s="557"/>
      <c r="F249" s="558"/>
      <c r="G249" s="422" t="str">
        <f t="shared" ca="1" si="3"/>
        <v/>
      </c>
      <c r="H249" s="402"/>
      <c r="M249" s="124"/>
      <c r="N249" s="124"/>
      <c r="O249" s="124"/>
      <c r="P249" s="124"/>
      <c r="Q249" s="119"/>
      <c r="R249" s="119"/>
      <c r="S249" s="119"/>
      <c r="T249" s="119"/>
      <c r="U249" s="119"/>
      <c r="V249" s="119"/>
    </row>
    <row r="250" spans="2:22" x14ac:dyDescent="0.2">
      <c r="B250" s="147" t="str">
        <f ca="1">IF(ISBLANK(INDIRECT("$C$185")),"",INDIRECT("$C$185"))</f>
        <v/>
      </c>
      <c r="C250" s="37" t="str">
        <f ca="1">IF(NOT(LEN(B250)&lt;1),"Wet seal","")</f>
        <v/>
      </c>
      <c r="D250" s="16"/>
      <c r="E250" s="557"/>
      <c r="F250" s="558"/>
      <c r="G250" s="422" t="str">
        <f t="shared" ca="1" si="3"/>
        <v/>
      </c>
      <c r="H250" s="402"/>
      <c r="M250" s="124"/>
      <c r="N250" s="124"/>
      <c r="O250" s="124"/>
      <c r="P250" s="124"/>
      <c r="Q250" s="119"/>
      <c r="R250" s="119"/>
      <c r="S250" s="119"/>
      <c r="T250" s="119"/>
      <c r="U250" s="119"/>
      <c r="V250" s="119"/>
    </row>
    <row r="251" spans="2:22" x14ac:dyDescent="0.2">
      <c r="B251" s="147" t="str">
        <f ca="1">IF(ISBLANK(INDIRECT("$C$186")),"",INDIRECT("$C$186"))</f>
        <v/>
      </c>
      <c r="C251" s="37" t="str">
        <f ca="1">IF(NOT(LEN(B251)&lt;1),"Blowdown valve","")</f>
        <v/>
      </c>
      <c r="D251" s="16"/>
      <c r="E251" s="557"/>
      <c r="F251" s="558"/>
      <c r="G251" s="422" t="str">
        <f t="shared" ca="1" si="3"/>
        <v/>
      </c>
      <c r="H251" s="402"/>
      <c r="M251" s="124"/>
      <c r="N251" s="124"/>
      <c r="O251" s="124"/>
      <c r="P251" s="124"/>
      <c r="Q251" s="119"/>
      <c r="R251" s="119"/>
      <c r="S251" s="119"/>
      <c r="T251" s="119"/>
      <c r="U251" s="119"/>
      <c r="V251" s="119"/>
    </row>
    <row r="252" spans="2:22" x14ac:dyDescent="0.2">
      <c r="B252" s="147" t="str">
        <f ca="1">IF(ISBLANK(INDIRECT("$C$186")),"",INDIRECT("$C$186"))</f>
        <v/>
      </c>
      <c r="C252" s="37" t="str">
        <f ca="1">IF(NOT(LEN(B252)&lt;1),"Isolation valve","")</f>
        <v/>
      </c>
      <c r="D252" s="16"/>
      <c r="E252" s="557"/>
      <c r="F252" s="558"/>
      <c r="G252" s="422" t="str">
        <f t="shared" ca="1" si="3"/>
        <v/>
      </c>
      <c r="H252" s="402"/>
      <c r="M252" s="124"/>
      <c r="N252" s="124"/>
      <c r="O252" s="124"/>
      <c r="P252" s="124"/>
      <c r="Q252" s="119"/>
      <c r="R252" s="119"/>
      <c r="S252" s="119"/>
      <c r="T252" s="119"/>
      <c r="U252" s="119"/>
      <c r="V252" s="119"/>
    </row>
    <row r="253" spans="2:22" x14ac:dyDescent="0.2">
      <c r="B253" s="147" t="str">
        <f ca="1">IF(ISBLANK(INDIRECT("$C$186")),"",INDIRECT("$C$186"))</f>
        <v/>
      </c>
      <c r="C253" s="37" t="str">
        <f ca="1">IF(NOT(LEN(B253)&lt;1),"Wet seal","")</f>
        <v/>
      </c>
      <c r="D253" s="16"/>
      <c r="E253" s="557"/>
      <c r="F253" s="558"/>
      <c r="G253" s="422" t="str">
        <f t="shared" ca="1" si="3"/>
        <v/>
      </c>
      <c r="H253" s="402"/>
      <c r="M253" s="124"/>
      <c r="N253" s="124"/>
      <c r="O253" s="124"/>
      <c r="P253" s="124"/>
      <c r="Q253" s="119"/>
      <c r="R253" s="119"/>
      <c r="S253" s="119"/>
      <c r="T253" s="119"/>
      <c r="U253" s="119"/>
      <c r="V253" s="119"/>
    </row>
    <row r="254" spans="2:22" x14ac:dyDescent="0.2">
      <c r="B254" s="147" t="str">
        <f ca="1">IF(ISBLANK(INDIRECT("$C$187")),"",INDIRECT("$C$187"))</f>
        <v/>
      </c>
      <c r="C254" s="37" t="str">
        <f ca="1">IF(NOT(LEN(B254)&lt;1),"Blowdown valve","")</f>
        <v/>
      </c>
      <c r="D254" s="16"/>
      <c r="E254" s="557"/>
      <c r="F254" s="558"/>
      <c r="G254" s="422" t="str">
        <f t="shared" ca="1" si="3"/>
        <v/>
      </c>
      <c r="H254" s="402"/>
      <c r="M254" s="124"/>
      <c r="N254" s="124"/>
      <c r="O254" s="124"/>
      <c r="P254" s="124"/>
      <c r="Q254" s="119"/>
      <c r="R254" s="119"/>
      <c r="S254" s="119"/>
      <c r="T254" s="119"/>
      <c r="U254" s="119"/>
      <c r="V254" s="119"/>
    </row>
    <row r="255" spans="2:22" x14ac:dyDescent="0.2">
      <c r="B255" s="147" t="str">
        <f ca="1">IF(ISBLANK(INDIRECT("$C$187")),"",INDIRECT("$C$187"))</f>
        <v/>
      </c>
      <c r="C255" s="37" t="str">
        <f ca="1">IF(NOT(LEN(B255)&lt;1),"Isolation valve","")</f>
        <v/>
      </c>
      <c r="D255" s="16"/>
      <c r="E255" s="557"/>
      <c r="F255" s="558"/>
      <c r="G255" s="422" t="str">
        <f t="shared" ca="1" si="3"/>
        <v/>
      </c>
      <c r="H255" s="402"/>
      <c r="M255" s="124"/>
      <c r="N255" s="124"/>
      <c r="O255" s="124"/>
      <c r="P255" s="124"/>
      <c r="Q255" s="119"/>
      <c r="R255" s="119"/>
      <c r="S255" s="119"/>
      <c r="T255" s="119"/>
      <c r="U255" s="119"/>
      <c r="V255" s="119"/>
    </row>
    <row r="256" spans="2:22" x14ac:dyDescent="0.2">
      <c r="B256" s="147" t="str">
        <f ca="1">IF(ISBLANK(INDIRECT("$C$187")),"",INDIRECT("$C$187"))</f>
        <v/>
      </c>
      <c r="C256" s="37" t="str">
        <f ca="1">IF(NOT(LEN(B256)&lt;1),"Wet seal","")</f>
        <v/>
      </c>
      <c r="D256" s="16"/>
      <c r="E256" s="557"/>
      <c r="F256" s="558"/>
      <c r="G256" s="422" t="str">
        <f t="shared" ca="1" si="3"/>
        <v/>
      </c>
      <c r="H256" s="402"/>
      <c r="M256" s="124"/>
      <c r="N256" s="124"/>
      <c r="O256" s="124"/>
      <c r="P256" s="124"/>
      <c r="Q256" s="119"/>
      <c r="R256" s="119"/>
      <c r="S256" s="119"/>
      <c r="T256" s="119"/>
      <c r="U256" s="119"/>
      <c r="V256" s="119"/>
    </row>
    <row r="257" spans="2:23" x14ac:dyDescent="0.2">
      <c r="B257" s="147" t="str">
        <f ca="1">IF(ISBLANK(INDIRECT("$C$188")),"",INDIRECT("$C$188"))</f>
        <v/>
      </c>
      <c r="C257" s="37" t="str">
        <f ca="1">IF(NOT(LEN(B257)&lt;1),"Blowdown valve","")</f>
        <v/>
      </c>
      <c r="D257" s="16"/>
      <c r="E257" s="557"/>
      <c r="F257" s="558"/>
      <c r="G257" s="422" t="str">
        <f t="shared" ca="1" si="3"/>
        <v/>
      </c>
      <c r="H257" s="402"/>
      <c r="M257" s="124"/>
      <c r="N257" s="124"/>
      <c r="O257" s="124"/>
      <c r="P257" s="124"/>
      <c r="Q257" s="119"/>
      <c r="R257" s="119"/>
      <c r="S257" s="119"/>
      <c r="T257" s="119"/>
      <c r="U257" s="119"/>
      <c r="V257" s="119"/>
    </row>
    <row r="258" spans="2:23" x14ac:dyDescent="0.2">
      <c r="B258" s="147" t="str">
        <f ca="1">IF(ISBLANK(INDIRECT("$C$188")),"",INDIRECT("$C$188"))</f>
        <v/>
      </c>
      <c r="C258" s="37" t="str">
        <f ca="1">IF(NOT(LEN(B258)&lt;1),"Isolation valve","")</f>
        <v/>
      </c>
      <c r="D258" s="16"/>
      <c r="E258" s="557"/>
      <c r="F258" s="558"/>
      <c r="G258" s="422" t="str">
        <f t="shared" ca="1" si="3"/>
        <v/>
      </c>
      <c r="H258" s="402"/>
      <c r="M258" s="124"/>
      <c r="N258" s="124"/>
      <c r="O258" s="124"/>
      <c r="P258" s="124"/>
      <c r="Q258" s="119"/>
      <c r="R258" s="119"/>
      <c r="S258" s="119"/>
      <c r="T258" s="119"/>
      <c r="U258" s="119"/>
      <c r="V258" s="119"/>
    </row>
    <row r="259" spans="2:23" x14ac:dyDescent="0.2">
      <c r="B259" s="147" t="str">
        <f ca="1">IF(ISBLANK(INDIRECT("$C$188")),"",INDIRECT("$C$188"))</f>
        <v/>
      </c>
      <c r="C259" s="37" t="str">
        <f ca="1">IF(NOT(LEN(B259)&lt;1),"Wet seal","")</f>
        <v/>
      </c>
      <c r="D259" s="16"/>
      <c r="E259" s="557"/>
      <c r="F259" s="558"/>
      <c r="G259" s="422" t="str">
        <f t="shared" ca="1" si="3"/>
        <v/>
      </c>
      <c r="H259" s="402"/>
      <c r="M259" s="124"/>
      <c r="N259" s="124"/>
      <c r="O259" s="124"/>
      <c r="P259" s="124"/>
      <c r="Q259" s="119"/>
      <c r="R259" s="119"/>
      <c r="S259" s="119"/>
      <c r="T259" s="119"/>
      <c r="U259" s="119"/>
      <c r="V259" s="119"/>
    </row>
    <row r="260" spans="2:23" x14ac:dyDescent="0.2">
      <c r="B260" s="147" t="str">
        <f ca="1">IF(ISBLANK(INDIRECT("$C$189")),"",INDIRECT("$C$189"))</f>
        <v/>
      </c>
      <c r="C260" s="37" t="str">
        <f ca="1">IF(NOT(LEN(B260)&lt;1),"Blowdown valve","")</f>
        <v/>
      </c>
      <c r="D260" s="16"/>
      <c r="E260" s="557"/>
      <c r="F260" s="558"/>
      <c r="G260" s="422" t="str">
        <f t="shared" ca="1" si="3"/>
        <v/>
      </c>
      <c r="H260" s="402"/>
      <c r="M260" s="124"/>
      <c r="N260" s="124"/>
      <c r="O260" s="124"/>
      <c r="P260" s="124"/>
      <c r="Q260" s="119"/>
      <c r="R260" s="119"/>
      <c r="S260" s="119"/>
      <c r="T260" s="119"/>
      <c r="U260" s="119"/>
      <c r="V260" s="119"/>
    </row>
    <row r="261" spans="2:23" x14ac:dyDescent="0.2">
      <c r="B261" s="147" t="str">
        <f ca="1">IF(ISBLANK(INDIRECT("$C$189")),"",INDIRECT("$C$189"))</f>
        <v/>
      </c>
      <c r="C261" s="37" t="str">
        <f ca="1">IF(NOT(LEN(B261)&lt;1),"Isolation valve","")</f>
        <v/>
      </c>
      <c r="D261" s="16"/>
      <c r="E261" s="557"/>
      <c r="F261" s="558"/>
      <c r="G261" s="422" t="str">
        <f t="shared" ca="1" si="3"/>
        <v/>
      </c>
      <c r="H261" s="402"/>
      <c r="M261" s="124"/>
      <c r="N261" s="124"/>
      <c r="O261" s="124"/>
      <c r="P261" s="124"/>
      <c r="Q261" s="119"/>
      <c r="R261" s="119"/>
      <c r="S261" s="119"/>
      <c r="T261" s="119"/>
      <c r="U261" s="119"/>
      <c r="V261" s="119"/>
    </row>
    <row r="262" spans="2:23" x14ac:dyDescent="0.2">
      <c r="B262" s="147" t="str">
        <f ca="1">IF(ISBLANK(INDIRECT("$C$189")),"",INDIRECT("$C$189"))</f>
        <v/>
      </c>
      <c r="C262" s="37" t="str">
        <f ca="1">IF(NOT(LEN(B262)&lt;1),"Wet seal","")</f>
        <v/>
      </c>
      <c r="D262" s="16"/>
      <c r="E262" s="557"/>
      <c r="F262" s="558"/>
      <c r="G262" s="422" t="str">
        <f t="shared" ca="1" si="3"/>
        <v/>
      </c>
      <c r="H262" s="402"/>
      <c r="M262" s="124"/>
      <c r="N262" s="124"/>
      <c r="O262" s="124"/>
      <c r="P262" s="124"/>
      <c r="Q262" s="119"/>
      <c r="R262" s="119"/>
      <c r="S262" s="119"/>
      <c r="T262" s="119"/>
      <c r="U262" s="119"/>
      <c r="V262" s="119"/>
    </row>
    <row r="263" spans="2:23" x14ac:dyDescent="0.2">
      <c r="B263" s="147" t="str">
        <f ca="1">IF(ISBLANK(INDIRECT("$C$190")),"",INDIRECT("$C$190"))</f>
        <v/>
      </c>
      <c r="C263" s="37" t="str">
        <f ca="1">IF(NOT(LEN(B263)&lt;1),"Blowdown valve","")</f>
        <v/>
      </c>
      <c r="D263" s="16"/>
      <c r="E263" s="557"/>
      <c r="F263" s="558"/>
      <c r="G263" s="422" t="str">
        <f t="shared" ca="1" si="3"/>
        <v/>
      </c>
      <c r="H263" s="402"/>
      <c r="M263" s="124"/>
      <c r="N263" s="124"/>
      <c r="O263" s="124"/>
      <c r="P263" s="124"/>
      <c r="Q263" s="119"/>
      <c r="R263" s="119"/>
      <c r="S263" s="119"/>
      <c r="T263" s="119"/>
      <c r="U263" s="119"/>
      <c r="V263" s="119"/>
    </row>
    <row r="264" spans="2:23" x14ac:dyDescent="0.2">
      <c r="B264" s="147" t="str">
        <f ca="1">IF(ISBLANK(INDIRECT("$C$190")),"",INDIRECT("$C$190"))</f>
        <v/>
      </c>
      <c r="C264" s="37" t="str">
        <f ca="1">IF(NOT(LEN(B264)&lt;1),"Isolation valve","")</f>
        <v/>
      </c>
      <c r="D264" s="16"/>
      <c r="E264" s="557"/>
      <c r="F264" s="558"/>
      <c r="G264" s="422" t="str">
        <f t="shared" ca="1" si="3"/>
        <v/>
      </c>
      <c r="H264" s="402"/>
      <c r="M264" s="124"/>
      <c r="N264" s="124"/>
      <c r="O264" s="124"/>
      <c r="P264" s="124"/>
      <c r="Q264" s="119"/>
      <c r="R264" s="119"/>
      <c r="S264" s="119"/>
      <c r="T264" s="119"/>
      <c r="U264" s="119"/>
      <c r="V264" s="119"/>
    </row>
    <row r="265" spans="2:23" x14ac:dyDescent="0.2">
      <c r="B265" s="147" t="str">
        <f ca="1">IF(ISBLANK(INDIRECT("$C$190")),"",INDIRECT("$C$190"))</f>
        <v/>
      </c>
      <c r="C265" s="37" t="str">
        <f ca="1">IF(NOT(LEN(B265)&lt;1),"Wet seal","")</f>
        <v/>
      </c>
      <c r="D265" s="16"/>
      <c r="E265" s="557"/>
      <c r="F265" s="558"/>
      <c r="G265" s="422" t="str">
        <f ca="1">_xlfn.IFNA(IF(INDEX($B$169:$B$190,MATCH($B265,$C$169:$C$190,0),1)&lt;&gt;"",INDEX($B$169:$B$190,MATCH($B265,$C$169:$C$190,0),1),""),"")</f>
        <v/>
      </c>
      <c r="H265" s="402"/>
      <c r="M265" s="124"/>
      <c r="N265" s="124"/>
      <c r="O265" s="124"/>
      <c r="P265" s="124"/>
      <c r="Q265" s="119"/>
      <c r="R265" s="119"/>
      <c r="S265" s="119"/>
      <c r="T265" s="119"/>
      <c r="U265" s="119"/>
      <c r="V265" s="119"/>
    </row>
    <row r="266" spans="2:23" ht="15" thickBot="1" x14ac:dyDescent="0.25">
      <c r="B266" s="412"/>
      <c r="C266" s="302"/>
      <c r="D266" s="302"/>
      <c r="E266" s="302"/>
      <c r="F266" s="302"/>
      <c r="G266" s="302"/>
      <c r="H266" s="413"/>
      <c r="M266" s="124"/>
      <c r="N266" s="124"/>
      <c r="O266" s="124"/>
      <c r="P266" s="124"/>
      <c r="Q266" s="119"/>
      <c r="R266" s="119"/>
      <c r="S266" s="119"/>
      <c r="T266" s="119"/>
      <c r="U266" s="119"/>
      <c r="V266" s="119"/>
    </row>
    <row r="267" spans="2:23" x14ac:dyDescent="0.2">
      <c r="B267" s="414"/>
      <c r="C267" s="415"/>
      <c r="D267" s="415"/>
      <c r="E267" s="415"/>
      <c r="F267" s="415"/>
      <c r="G267" s="415"/>
      <c r="H267" s="415"/>
      <c r="I267" s="415"/>
      <c r="J267" s="415"/>
      <c r="K267" s="401"/>
      <c r="M267" s="124"/>
      <c r="N267" s="124"/>
      <c r="O267" s="124"/>
      <c r="P267" s="124"/>
      <c r="Q267" s="119"/>
      <c r="R267" s="119"/>
      <c r="S267" s="119"/>
      <c r="T267" s="119"/>
      <c r="U267" s="119"/>
      <c r="V267" s="119"/>
    </row>
    <row r="268" spans="2:23" ht="18" x14ac:dyDescent="0.25">
      <c r="B268" s="418" t="s">
        <v>193</v>
      </c>
      <c r="K268" s="402"/>
      <c r="M268" s="124"/>
      <c r="N268" s="124"/>
      <c r="O268" s="124"/>
      <c r="P268" s="124"/>
      <c r="Q268" s="119"/>
      <c r="R268" s="119"/>
      <c r="S268" s="119"/>
      <c r="T268" s="119"/>
      <c r="U268" s="119"/>
      <c r="V268" s="119"/>
    </row>
    <row r="269" spans="2:23" ht="15" x14ac:dyDescent="0.25">
      <c r="B269" s="423"/>
      <c r="K269" s="402"/>
      <c r="M269" s="124"/>
      <c r="N269" s="124"/>
      <c r="O269" s="124"/>
      <c r="P269" s="124"/>
      <c r="Q269" s="119"/>
      <c r="R269" s="119"/>
      <c r="S269" s="119"/>
      <c r="T269" s="119"/>
      <c r="U269" s="119"/>
      <c r="V269" s="119"/>
    </row>
    <row r="270" spans="2:23" x14ac:dyDescent="0.2">
      <c r="B270" s="141" t="s">
        <v>194</v>
      </c>
      <c r="K270" s="402"/>
      <c r="M270" s="124"/>
      <c r="N270" s="124"/>
      <c r="O270" s="124"/>
      <c r="P270" s="124"/>
      <c r="Q270" s="119"/>
      <c r="R270" s="119"/>
      <c r="S270" s="119"/>
      <c r="T270" s="119"/>
      <c r="U270" s="119"/>
      <c r="V270" s="119"/>
    </row>
    <row r="271" spans="2:23" x14ac:dyDescent="0.2">
      <c r="B271" s="141"/>
      <c r="K271" s="402"/>
      <c r="M271" s="124"/>
      <c r="N271" s="124"/>
      <c r="O271" s="124"/>
      <c r="P271" s="124"/>
      <c r="Q271" s="119"/>
      <c r="R271" s="119"/>
      <c r="S271" s="119"/>
      <c r="T271" s="119"/>
      <c r="U271" s="119"/>
      <c r="V271" s="119"/>
    </row>
    <row r="272" spans="2:23" ht="120" x14ac:dyDescent="0.25">
      <c r="B272" s="132" t="s">
        <v>191</v>
      </c>
      <c r="C272" s="481" t="s">
        <v>60</v>
      </c>
      <c r="D272" s="481" t="s">
        <v>195</v>
      </c>
      <c r="E272" s="481" t="s">
        <v>196</v>
      </c>
      <c r="F272" s="481" t="s">
        <v>197</v>
      </c>
      <c r="G272" s="481" t="s">
        <v>198</v>
      </c>
      <c r="H272" s="481" t="s">
        <v>199</v>
      </c>
      <c r="I272" s="481" t="s">
        <v>200</v>
      </c>
      <c r="J272" s="481" t="s">
        <v>201</v>
      </c>
      <c r="K272" s="402"/>
      <c r="M272" s="124"/>
      <c r="N272" s="124"/>
      <c r="O272" s="124"/>
      <c r="P272" s="124"/>
      <c r="Q272" s="124"/>
      <c r="R272" s="124"/>
      <c r="S272" s="124"/>
      <c r="T272" s="124"/>
      <c r="U272" s="124"/>
      <c r="V272" s="124"/>
      <c r="W272" s="124"/>
    </row>
    <row r="273" spans="2:23" x14ac:dyDescent="0.2">
      <c r="B273" s="147" t="str">
        <f t="array" aca="1" ref="B273" ca="1">INDIRECT(TEXT(MIN(IF(($D$200:$E$265&lt;&gt;"")*(COUNTIF($B272:B$272,$D$200:$E$265)=0),ROW($200:$265)*100+COLUMN($D:$E),7^8)),"R0C00"),)&amp;""</f>
        <v/>
      </c>
      <c r="C273" s="422" t="str">
        <f ca="1">_xlfn.IFNA(IF(B273&lt;&gt;"",INDEX($G$200:$G$265,MATCH(B273,$D$200:$D$265,0),),""),IF(B273&lt;&gt;"",INDEX($G$200:$G$265,MATCH(B273,$E$200:$E$265,0),),""))</f>
        <v/>
      </c>
      <c r="D273" s="16"/>
      <c r="E273" s="49"/>
      <c r="F273" s="16"/>
      <c r="G273" s="16"/>
      <c r="H273" s="80"/>
      <c r="I273" s="80"/>
      <c r="J273" s="31"/>
      <c r="K273" s="402"/>
      <c r="M273" s="124"/>
      <c r="N273" s="124"/>
      <c r="O273" s="124" t="str">
        <f>IF(D273="Yes",#REF!,"")</f>
        <v/>
      </c>
      <c r="P273" s="124"/>
      <c r="Q273" s="124" t="str">
        <f>IF(F273="Yes",1,"")</f>
        <v/>
      </c>
      <c r="R273" s="424" t="str">
        <f>IF(Q273=1,COUNTIF($Q$273:Q273,1),"")</f>
        <v/>
      </c>
      <c r="S273" s="124" t="str">
        <f>IFERROR(INDEX($B$273:$B$347,MATCH(ROWS($Q$273:Q273),$R$273:$R$347,0)),"")</f>
        <v/>
      </c>
      <c r="T273" s="124" t="str">
        <f>IF(G273="Yes",1,"")</f>
        <v/>
      </c>
      <c r="U273" s="424" t="str">
        <f>IF(T273=1,COUNTIF($T273:T$393,1),"")</f>
        <v/>
      </c>
      <c r="V273" s="124" t="str">
        <f>IFERROR(INDEX($B$393:$B$410,MATCH(ROWS($T273:T$393),$U$393:$U$410,0)),"")</f>
        <v/>
      </c>
      <c r="W273" s="124"/>
    </row>
    <row r="274" spans="2:23" x14ac:dyDescent="0.2">
      <c r="B274" s="147" t="str">
        <f t="array" aca="1" ref="B274" ca="1">INDIRECT(TEXT(MIN(IF(($D$200:$E$265&lt;&gt;"")*(COUNTIF($B$272:B273,$D$200:$E$265)=0),ROW($200:$265)*100+COLUMN($D:$E),7^8)),"R0C00"),)&amp;""</f>
        <v/>
      </c>
      <c r="C274" s="422" t="str">
        <f t="shared" ref="C274:C337" ca="1" si="4">_xlfn.IFNA(IF(B274&lt;&gt;"",INDEX($G$200:$G$265,MATCH(B274,$D$200:$D$265,0),),""),IF(B274&lt;&gt;"",INDEX($G$200:$G$265,MATCH(B274,$E$200:$E$265,0),),""))</f>
        <v/>
      </c>
      <c r="D274" s="16"/>
      <c r="E274" s="49"/>
      <c r="F274" s="16"/>
      <c r="G274" s="16"/>
      <c r="H274" s="80"/>
      <c r="I274" s="80"/>
      <c r="J274" s="31"/>
      <c r="K274" s="402"/>
      <c r="M274" s="124"/>
      <c r="N274" s="124"/>
      <c r="O274" s="124"/>
      <c r="P274" s="124"/>
      <c r="Q274" s="124" t="str">
        <f t="shared" ref="Q274:Q337" si="5">IF(F274="Yes",1,"")</f>
        <v/>
      </c>
      <c r="R274" s="424" t="str">
        <f>IF(Q274=1,COUNTIF($Q$273:Q274,1),"")</f>
        <v/>
      </c>
      <c r="S274" s="124" t="str">
        <f>IFERROR(INDEX($B$273:$B$347,MATCH(ROWS($Q$273:Q274),$R$273:$R$347,0)),"")</f>
        <v/>
      </c>
      <c r="T274" s="124" t="str">
        <f t="shared" ref="T274:T337" si="6">IF(G274="Yes",1,"")</f>
        <v/>
      </c>
      <c r="U274" s="424" t="str">
        <f>IF(T274=1,COUNTIF($T274:T$393,1),"")</f>
        <v/>
      </c>
      <c r="V274" s="124" t="str">
        <f>IFERROR(INDEX($B$393:$B$410,MATCH(ROWS($T274:T$393),$U$393:$U$410,0)),"")</f>
        <v/>
      </c>
      <c r="W274" s="124"/>
    </row>
    <row r="275" spans="2:23" x14ac:dyDescent="0.2">
      <c r="B275" s="147" t="str">
        <f t="array" aca="1" ref="B275" ca="1">INDIRECT(TEXT(MIN(IF(($D$200:$E$265&lt;&gt;"")*(COUNTIF($B$272:B274,$D$200:$E$265)=0),ROW($200:$265)*100+COLUMN($D:$E),7^8)),"R0C00"),)&amp;""</f>
        <v/>
      </c>
      <c r="C275" s="422" t="str">
        <f t="shared" ca="1" si="4"/>
        <v/>
      </c>
      <c r="D275" s="16"/>
      <c r="E275" s="49"/>
      <c r="F275" s="16"/>
      <c r="G275" s="16"/>
      <c r="H275" s="80"/>
      <c r="I275" s="80"/>
      <c r="J275" s="31"/>
      <c r="K275" s="402"/>
      <c r="M275" s="124"/>
      <c r="N275" s="124"/>
      <c r="O275" s="124"/>
      <c r="P275" s="124"/>
      <c r="Q275" s="124" t="str">
        <f t="shared" si="5"/>
        <v/>
      </c>
      <c r="R275" s="424" t="str">
        <f>IF(Q275=1,COUNTIF($Q$273:Q275,1),"")</f>
        <v/>
      </c>
      <c r="S275" s="124" t="str">
        <f>IFERROR(INDEX($B$273:$B$347,MATCH(ROWS($Q$273:Q275),$R$273:$R$347,0)),"")</f>
        <v/>
      </c>
      <c r="T275" s="124" t="str">
        <f t="shared" si="6"/>
        <v/>
      </c>
      <c r="U275" s="424" t="str">
        <f>IF(T275=1,COUNTIF($T275:T$393,1),"")</f>
        <v/>
      </c>
      <c r="V275" s="124" t="str">
        <f>IFERROR(INDEX($B$393:$B$410,MATCH(ROWS($T275:T$393),$U$393:$U$410,0)),"")</f>
        <v/>
      </c>
      <c r="W275" s="124"/>
    </row>
    <row r="276" spans="2:23" x14ac:dyDescent="0.2">
      <c r="B276" s="147" t="str">
        <f t="array" aca="1" ref="B276" ca="1">INDIRECT(TEXT(MIN(IF(($D$200:$E$265&lt;&gt;"")*(COUNTIF($B$272:B275,$D$200:$E$265)=0),ROW($200:$265)*100+COLUMN($D:$E),7^8)),"R0C00"),)&amp;""</f>
        <v/>
      </c>
      <c r="C276" s="422" t="str">
        <f t="shared" ca="1" si="4"/>
        <v/>
      </c>
      <c r="D276" s="16"/>
      <c r="E276" s="49"/>
      <c r="F276" s="16"/>
      <c r="G276" s="16"/>
      <c r="H276" s="80"/>
      <c r="I276" s="80"/>
      <c r="J276" s="31"/>
      <c r="K276" s="402"/>
      <c r="M276" s="124"/>
      <c r="N276" s="124"/>
      <c r="O276" s="124"/>
      <c r="P276" s="124"/>
      <c r="Q276" s="124" t="str">
        <f t="shared" si="5"/>
        <v/>
      </c>
      <c r="R276" s="424" t="str">
        <f>IF(Q276=1,COUNTIF($Q$273:Q276,1),"")</f>
        <v/>
      </c>
      <c r="S276" s="124" t="str">
        <f>IFERROR(INDEX($B$273:$B$347,MATCH(ROWS($Q$273:Q276),$R$273:$R$347,0)),"")</f>
        <v/>
      </c>
      <c r="T276" s="124" t="str">
        <f t="shared" si="6"/>
        <v/>
      </c>
      <c r="U276" s="424" t="str">
        <f>IF(T276=1,COUNTIF($T276:T$393,1),"")</f>
        <v/>
      </c>
      <c r="V276" s="124" t="str">
        <f>IFERROR(INDEX($B$393:$B$410,MATCH(ROWS($T276:T$393),$U$393:$U$410,0)),"")</f>
        <v/>
      </c>
      <c r="W276" s="124"/>
    </row>
    <row r="277" spans="2:23" x14ac:dyDescent="0.2">
      <c r="B277" s="147" t="str">
        <f t="array" aca="1" ref="B277" ca="1">INDIRECT(TEXT(MIN(IF(($D$200:$E$265&lt;&gt;"")*(COUNTIF($B$272:B276,$D$200:$E$265)=0),ROW($200:$265)*100+COLUMN($D:$E),7^8)),"R0C00"),)&amp;""</f>
        <v/>
      </c>
      <c r="C277" s="422" t="str">
        <f t="shared" ca="1" si="4"/>
        <v/>
      </c>
      <c r="D277" s="16"/>
      <c r="E277" s="49"/>
      <c r="F277" s="16"/>
      <c r="G277" s="16"/>
      <c r="H277" s="80"/>
      <c r="I277" s="80"/>
      <c r="J277" s="31"/>
      <c r="K277" s="402"/>
      <c r="M277" s="124"/>
      <c r="N277" s="124"/>
      <c r="O277" s="124"/>
      <c r="P277" s="124"/>
      <c r="Q277" s="124" t="str">
        <f t="shared" si="5"/>
        <v/>
      </c>
      <c r="R277" s="424" t="str">
        <f>IF(Q277=1,COUNTIF($Q$273:Q277,1),"")</f>
        <v/>
      </c>
      <c r="S277" s="124" t="str">
        <f>IFERROR(INDEX($B$273:$B$347,MATCH(ROWS($Q$273:Q277),$R$273:$R$347,0)),"")</f>
        <v/>
      </c>
      <c r="T277" s="124" t="str">
        <f t="shared" si="6"/>
        <v/>
      </c>
      <c r="U277" s="424" t="str">
        <f>IF(T277=1,COUNTIF($T277:T$393,1),"")</f>
        <v/>
      </c>
      <c r="V277" s="124" t="str">
        <f>IFERROR(INDEX($B$393:$B$410,MATCH(ROWS($T277:T$393),$U$393:$U$410,0)),"")</f>
        <v/>
      </c>
      <c r="W277" s="124"/>
    </row>
    <row r="278" spans="2:23" x14ac:dyDescent="0.2">
      <c r="B278" s="147" t="str">
        <f t="array" aca="1" ref="B278" ca="1">INDIRECT(TEXT(MIN(IF(($D$200:$E$265&lt;&gt;"")*(COUNTIF($B$272:B277,$D$200:$E$265)=0),ROW($200:$265)*100+COLUMN($D:$E),7^8)),"R0C00"),)&amp;""</f>
        <v/>
      </c>
      <c r="C278" s="422" t="str">
        <f t="shared" ca="1" si="4"/>
        <v/>
      </c>
      <c r="D278" s="16"/>
      <c r="E278" s="49"/>
      <c r="F278" s="16"/>
      <c r="G278" s="16"/>
      <c r="H278" s="80"/>
      <c r="I278" s="80"/>
      <c r="J278" s="31"/>
      <c r="K278" s="402"/>
      <c r="M278" s="124"/>
      <c r="N278" s="124"/>
      <c r="O278" s="124"/>
      <c r="P278" s="124"/>
      <c r="Q278" s="124" t="str">
        <f t="shared" si="5"/>
        <v/>
      </c>
      <c r="R278" s="424" t="str">
        <f>IF(Q278=1,COUNTIF($Q$273:Q278,1),"")</f>
        <v/>
      </c>
      <c r="S278" s="124" t="str">
        <f>IFERROR(INDEX($B$273:$B$347,MATCH(ROWS($Q$273:Q278),$R$273:$R$347,0)),"")</f>
        <v/>
      </c>
      <c r="T278" s="124" t="str">
        <f t="shared" si="6"/>
        <v/>
      </c>
      <c r="U278" s="424" t="str">
        <f>IF(T278=1,COUNTIF($T278:T$393,1),"")</f>
        <v/>
      </c>
      <c r="V278" s="124" t="str">
        <f>IFERROR(INDEX($B$393:$B$410,MATCH(ROWS($T278:T$393),$U$393:$U$410,0)),"")</f>
        <v/>
      </c>
      <c r="W278" s="124"/>
    </row>
    <row r="279" spans="2:23" x14ac:dyDescent="0.2">
      <c r="B279" s="147" t="str">
        <f t="array" aca="1" ref="B279" ca="1">INDIRECT(TEXT(MIN(IF(($D$200:$E$265&lt;&gt;"")*(COUNTIF($B$272:B278,$D$200:$E$265)=0),ROW($200:$265)*100+COLUMN($D:$E),7^8)),"R0C00"),)&amp;""</f>
        <v/>
      </c>
      <c r="C279" s="422" t="str">
        <f t="shared" ca="1" si="4"/>
        <v/>
      </c>
      <c r="D279" s="16"/>
      <c r="E279" s="49"/>
      <c r="F279" s="16"/>
      <c r="G279" s="16"/>
      <c r="H279" s="80"/>
      <c r="I279" s="80"/>
      <c r="J279" s="31"/>
      <c r="K279" s="402"/>
      <c r="M279" s="124"/>
      <c r="N279" s="124"/>
      <c r="O279" s="124"/>
      <c r="P279" s="124"/>
      <c r="Q279" s="124" t="str">
        <f t="shared" si="5"/>
        <v/>
      </c>
      <c r="R279" s="424" t="str">
        <f>IF(Q279=1,COUNTIF($Q$273:Q279,1),"")</f>
        <v/>
      </c>
      <c r="S279" s="124" t="str">
        <f>IFERROR(INDEX($B$273:$B$347,MATCH(ROWS($Q$273:Q279),$R$273:$R$347,0)),"")</f>
        <v/>
      </c>
      <c r="T279" s="124" t="str">
        <f t="shared" si="6"/>
        <v/>
      </c>
      <c r="U279" s="424" t="str">
        <f>IF(T279=1,COUNTIF($T279:T$393,1),"")</f>
        <v/>
      </c>
      <c r="V279" s="124" t="str">
        <f>IFERROR(INDEX($B$393:$B$410,MATCH(ROWS($T279:T$393),$U$393:$U$410,0)),"")</f>
        <v/>
      </c>
      <c r="W279" s="124"/>
    </row>
    <row r="280" spans="2:23" x14ac:dyDescent="0.2">
      <c r="B280" s="147" t="str">
        <f t="array" aca="1" ref="B280" ca="1">INDIRECT(TEXT(MIN(IF(($D$200:$E$265&lt;&gt;"")*(COUNTIF($B$272:B279,$D$200:$E$265)=0),ROW($200:$265)*100+COLUMN($D:$E),7^8)),"R0C00"),)&amp;""</f>
        <v/>
      </c>
      <c r="C280" s="422" t="str">
        <f t="shared" ca="1" si="4"/>
        <v/>
      </c>
      <c r="D280" s="16"/>
      <c r="E280" s="49"/>
      <c r="F280" s="16"/>
      <c r="G280" s="16"/>
      <c r="H280" s="80"/>
      <c r="I280" s="80"/>
      <c r="J280" s="31"/>
      <c r="K280" s="402"/>
      <c r="M280" s="124"/>
      <c r="N280" s="124"/>
      <c r="O280" s="124"/>
      <c r="P280" s="124"/>
      <c r="Q280" s="124" t="str">
        <f t="shared" si="5"/>
        <v/>
      </c>
      <c r="R280" s="424" t="str">
        <f>IF(Q280=1,COUNTIF($Q$273:Q280,1),"")</f>
        <v/>
      </c>
      <c r="S280" s="124" t="str">
        <f>IFERROR(INDEX($B$273:$B$347,MATCH(ROWS($Q$273:Q280),$R$273:$R$347,0)),"")</f>
        <v/>
      </c>
      <c r="T280" s="124" t="str">
        <f t="shared" si="6"/>
        <v/>
      </c>
      <c r="U280" s="424" t="str">
        <f>IF(T280=1,COUNTIF($T280:T$393,1),"")</f>
        <v/>
      </c>
      <c r="V280" s="124" t="str">
        <f>IFERROR(INDEX($B$393:$B$410,MATCH(ROWS($T280:T$393),$U$393:$U$410,0)),"")</f>
        <v/>
      </c>
      <c r="W280" s="124"/>
    </row>
    <row r="281" spans="2:23" x14ac:dyDescent="0.2">
      <c r="B281" s="147" t="str">
        <f t="array" aca="1" ref="B281" ca="1">INDIRECT(TEXT(MIN(IF(($D$200:$E$265&lt;&gt;"")*(COUNTIF($B$272:B280,$D$200:$E$265)=0),ROW($200:$265)*100+COLUMN($D:$E),7^8)),"R0C00"),)&amp;""</f>
        <v/>
      </c>
      <c r="C281" s="422" t="str">
        <f t="shared" ca="1" si="4"/>
        <v/>
      </c>
      <c r="D281" s="16"/>
      <c r="E281" s="49"/>
      <c r="F281" s="16"/>
      <c r="G281" s="16"/>
      <c r="H281" s="80"/>
      <c r="I281" s="80"/>
      <c r="J281" s="31"/>
      <c r="K281" s="402"/>
      <c r="M281" s="124"/>
      <c r="N281" s="124"/>
      <c r="O281" s="124"/>
      <c r="P281" s="124"/>
      <c r="Q281" s="124" t="str">
        <f t="shared" si="5"/>
        <v/>
      </c>
      <c r="R281" s="424" t="str">
        <f>IF(Q281=1,COUNTIF($Q$273:Q281,1),"")</f>
        <v/>
      </c>
      <c r="S281" s="124" t="str">
        <f>IFERROR(INDEX($B$273:$B$347,MATCH(ROWS($Q$273:Q281),$R$273:$R$347,0)),"")</f>
        <v/>
      </c>
      <c r="T281" s="124" t="str">
        <f t="shared" si="6"/>
        <v/>
      </c>
      <c r="U281" s="424" t="str">
        <f>IF(T281=1,COUNTIF($T281:T$393,1),"")</f>
        <v/>
      </c>
      <c r="V281" s="124" t="str">
        <f>IFERROR(INDEX($B$393:$B$410,MATCH(ROWS($T281:T$393),$U$393:$U$410,0)),"")</f>
        <v/>
      </c>
      <c r="W281" s="124"/>
    </row>
    <row r="282" spans="2:23" x14ac:dyDescent="0.2">
      <c r="B282" s="147" t="str">
        <f t="array" aca="1" ref="B282" ca="1">INDIRECT(TEXT(MIN(IF(($D$200:$E$265&lt;&gt;"")*(COUNTIF($B$272:B281,$D$200:$E$265)=0),ROW($200:$265)*100+COLUMN($D:$E),7^8)),"R0C00"),)&amp;""</f>
        <v/>
      </c>
      <c r="C282" s="422" t="str">
        <f t="shared" ca="1" si="4"/>
        <v/>
      </c>
      <c r="D282" s="16"/>
      <c r="E282" s="49"/>
      <c r="F282" s="16"/>
      <c r="G282" s="16"/>
      <c r="H282" s="80"/>
      <c r="I282" s="80"/>
      <c r="J282" s="31"/>
      <c r="K282" s="402"/>
      <c r="M282" s="124"/>
      <c r="N282" s="124"/>
      <c r="O282" s="124"/>
      <c r="P282" s="124"/>
      <c r="Q282" s="124" t="str">
        <f t="shared" si="5"/>
        <v/>
      </c>
      <c r="R282" s="424" t="str">
        <f>IF(Q282=1,COUNTIF($Q$273:Q282,1),"")</f>
        <v/>
      </c>
      <c r="S282" s="124" t="str">
        <f>IFERROR(INDEX($B$273:$B$347,MATCH(ROWS($Q$273:Q282),$R$273:$R$347,0)),"")</f>
        <v/>
      </c>
      <c r="T282" s="124" t="str">
        <f t="shared" si="6"/>
        <v/>
      </c>
      <c r="U282" s="424" t="str">
        <f>IF(T282=1,COUNTIF($T282:T$393,1),"")</f>
        <v/>
      </c>
      <c r="V282" s="124" t="str">
        <f>IFERROR(INDEX($B$393:$B$410,MATCH(ROWS($T282:T$393),$U$393:$U$410,0)),"")</f>
        <v/>
      </c>
      <c r="W282" s="124"/>
    </row>
    <row r="283" spans="2:23" x14ac:dyDescent="0.2">
      <c r="B283" s="147" t="str">
        <f t="array" aca="1" ref="B283" ca="1">INDIRECT(TEXT(MIN(IF(($D$200:$E$265&lt;&gt;"")*(COUNTIF($B$272:B282,$D$200:$E$265)=0),ROW($200:$265)*100+COLUMN($D:$E),7^8)),"R0C00"),)&amp;""</f>
        <v/>
      </c>
      <c r="C283" s="422" t="str">
        <f t="shared" ca="1" si="4"/>
        <v/>
      </c>
      <c r="D283" s="16"/>
      <c r="E283" s="49"/>
      <c r="F283" s="16"/>
      <c r="G283" s="16"/>
      <c r="H283" s="80"/>
      <c r="I283" s="80"/>
      <c r="J283" s="31"/>
      <c r="K283" s="402"/>
      <c r="M283" s="124"/>
      <c r="N283" s="124"/>
      <c r="O283" s="124"/>
      <c r="P283" s="124"/>
      <c r="Q283" s="124" t="str">
        <f t="shared" si="5"/>
        <v/>
      </c>
      <c r="R283" s="424" t="str">
        <f>IF(Q283=1,COUNTIF($Q$273:Q283,1),"")</f>
        <v/>
      </c>
      <c r="S283" s="124" t="str">
        <f>IFERROR(INDEX($B$273:$B$347,MATCH(ROWS($Q$273:Q283),$R$273:$R$347,0)),"")</f>
        <v/>
      </c>
      <c r="T283" s="124" t="str">
        <f t="shared" si="6"/>
        <v/>
      </c>
      <c r="U283" s="424" t="str">
        <f>IF(T283=1,COUNTIF($T283:T$393,1),"")</f>
        <v/>
      </c>
      <c r="V283" s="124" t="str">
        <f>IFERROR(INDEX($B$393:$B$410,MATCH(ROWS($T283:T$393),$U$393:$U$410,0)),"")</f>
        <v/>
      </c>
      <c r="W283" s="124"/>
    </row>
    <row r="284" spans="2:23" x14ac:dyDescent="0.2">
      <c r="B284" s="147" t="str">
        <f t="array" aca="1" ref="B284" ca="1">INDIRECT(TEXT(MIN(IF(($D$200:$E$265&lt;&gt;"")*(COUNTIF($B$272:B283,$D$200:$E$265)=0),ROW($200:$265)*100+COLUMN($D:$E),7^8)),"R0C00"),)&amp;""</f>
        <v/>
      </c>
      <c r="C284" s="422" t="str">
        <f t="shared" ca="1" si="4"/>
        <v/>
      </c>
      <c r="D284" s="16"/>
      <c r="E284" s="49"/>
      <c r="F284" s="16"/>
      <c r="G284" s="16"/>
      <c r="H284" s="80"/>
      <c r="I284" s="80"/>
      <c r="J284" s="31"/>
      <c r="K284" s="402"/>
      <c r="M284" s="124"/>
      <c r="N284" s="124"/>
      <c r="O284" s="124"/>
      <c r="P284" s="124"/>
      <c r="Q284" s="124" t="str">
        <f t="shared" si="5"/>
        <v/>
      </c>
      <c r="R284" s="424" t="str">
        <f>IF(Q284=1,COUNTIF($Q$273:Q284,1),"")</f>
        <v/>
      </c>
      <c r="S284" s="124" t="str">
        <f>IFERROR(INDEX($B$273:$B$347,MATCH(ROWS($Q$273:Q284),$R$273:$R$347,0)),"")</f>
        <v/>
      </c>
      <c r="T284" s="124" t="str">
        <f t="shared" si="6"/>
        <v/>
      </c>
      <c r="U284" s="424" t="str">
        <f>IF(T284=1,COUNTIF($T284:T$393,1),"")</f>
        <v/>
      </c>
      <c r="V284" s="124" t="str">
        <f>IFERROR(INDEX($B$393:$B$410,MATCH(ROWS($T284:T$393),$U$393:$U$410,0)),"")</f>
        <v/>
      </c>
      <c r="W284" s="124"/>
    </row>
    <row r="285" spans="2:23" x14ac:dyDescent="0.2">
      <c r="B285" s="147" t="str">
        <f t="array" aca="1" ref="B285" ca="1">INDIRECT(TEXT(MIN(IF(($D$200:$E$265&lt;&gt;"")*(COUNTIF($B$272:B284,$D$200:$E$265)=0),ROW($200:$265)*100+COLUMN($D:$E),7^8)),"R0C00"),)&amp;""</f>
        <v/>
      </c>
      <c r="C285" s="422" t="str">
        <f t="shared" ca="1" si="4"/>
        <v/>
      </c>
      <c r="D285" s="16"/>
      <c r="E285" s="49"/>
      <c r="F285" s="16"/>
      <c r="G285" s="16"/>
      <c r="H285" s="80"/>
      <c r="I285" s="80"/>
      <c r="J285" s="31"/>
      <c r="K285" s="402"/>
      <c r="M285" s="124"/>
      <c r="N285" s="124"/>
      <c r="O285" s="124"/>
      <c r="P285" s="124"/>
      <c r="Q285" s="124" t="str">
        <f t="shared" si="5"/>
        <v/>
      </c>
      <c r="R285" s="424" t="str">
        <f>IF(Q285=1,COUNTIF($Q$273:Q285,1),"")</f>
        <v/>
      </c>
      <c r="S285" s="124" t="str">
        <f>IFERROR(INDEX($B$273:$B$347,MATCH(ROWS($Q$273:Q285),$R$273:$R$347,0)),"")</f>
        <v/>
      </c>
      <c r="T285" s="124" t="str">
        <f t="shared" si="6"/>
        <v/>
      </c>
      <c r="U285" s="424" t="str">
        <f>IF(T285=1,COUNTIF($T285:T$393,1),"")</f>
        <v/>
      </c>
      <c r="V285" s="124" t="str">
        <f>IFERROR(INDEX($B$393:$B$410,MATCH(ROWS($T285:T$393),$U$393:$U$410,0)),"")</f>
        <v/>
      </c>
      <c r="W285" s="124"/>
    </row>
    <row r="286" spans="2:23" x14ac:dyDescent="0.2">
      <c r="B286" s="147" t="str">
        <f t="array" aca="1" ref="B286" ca="1">INDIRECT(TEXT(MIN(IF(($D$200:$E$265&lt;&gt;"")*(COUNTIF($B$272:B285,$D$200:$E$265)=0),ROW($200:$265)*100+COLUMN($D:$E),7^8)),"R0C00"),)&amp;""</f>
        <v/>
      </c>
      <c r="C286" s="422" t="str">
        <f t="shared" ca="1" si="4"/>
        <v/>
      </c>
      <c r="D286" s="16"/>
      <c r="E286" s="49"/>
      <c r="F286" s="16"/>
      <c r="G286" s="16"/>
      <c r="H286" s="80"/>
      <c r="I286" s="80"/>
      <c r="J286" s="31"/>
      <c r="K286" s="402"/>
      <c r="M286" s="124"/>
      <c r="N286" s="124"/>
      <c r="O286" s="124"/>
      <c r="P286" s="124"/>
      <c r="Q286" s="124" t="str">
        <f t="shared" si="5"/>
        <v/>
      </c>
      <c r="R286" s="424" t="str">
        <f>IF(Q286=1,COUNTIF($Q$273:Q286,1),"")</f>
        <v/>
      </c>
      <c r="S286" s="124" t="str">
        <f>IFERROR(INDEX($B$273:$B$347,MATCH(ROWS($Q$273:Q286),$R$273:$R$347,0)),"")</f>
        <v/>
      </c>
      <c r="T286" s="124" t="str">
        <f t="shared" si="6"/>
        <v/>
      </c>
      <c r="U286" s="424" t="str">
        <f>IF(T286=1,COUNTIF($T286:T$393,1),"")</f>
        <v/>
      </c>
      <c r="V286" s="124" t="str">
        <f>IFERROR(INDEX($B$393:$B$410,MATCH(ROWS($T286:T$393),$U$393:$U$410,0)),"")</f>
        <v/>
      </c>
      <c r="W286" s="124"/>
    </row>
    <row r="287" spans="2:23" x14ac:dyDescent="0.2">
      <c r="B287" s="147" t="str">
        <f t="array" aca="1" ref="B287" ca="1">INDIRECT(TEXT(MIN(IF(($D$200:$E$265&lt;&gt;"")*(COUNTIF($B$272:B286,$D$200:$E$265)=0),ROW($200:$265)*100+COLUMN($D:$E),7^8)),"R0C00"),)&amp;""</f>
        <v/>
      </c>
      <c r="C287" s="422" t="str">
        <f t="shared" ca="1" si="4"/>
        <v/>
      </c>
      <c r="D287" s="16"/>
      <c r="E287" s="49"/>
      <c r="F287" s="16"/>
      <c r="G287" s="16"/>
      <c r="H287" s="80"/>
      <c r="I287" s="80"/>
      <c r="J287" s="31"/>
      <c r="K287" s="402"/>
      <c r="M287" s="124"/>
      <c r="N287" s="124"/>
      <c r="O287" s="124"/>
      <c r="P287" s="124"/>
      <c r="Q287" s="124" t="str">
        <f t="shared" si="5"/>
        <v/>
      </c>
      <c r="R287" s="424" t="str">
        <f>IF(Q287=1,COUNTIF($Q$273:Q287,1),"")</f>
        <v/>
      </c>
      <c r="S287" s="124" t="str">
        <f>IFERROR(INDEX($B$273:$B$347,MATCH(ROWS($Q$273:Q287),$R$273:$R$347,0)),"")</f>
        <v/>
      </c>
      <c r="T287" s="124" t="str">
        <f t="shared" si="6"/>
        <v/>
      </c>
      <c r="U287" s="424" t="str">
        <f>IF(T287=1,COUNTIF($T287:T$393,1),"")</f>
        <v/>
      </c>
      <c r="V287" s="124" t="str">
        <f>IFERROR(INDEX($B$393:$B$410,MATCH(ROWS($T287:T$393),$U$393:$U$410,0)),"")</f>
        <v/>
      </c>
      <c r="W287" s="124"/>
    </row>
    <row r="288" spans="2:23" x14ac:dyDescent="0.2">
      <c r="B288" s="147" t="str">
        <f t="array" aca="1" ref="B288" ca="1">INDIRECT(TEXT(MIN(IF(($D$200:$E$265&lt;&gt;"")*(COUNTIF($B$272:B287,$D$200:$E$265)=0),ROW($200:$265)*100+COLUMN($D:$E),7^8)),"R0C00"),)&amp;""</f>
        <v/>
      </c>
      <c r="C288" s="422" t="str">
        <f t="shared" ca="1" si="4"/>
        <v/>
      </c>
      <c r="D288" s="16"/>
      <c r="E288" s="49"/>
      <c r="F288" s="16"/>
      <c r="G288" s="16"/>
      <c r="H288" s="80"/>
      <c r="I288" s="80"/>
      <c r="J288" s="31"/>
      <c r="K288" s="402"/>
      <c r="M288" s="124"/>
      <c r="N288" s="124"/>
      <c r="O288" s="124"/>
      <c r="P288" s="124"/>
      <c r="Q288" s="124" t="str">
        <f t="shared" si="5"/>
        <v/>
      </c>
      <c r="R288" s="424" t="str">
        <f>IF(Q288=1,COUNTIF($Q$273:Q288,1),"")</f>
        <v/>
      </c>
      <c r="S288" s="124" t="str">
        <f>IFERROR(INDEX($B$273:$B$347,MATCH(ROWS($Q$273:Q288),$R$273:$R$347,0)),"")</f>
        <v/>
      </c>
      <c r="T288" s="124" t="str">
        <f t="shared" si="6"/>
        <v/>
      </c>
      <c r="U288" s="424" t="str">
        <f>IF(T288=1,COUNTIF($T288:T$393,1),"")</f>
        <v/>
      </c>
      <c r="V288" s="124" t="str">
        <f>IFERROR(INDEX($B$393:$B$410,MATCH(ROWS($T288:T$393),$U$393:$U$410,0)),"")</f>
        <v/>
      </c>
      <c r="W288" s="124"/>
    </row>
    <row r="289" spans="2:23" x14ac:dyDescent="0.2">
      <c r="B289" s="147" t="str">
        <f t="array" aca="1" ref="B289" ca="1">INDIRECT(TEXT(MIN(IF(($D$200:$E$265&lt;&gt;"")*(COUNTIF($B$272:B288,$D$200:$E$265)=0),ROW($200:$265)*100+COLUMN($D:$E),7^8)),"R0C00"),)&amp;""</f>
        <v/>
      </c>
      <c r="C289" s="422" t="str">
        <f t="shared" ca="1" si="4"/>
        <v/>
      </c>
      <c r="D289" s="16"/>
      <c r="E289" s="49"/>
      <c r="F289" s="16"/>
      <c r="G289" s="16"/>
      <c r="H289" s="80"/>
      <c r="I289" s="80"/>
      <c r="J289" s="31"/>
      <c r="K289" s="402"/>
      <c r="M289" s="124"/>
      <c r="N289" s="124"/>
      <c r="O289" s="124"/>
      <c r="P289" s="124"/>
      <c r="Q289" s="124" t="str">
        <f t="shared" si="5"/>
        <v/>
      </c>
      <c r="R289" s="424" t="str">
        <f>IF(Q289=1,COUNTIF($Q$273:Q289,1),"")</f>
        <v/>
      </c>
      <c r="S289" s="124" t="str">
        <f>IFERROR(INDEX($B$273:$B$347,MATCH(ROWS($Q$273:Q289),$R$273:$R$347,0)),"")</f>
        <v/>
      </c>
      <c r="T289" s="124" t="str">
        <f t="shared" si="6"/>
        <v/>
      </c>
      <c r="U289" s="424" t="str">
        <f>IF(T289=1,COUNTIF($T289:T$393,1),"")</f>
        <v/>
      </c>
      <c r="V289" s="124" t="str">
        <f>IFERROR(INDEX($B$393:$B$410,MATCH(ROWS($T289:T$393),$U$393:$U$410,0)),"")</f>
        <v/>
      </c>
      <c r="W289" s="124"/>
    </row>
    <row r="290" spans="2:23" x14ac:dyDescent="0.2">
      <c r="B290" s="147" t="str">
        <f t="array" aca="1" ref="B290" ca="1">INDIRECT(TEXT(MIN(IF(($D$200:$E$265&lt;&gt;"")*(COUNTIF($B$272:B289,$D$200:$E$265)=0),ROW($200:$265)*100+COLUMN($D:$E),7^8)),"R0C00"),)&amp;""</f>
        <v/>
      </c>
      <c r="C290" s="422" t="str">
        <f t="shared" ca="1" si="4"/>
        <v/>
      </c>
      <c r="D290" s="16"/>
      <c r="E290" s="49"/>
      <c r="F290" s="16"/>
      <c r="G290" s="16"/>
      <c r="H290" s="80"/>
      <c r="I290" s="80"/>
      <c r="J290" s="31"/>
      <c r="K290" s="402"/>
      <c r="M290" s="124"/>
      <c r="N290" s="124"/>
      <c r="O290" s="124"/>
      <c r="P290" s="124"/>
      <c r="Q290" s="124" t="str">
        <f t="shared" si="5"/>
        <v/>
      </c>
      <c r="R290" s="424" t="str">
        <f>IF(Q290=1,COUNTIF($Q$273:Q290,1),"")</f>
        <v/>
      </c>
      <c r="S290" s="124" t="str">
        <f>IFERROR(INDEX($B$273:$B$347,MATCH(ROWS($Q$273:Q290),$R$273:$R$347,0)),"")</f>
        <v/>
      </c>
      <c r="T290" s="124" t="str">
        <f t="shared" si="6"/>
        <v/>
      </c>
      <c r="U290" s="424" t="str">
        <f>IF(T290=1,COUNTIF($T290:T$393,1),"")</f>
        <v/>
      </c>
      <c r="V290" s="124" t="str">
        <f>IFERROR(INDEX($B$393:$B$410,MATCH(ROWS($T290:T$393),$U$393:$U$410,0)),"")</f>
        <v/>
      </c>
      <c r="W290" s="124"/>
    </row>
    <row r="291" spans="2:23" x14ac:dyDescent="0.2">
      <c r="B291" s="147" t="str">
        <f t="array" aca="1" ref="B291" ca="1">INDIRECT(TEXT(MIN(IF(($D$200:$E$265&lt;&gt;"")*(COUNTIF($B$272:B290,$D$200:$E$265)=0),ROW($200:$265)*100+COLUMN($D:$E),7^8)),"R0C00"),)&amp;""</f>
        <v/>
      </c>
      <c r="C291" s="422" t="str">
        <f t="shared" ca="1" si="4"/>
        <v/>
      </c>
      <c r="D291" s="16"/>
      <c r="E291" s="49"/>
      <c r="F291" s="16"/>
      <c r="G291" s="16"/>
      <c r="H291" s="80"/>
      <c r="I291" s="80"/>
      <c r="J291" s="31"/>
      <c r="K291" s="402"/>
      <c r="M291" s="124"/>
      <c r="N291" s="124"/>
      <c r="O291" s="124"/>
      <c r="P291" s="124"/>
      <c r="Q291" s="124" t="str">
        <f t="shared" si="5"/>
        <v/>
      </c>
      <c r="R291" s="424" t="str">
        <f>IF(Q291=1,COUNTIF($Q$273:Q291,1),"")</f>
        <v/>
      </c>
      <c r="S291" s="124" t="str">
        <f>IFERROR(INDEX($B$273:$B$347,MATCH(ROWS($Q$273:Q291),$R$273:$R$347,0)),"")</f>
        <v/>
      </c>
      <c r="T291" s="124" t="str">
        <f t="shared" si="6"/>
        <v/>
      </c>
      <c r="U291" s="424" t="str">
        <f>IF(T291=1,COUNTIF($T291:T$393,1),"")</f>
        <v/>
      </c>
      <c r="V291" s="124" t="str">
        <f>IFERROR(INDEX($B$393:$B$410,MATCH(ROWS($T291:T$393),$U$393:$U$410,0)),"")</f>
        <v/>
      </c>
      <c r="W291" s="124"/>
    </row>
    <row r="292" spans="2:23" x14ac:dyDescent="0.2">
      <c r="B292" s="147" t="str">
        <f t="array" aca="1" ref="B292" ca="1">INDIRECT(TEXT(MIN(IF(($D$200:$E$265&lt;&gt;"")*(COUNTIF($B$272:B291,$D$200:$E$265)=0),ROW($200:$265)*100+COLUMN($D:$E),7^8)),"R0C00"),)&amp;""</f>
        <v/>
      </c>
      <c r="C292" s="422" t="str">
        <f t="shared" ca="1" si="4"/>
        <v/>
      </c>
      <c r="D292" s="16"/>
      <c r="E292" s="49"/>
      <c r="F292" s="16"/>
      <c r="G292" s="16"/>
      <c r="H292" s="80"/>
      <c r="I292" s="80"/>
      <c r="J292" s="31"/>
      <c r="K292" s="402"/>
      <c r="M292" s="124"/>
      <c r="N292" s="124"/>
      <c r="O292" s="124"/>
      <c r="P292" s="124"/>
      <c r="Q292" s="124" t="str">
        <f t="shared" si="5"/>
        <v/>
      </c>
      <c r="R292" s="424" t="str">
        <f>IF(Q292=1,COUNTIF($Q$273:Q292,1),"")</f>
        <v/>
      </c>
      <c r="S292" s="124" t="str">
        <f>IFERROR(INDEX($B$273:$B$347,MATCH(ROWS($Q$273:Q292),$R$273:$R$347,0)),"")</f>
        <v/>
      </c>
      <c r="T292" s="124" t="str">
        <f t="shared" si="6"/>
        <v/>
      </c>
      <c r="U292" s="424" t="str">
        <f>IF(T292=1,COUNTIF($T292:T$393,1),"")</f>
        <v/>
      </c>
      <c r="V292" s="124" t="str">
        <f>IFERROR(INDEX($B$393:$B$410,MATCH(ROWS($T292:T$393),$U$393:$U$410,0)),"")</f>
        <v/>
      </c>
      <c r="W292" s="124"/>
    </row>
    <row r="293" spans="2:23" x14ac:dyDescent="0.2">
      <c r="B293" s="147" t="str">
        <f t="array" aca="1" ref="B293" ca="1">INDIRECT(TEXT(MIN(IF(($D$200:$E$265&lt;&gt;"")*(COUNTIF($B$272:B292,$D$200:$E$265)=0),ROW($200:$265)*100+COLUMN($D:$E),7^8)),"R0C00"),)&amp;""</f>
        <v/>
      </c>
      <c r="C293" s="422" t="str">
        <f t="shared" ca="1" si="4"/>
        <v/>
      </c>
      <c r="D293" s="16"/>
      <c r="E293" s="49"/>
      <c r="F293" s="16"/>
      <c r="G293" s="16"/>
      <c r="H293" s="80"/>
      <c r="I293" s="80"/>
      <c r="J293" s="31"/>
      <c r="K293" s="402"/>
      <c r="M293" s="124"/>
      <c r="N293" s="124"/>
      <c r="O293" s="124"/>
      <c r="P293" s="124"/>
      <c r="Q293" s="124" t="str">
        <f t="shared" si="5"/>
        <v/>
      </c>
      <c r="R293" s="424" t="str">
        <f>IF(Q293=1,COUNTIF($Q$273:Q293,1),"")</f>
        <v/>
      </c>
      <c r="S293" s="124" t="str">
        <f>IFERROR(INDEX($B$273:$B$347,MATCH(ROWS($Q$273:Q293),$R$273:$R$347,0)),"")</f>
        <v/>
      </c>
      <c r="T293" s="124" t="str">
        <f t="shared" si="6"/>
        <v/>
      </c>
      <c r="U293" s="424" t="str">
        <f>IF(T293=1,COUNTIF($T293:T$393,1),"")</f>
        <v/>
      </c>
      <c r="V293" s="124" t="str">
        <f>IFERROR(INDEX($B$393:$B$410,MATCH(ROWS($T293:T$393),$U$393:$U$410,0)),"")</f>
        <v/>
      </c>
    </row>
    <row r="294" spans="2:23" x14ac:dyDescent="0.2">
      <c r="B294" s="147" t="str">
        <f t="array" aca="1" ref="B294" ca="1">INDIRECT(TEXT(MIN(IF(($D$200:$E$265&lt;&gt;"")*(COUNTIF($B$272:B293,$D$200:$E$265)=0),ROW($200:$265)*100+COLUMN($D:$E),7^8)),"R0C00"),)&amp;""</f>
        <v/>
      </c>
      <c r="C294" s="422" t="str">
        <f t="shared" ca="1" si="4"/>
        <v/>
      </c>
      <c r="D294" s="16"/>
      <c r="E294" s="49"/>
      <c r="F294" s="16"/>
      <c r="G294" s="16"/>
      <c r="H294" s="80"/>
      <c r="I294" s="80"/>
      <c r="J294" s="31"/>
      <c r="K294" s="402"/>
      <c r="M294" s="124"/>
      <c r="N294" s="124"/>
      <c r="O294" s="124"/>
      <c r="P294" s="124"/>
      <c r="Q294" s="124" t="str">
        <f t="shared" si="5"/>
        <v/>
      </c>
      <c r="R294" s="424" t="str">
        <f>IF(Q294=1,COUNTIF($Q$273:Q294,1),"")</f>
        <v/>
      </c>
      <c r="S294" s="124" t="str">
        <f>IFERROR(INDEX($B$273:$B$347,MATCH(ROWS($Q$273:Q294),$R$273:$R$347,0)),"")</f>
        <v/>
      </c>
      <c r="T294" s="124" t="str">
        <f t="shared" si="6"/>
        <v/>
      </c>
      <c r="U294" s="424" t="str">
        <f>IF(T294=1,COUNTIF($T294:T$393,1),"")</f>
        <v/>
      </c>
      <c r="V294" s="124" t="str">
        <f>IFERROR(INDEX($B$393:$B$410,MATCH(ROWS($T294:T$393),$U$393:$U$410,0)),"")</f>
        <v/>
      </c>
    </row>
    <row r="295" spans="2:23" x14ac:dyDescent="0.2">
      <c r="B295" s="147" t="str">
        <f t="array" aca="1" ref="B295" ca="1">INDIRECT(TEXT(MIN(IF(($D$200:$E$265&lt;&gt;"")*(COUNTIF($B$272:B294,$D$200:$E$265)=0),ROW($200:$265)*100+COLUMN($D:$E),7^8)),"R0C00"),)&amp;""</f>
        <v/>
      </c>
      <c r="C295" s="422" t="str">
        <f t="shared" ca="1" si="4"/>
        <v/>
      </c>
      <c r="D295" s="16"/>
      <c r="E295" s="49"/>
      <c r="F295" s="16"/>
      <c r="G295" s="16"/>
      <c r="H295" s="80"/>
      <c r="I295" s="80"/>
      <c r="J295" s="31"/>
      <c r="K295" s="402"/>
      <c r="M295" s="124"/>
      <c r="N295" s="124"/>
      <c r="O295" s="124"/>
      <c r="P295" s="124"/>
      <c r="Q295" s="124" t="str">
        <f t="shared" si="5"/>
        <v/>
      </c>
      <c r="R295" s="424" t="str">
        <f>IF(Q295=1,COUNTIF($Q$273:Q295,1),"")</f>
        <v/>
      </c>
      <c r="S295" s="124" t="str">
        <f>IFERROR(INDEX($B$273:$B$347,MATCH(ROWS($Q$273:Q295),$R$273:$R$347,0)),"")</f>
        <v/>
      </c>
      <c r="T295" s="124" t="str">
        <f t="shared" si="6"/>
        <v/>
      </c>
      <c r="U295" s="424" t="str">
        <f>IF(T295=1,COUNTIF($T295:T$393,1),"")</f>
        <v/>
      </c>
      <c r="V295" s="124" t="str">
        <f>IFERROR(INDEX($B$393:$B$410,MATCH(ROWS($T295:T$393),$U$393:$U$410,0)),"")</f>
        <v/>
      </c>
    </row>
    <row r="296" spans="2:23" x14ac:dyDescent="0.2">
      <c r="B296" s="147" t="str">
        <f t="array" aca="1" ref="B296" ca="1">INDIRECT(TEXT(MIN(IF(($D$200:$E$265&lt;&gt;"")*(COUNTIF($B$272:B295,$D$200:$E$265)=0),ROW($200:$265)*100+COLUMN($D:$E),7^8)),"R0C00"),)&amp;""</f>
        <v/>
      </c>
      <c r="C296" s="422" t="str">
        <f t="shared" ca="1" si="4"/>
        <v/>
      </c>
      <c r="D296" s="16"/>
      <c r="E296" s="49"/>
      <c r="F296" s="16"/>
      <c r="G296" s="16"/>
      <c r="H296" s="80"/>
      <c r="I296" s="80"/>
      <c r="J296" s="31"/>
      <c r="K296" s="402"/>
      <c r="M296" s="124"/>
      <c r="N296" s="124"/>
      <c r="O296" s="124"/>
      <c r="P296" s="124"/>
      <c r="Q296" s="124" t="str">
        <f t="shared" si="5"/>
        <v/>
      </c>
      <c r="R296" s="424" t="str">
        <f>IF(Q296=1,COUNTIF($Q$273:Q296,1),"")</f>
        <v/>
      </c>
      <c r="S296" s="124" t="str">
        <f>IFERROR(INDEX($B$273:$B$347,MATCH(ROWS($Q$273:Q296),$R$273:$R$347,0)),"")</f>
        <v/>
      </c>
      <c r="T296" s="124" t="str">
        <f t="shared" si="6"/>
        <v/>
      </c>
      <c r="U296" s="424" t="str">
        <f>IF(T296=1,COUNTIF($T296:T$393,1),"")</f>
        <v/>
      </c>
      <c r="V296" s="124" t="str">
        <f>IFERROR(INDEX($B$393:$B$410,MATCH(ROWS($T296:T$393),$U$393:$U$410,0)),"")</f>
        <v/>
      </c>
    </row>
    <row r="297" spans="2:23" x14ac:dyDescent="0.2">
      <c r="B297" s="147" t="str">
        <f t="array" aca="1" ref="B297" ca="1">INDIRECT(TEXT(MIN(IF(($D$200:$E$265&lt;&gt;"")*(COUNTIF($B$272:B296,$D$200:$E$265)=0),ROW($200:$265)*100+COLUMN($D:$E),7^8)),"R0C00"),)&amp;""</f>
        <v/>
      </c>
      <c r="C297" s="422" t="str">
        <f t="shared" ca="1" si="4"/>
        <v/>
      </c>
      <c r="D297" s="16"/>
      <c r="E297" s="49"/>
      <c r="F297" s="16"/>
      <c r="G297" s="16"/>
      <c r="H297" s="80"/>
      <c r="I297" s="80"/>
      <c r="J297" s="31"/>
      <c r="K297" s="402"/>
      <c r="M297" s="124"/>
      <c r="N297" s="124"/>
      <c r="O297" s="124"/>
      <c r="P297" s="124"/>
      <c r="Q297" s="124" t="str">
        <f t="shared" si="5"/>
        <v/>
      </c>
      <c r="R297" s="424" t="str">
        <f>IF(Q297=1,COUNTIF($Q$273:Q297,1),"")</f>
        <v/>
      </c>
      <c r="S297" s="124" t="str">
        <f>IFERROR(INDEX($B$273:$B$347,MATCH(ROWS($Q$273:Q297),$R$273:$R$347,0)),"")</f>
        <v/>
      </c>
      <c r="T297" s="124" t="str">
        <f t="shared" si="6"/>
        <v/>
      </c>
      <c r="U297" s="424" t="str">
        <f>IF(T297=1,COUNTIF($T297:T$393,1),"")</f>
        <v/>
      </c>
      <c r="V297" s="124" t="str">
        <f>IFERROR(INDEX($B$393:$B$410,MATCH(ROWS($T297:T$393),$U$393:$U$410,0)),"")</f>
        <v/>
      </c>
    </row>
    <row r="298" spans="2:23" x14ac:dyDescent="0.2">
      <c r="B298" s="147" t="str">
        <f t="array" aca="1" ref="B298" ca="1">INDIRECT(TEXT(MIN(IF(($D$200:$E$265&lt;&gt;"")*(COUNTIF($B$272:B297,$D$200:$E$265)=0),ROW($200:$265)*100+COLUMN($D:$E),7^8)),"R0C00"),)&amp;""</f>
        <v/>
      </c>
      <c r="C298" s="422" t="str">
        <f t="shared" ca="1" si="4"/>
        <v/>
      </c>
      <c r="D298" s="16"/>
      <c r="E298" s="49"/>
      <c r="F298" s="16"/>
      <c r="G298" s="16"/>
      <c r="H298" s="80"/>
      <c r="I298" s="80"/>
      <c r="J298" s="31"/>
      <c r="K298" s="402"/>
      <c r="M298" s="124"/>
      <c r="N298" s="124"/>
      <c r="O298" s="124"/>
      <c r="P298" s="124"/>
      <c r="Q298" s="124" t="str">
        <f t="shared" si="5"/>
        <v/>
      </c>
      <c r="R298" s="424" t="str">
        <f>IF(Q298=1,COUNTIF($Q$273:Q298,1),"")</f>
        <v/>
      </c>
      <c r="S298" s="124" t="str">
        <f>IFERROR(INDEX($B$273:$B$347,MATCH(ROWS($Q$273:Q298),$R$273:$R$347,0)),"")</f>
        <v/>
      </c>
      <c r="T298" s="124" t="str">
        <f t="shared" si="6"/>
        <v/>
      </c>
      <c r="U298" s="424" t="str">
        <f>IF(T298=1,COUNTIF($T298:T$393,1),"")</f>
        <v/>
      </c>
      <c r="V298" s="124" t="str">
        <f>IFERROR(INDEX($B$393:$B$410,MATCH(ROWS($T298:T$393),$U$393:$U$410,0)),"")</f>
        <v/>
      </c>
    </row>
    <row r="299" spans="2:23" x14ac:dyDescent="0.2">
      <c r="B299" s="147" t="str">
        <f t="array" aca="1" ref="B299" ca="1">INDIRECT(TEXT(MIN(IF(($D$200:$E$265&lt;&gt;"")*(COUNTIF($B$272:B298,$D$200:$E$265)=0),ROW($200:$265)*100+COLUMN($D:$E),7^8)),"R0C00"),)&amp;""</f>
        <v/>
      </c>
      <c r="C299" s="422" t="str">
        <f t="shared" ca="1" si="4"/>
        <v/>
      </c>
      <c r="D299" s="16"/>
      <c r="E299" s="49"/>
      <c r="F299" s="16"/>
      <c r="G299" s="16"/>
      <c r="H299" s="80"/>
      <c r="I299" s="80"/>
      <c r="J299" s="31"/>
      <c r="K299" s="402"/>
      <c r="M299" s="124"/>
      <c r="N299" s="124"/>
      <c r="O299" s="124"/>
      <c r="P299" s="124"/>
      <c r="Q299" s="124" t="str">
        <f t="shared" si="5"/>
        <v/>
      </c>
      <c r="R299" s="424" t="str">
        <f>IF(Q299=1,COUNTIF($Q$273:Q299,1),"")</f>
        <v/>
      </c>
      <c r="S299" s="124" t="str">
        <f>IFERROR(INDEX($B$273:$B$347,MATCH(ROWS($Q$273:Q299),$R$273:$R$347,0)),"")</f>
        <v/>
      </c>
      <c r="T299" s="124" t="str">
        <f t="shared" si="6"/>
        <v/>
      </c>
      <c r="U299" s="424" t="str">
        <f>IF(T299=1,COUNTIF($T299:T$393,1),"")</f>
        <v/>
      </c>
      <c r="V299" s="124" t="str">
        <f>IFERROR(INDEX($B$393:$B$410,MATCH(ROWS($T299:T$393),$U$393:$U$410,0)),"")</f>
        <v/>
      </c>
    </row>
    <row r="300" spans="2:23" x14ac:dyDescent="0.2">
      <c r="B300" s="147" t="str">
        <f t="array" aca="1" ref="B300" ca="1">INDIRECT(TEXT(MIN(IF(($D$200:$E$265&lt;&gt;"")*(COUNTIF($B$272:B299,$D$200:$E$265)=0),ROW($200:$265)*100+COLUMN($D:$E),7^8)),"R0C00"),)&amp;""</f>
        <v/>
      </c>
      <c r="C300" s="422" t="str">
        <f t="shared" ca="1" si="4"/>
        <v/>
      </c>
      <c r="D300" s="16"/>
      <c r="E300" s="49"/>
      <c r="F300" s="16"/>
      <c r="G300" s="16"/>
      <c r="H300" s="80"/>
      <c r="I300" s="80"/>
      <c r="J300" s="31"/>
      <c r="K300" s="402"/>
      <c r="M300" s="124"/>
      <c r="N300" s="124"/>
      <c r="O300" s="124"/>
      <c r="P300" s="124"/>
      <c r="Q300" s="124" t="str">
        <f t="shared" si="5"/>
        <v/>
      </c>
      <c r="R300" s="424" t="str">
        <f>IF(Q300=1,COUNTIF($Q$273:Q300,1),"")</f>
        <v/>
      </c>
      <c r="S300" s="124" t="str">
        <f>IFERROR(INDEX($B$273:$B$347,MATCH(ROWS($Q$273:Q300),$R$273:$R$347,0)),"")</f>
        <v/>
      </c>
      <c r="T300" s="124" t="str">
        <f t="shared" si="6"/>
        <v/>
      </c>
      <c r="U300" s="424" t="str">
        <f>IF(T300=1,COUNTIF($T300:T$393,1),"")</f>
        <v/>
      </c>
      <c r="V300" s="124" t="str">
        <f>IFERROR(INDEX($B$393:$B$410,MATCH(ROWS($T300:T$393),$U$393:$U$410,0)),"")</f>
        <v/>
      </c>
    </row>
    <row r="301" spans="2:23" x14ac:dyDescent="0.2">
      <c r="B301" s="147" t="str">
        <f t="array" aca="1" ref="B301" ca="1">INDIRECT(TEXT(MIN(IF(($D$200:$E$265&lt;&gt;"")*(COUNTIF($B$272:B300,$D$200:$E$265)=0),ROW($200:$265)*100+COLUMN($D:$E),7^8)),"R0C00"),)&amp;""</f>
        <v/>
      </c>
      <c r="C301" s="422" t="str">
        <f t="shared" ca="1" si="4"/>
        <v/>
      </c>
      <c r="D301" s="16"/>
      <c r="E301" s="49"/>
      <c r="F301" s="16"/>
      <c r="G301" s="16"/>
      <c r="H301" s="80"/>
      <c r="I301" s="80"/>
      <c r="J301" s="31"/>
      <c r="K301" s="402"/>
      <c r="M301" s="124"/>
      <c r="N301" s="124"/>
      <c r="O301" s="124"/>
      <c r="P301" s="124"/>
      <c r="Q301" s="124" t="str">
        <f t="shared" si="5"/>
        <v/>
      </c>
      <c r="R301" s="424" t="str">
        <f>IF(Q301=1,COUNTIF($Q$273:Q301,1),"")</f>
        <v/>
      </c>
      <c r="S301" s="124" t="str">
        <f>IFERROR(INDEX($B$273:$B$347,MATCH(ROWS($Q$273:Q301),$R$273:$R$347,0)),"")</f>
        <v/>
      </c>
      <c r="T301" s="124" t="str">
        <f t="shared" si="6"/>
        <v/>
      </c>
      <c r="U301" s="424" t="str">
        <f>IF(T301=1,COUNTIF($T301:T$393,1),"")</f>
        <v/>
      </c>
      <c r="V301" s="124" t="str">
        <f>IFERROR(INDEX($B$393:$B$410,MATCH(ROWS($T301:T$393),$U$393:$U$410,0)),"")</f>
        <v/>
      </c>
    </row>
    <row r="302" spans="2:23" x14ac:dyDescent="0.2">
      <c r="B302" s="147" t="str">
        <f t="array" aca="1" ref="B302" ca="1">INDIRECT(TEXT(MIN(IF(($D$200:$E$265&lt;&gt;"")*(COUNTIF($B$272:B301,$D$200:$E$265)=0),ROW($200:$265)*100+COLUMN($D:$E),7^8)),"R0C00"),)&amp;""</f>
        <v/>
      </c>
      <c r="C302" s="422" t="str">
        <f t="shared" ca="1" si="4"/>
        <v/>
      </c>
      <c r="D302" s="16"/>
      <c r="E302" s="49"/>
      <c r="F302" s="16"/>
      <c r="G302" s="16"/>
      <c r="H302" s="80"/>
      <c r="I302" s="80"/>
      <c r="J302" s="31"/>
      <c r="K302" s="402"/>
      <c r="M302" s="124"/>
      <c r="N302" s="124"/>
      <c r="O302" s="124"/>
      <c r="P302" s="124"/>
      <c r="Q302" s="124" t="str">
        <f t="shared" si="5"/>
        <v/>
      </c>
      <c r="R302" s="424" t="str">
        <f>IF(Q302=1,COUNTIF($Q$273:Q302,1),"")</f>
        <v/>
      </c>
      <c r="S302" s="124" t="str">
        <f>IFERROR(INDEX($B$273:$B$347,MATCH(ROWS($Q$273:Q302),$R$273:$R$347,0)),"")</f>
        <v/>
      </c>
      <c r="T302" s="124" t="str">
        <f t="shared" si="6"/>
        <v/>
      </c>
      <c r="U302" s="424" t="str">
        <f>IF(T302=1,COUNTIF($T302:T$393,1),"")</f>
        <v/>
      </c>
      <c r="V302" s="124" t="str">
        <f>IFERROR(INDEX($B$393:$B$410,MATCH(ROWS($T302:T$393),$U$393:$U$410,0)),"")</f>
        <v/>
      </c>
    </row>
    <row r="303" spans="2:23" x14ac:dyDescent="0.2">
      <c r="B303" s="147" t="str">
        <f t="array" aca="1" ref="B303" ca="1">INDIRECT(TEXT(MIN(IF(($D$200:$E$265&lt;&gt;"")*(COUNTIF($B$272:B302,$D$200:$E$265)=0),ROW($200:$265)*100+COLUMN($D:$E),7^8)),"R0C00"),)&amp;""</f>
        <v/>
      </c>
      <c r="C303" s="422" t="str">
        <f t="shared" ca="1" si="4"/>
        <v/>
      </c>
      <c r="D303" s="16"/>
      <c r="E303" s="49"/>
      <c r="F303" s="16"/>
      <c r="G303" s="16"/>
      <c r="H303" s="80"/>
      <c r="I303" s="80"/>
      <c r="J303" s="31"/>
      <c r="K303" s="402"/>
      <c r="M303" s="124"/>
      <c r="N303" s="124"/>
      <c r="O303" s="124"/>
      <c r="P303" s="124"/>
      <c r="Q303" s="124" t="str">
        <f t="shared" si="5"/>
        <v/>
      </c>
      <c r="R303" s="424" t="str">
        <f>IF(Q303=1,COUNTIF($Q$273:Q303,1),"")</f>
        <v/>
      </c>
      <c r="S303" s="124" t="str">
        <f>IFERROR(INDEX($B$273:$B$347,MATCH(ROWS($Q$273:Q303),$R$273:$R$347,0)),"")</f>
        <v/>
      </c>
      <c r="T303" s="124" t="str">
        <f t="shared" si="6"/>
        <v/>
      </c>
      <c r="U303" s="424" t="str">
        <f>IF(T303=1,COUNTIF($T303:T$393,1),"")</f>
        <v/>
      </c>
      <c r="V303" s="124" t="str">
        <f>IFERROR(INDEX($B$393:$B$410,MATCH(ROWS($T303:T$393),$U$393:$U$410,0)),"")</f>
        <v/>
      </c>
    </row>
    <row r="304" spans="2:23" x14ac:dyDescent="0.2">
      <c r="B304" s="147" t="str">
        <f t="array" aca="1" ref="B304" ca="1">INDIRECT(TEXT(MIN(IF(($D$200:$E$265&lt;&gt;"")*(COUNTIF($B$272:B303,$D$200:$E$265)=0),ROW($200:$265)*100+COLUMN($D:$E),7^8)),"R0C00"),)&amp;""</f>
        <v/>
      </c>
      <c r="C304" s="422" t="str">
        <f t="shared" ca="1" si="4"/>
        <v/>
      </c>
      <c r="D304" s="16"/>
      <c r="E304" s="49"/>
      <c r="F304" s="16"/>
      <c r="G304" s="16"/>
      <c r="H304" s="80"/>
      <c r="I304" s="80"/>
      <c r="J304" s="31"/>
      <c r="K304" s="402"/>
      <c r="M304" s="124"/>
      <c r="N304" s="124"/>
      <c r="O304" s="124"/>
      <c r="P304" s="124"/>
      <c r="Q304" s="124" t="str">
        <f t="shared" si="5"/>
        <v/>
      </c>
      <c r="R304" s="424" t="str">
        <f>IF(Q304=1,COUNTIF($Q$273:Q304,1),"")</f>
        <v/>
      </c>
      <c r="S304" s="124" t="str">
        <f>IFERROR(INDEX($B$273:$B$347,MATCH(ROWS($Q$273:Q304),$R$273:$R$347,0)),"")</f>
        <v/>
      </c>
      <c r="T304" s="124" t="str">
        <f t="shared" si="6"/>
        <v/>
      </c>
      <c r="U304" s="424" t="str">
        <f>IF(T304=1,COUNTIF($T304:T$393,1),"")</f>
        <v/>
      </c>
      <c r="V304" s="124" t="str">
        <f>IFERROR(INDEX($B$393:$B$410,MATCH(ROWS($T304:T$393),$U$393:$U$410,0)),"")</f>
        <v/>
      </c>
    </row>
    <row r="305" spans="2:22" x14ac:dyDescent="0.2">
      <c r="B305" s="147" t="str">
        <f t="array" aca="1" ref="B305" ca="1">INDIRECT(TEXT(MIN(IF(($D$200:$E$265&lt;&gt;"")*(COUNTIF($B$272:B304,$D$200:$E$265)=0),ROW($200:$265)*100+COLUMN($D:$E),7^8)),"R0C00"),)&amp;""</f>
        <v/>
      </c>
      <c r="C305" s="422" t="str">
        <f t="shared" ca="1" si="4"/>
        <v/>
      </c>
      <c r="D305" s="16"/>
      <c r="E305" s="49"/>
      <c r="F305" s="16"/>
      <c r="G305" s="16"/>
      <c r="H305" s="80"/>
      <c r="I305" s="80"/>
      <c r="J305" s="31"/>
      <c r="K305" s="402"/>
      <c r="M305" s="124"/>
      <c r="N305" s="124"/>
      <c r="O305" s="124"/>
      <c r="P305" s="124"/>
      <c r="Q305" s="124" t="str">
        <f t="shared" si="5"/>
        <v/>
      </c>
      <c r="R305" s="424" t="str">
        <f>IF(Q305=1,COUNTIF($Q$273:Q305,1),"")</f>
        <v/>
      </c>
      <c r="S305" s="124" t="str">
        <f>IFERROR(INDEX($B$273:$B$347,MATCH(ROWS($Q$273:Q305),$R$273:$R$347,0)),"")</f>
        <v/>
      </c>
      <c r="T305" s="124" t="str">
        <f t="shared" si="6"/>
        <v/>
      </c>
      <c r="U305" s="424" t="str">
        <f>IF(T305=1,COUNTIF($T305:T$393,1),"")</f>
        <v/>
      </c>
      <c r="V305" s="124" t="str">
        <f>IFERROR(INDEX($B$393:$B$410,MATCH(ROWS($T305:T$393),$U$393:$U$410,0)),"")</f>
        <v/>
      </c>
    </row>
    <row r="306" spans="2:22" x14ac:dyDescent="0.2">
      <c r="B306" s="147" t="str">
        <f t="array" aca="1" ref="B306" ca="1">INDIRECT(TEXT(MIN(IF(($D$200:$E$265&lt;&gt;"")*(COUNTIF($B$272:B305,$D$200:$E$265)=0),ROW($200:$265)*100+COLUMN($D:$E),7^8)),"R0C00"),)&amp;""</f>
        <v/>
      </c>
      <c r="C306" s="422" t="str">
        <f t="shared" ca="1" si="4"/>
        <v/>
      </c>
      <c r="D306" s="16"/>
      <c r="E306" s="49"/>
      <c r="F306" s="16"/>
      <c r="G306" s="16"/>
      <c r="H306" s="80"/>
      <c r="I306" s="80"/>
      <c r="J306" s="31"/>
      <c r="K306" s="402"/>
      <c r="M306" s="124"/>
      <c r="N306" s="124"/>
      <c r="O306" s="124"/>
      <c r="P306" s="124"/>
      <c r="Q306" s="124" t="str">
        <f t="shared" si="5"/>
        <v/>
      </c>
      <c r="R306" s="424" t="str">
        <f>IF(Q306=1,COUNTIF($Q$273:Q306,1),"")</f>
        <v/>
      </c>
      <c r="S306" s="124" t="str">
        <f>IFERROR(INDEX($B$273:$B$347,MATCH(ROWS($Q$273:Q306),$R$273:$R$347,0)),"")</f>
        <v/>
      </c>
      <c r="T306" s="124" t="str">
        <f t="shared" si="6"/>
        <v/>
      </c>
      <c r="U306" s="424" t="str">
        <f>IF(T306=1,COUNTIF($T306:T$393,1),"")</f>
        <v/>
      </c>
      <c r="V306" s="124" t="str">
        <f>IFERROR(INDEX($B$393:$B$410,MATCH(ROWS($T306:T$393),$U$393:$U$410,0)),"")</f>
        <v/>
      </c>
    </row>
    <row r="307" spans="2:22" x14ac:dyDescent="0.2">
      <c r="B307" s="147" t="str">
        <f t="array" aca="1" ref="B307" ca="1">INDIRECT(TEXT(MIN(IF(($D$200:$E$265&lt;&gt;"")*(COUNTIF($B$272:B306,$D$200:$E$265)=0),ROW($200:$265)*100+COLUMN($D:$E),7^8)),"R0C00"),)&amp;""</f>
        <v/>
      </c>
      <c r="C307" s="422" t="str">
        <f t="shared" ca="1" si="4"/>
        <v/>
      </c>
      <c r="D307" s="16"/>
      <c r="E307" s="49"/>
      <c r="F307" s="16"/>
      <c r="G307" s="16"/>
      <c r="H307" s="80"/>
      <c r="I307" s="80"/>
      <c r="J307" s="31"/>
      <c r="K307" s="402"/>
      <c r="M307" s="124"/>
      <c r="N307" s="124"/>
      <c r="O307" s="124"/>
      <c r="P307" s="124"/>
      <c r="Q307" s="124" t="str">
        <f t="shared" si="5"/>
        <v/>
      </c>
      <c r="R307" s="424" t="str">
        <f>IF(Q307=1,COUNTIF($Q$273:Q307,1),"")</f>
        <v/>
      </c>
      <c r="S307" s="124" t="str">
        <f>IFERROR(INDEX($B$273:$B$347,MATCH(ROWS($Q$273:Q307),$R$273:$R$347,0)),"")</f>
        <v/>
      </c>
      <c r="T307" s="124" t="str">
        <f t="shared" si="6"/>
        <v/>
      </c>
      <c r="U307" s="424" t="str">
        <f>IF(T307=1,COUNTIF($T307:T$393,1),"")</f>
        <v/>
      </c>
      <c r="V307" s="124" t="str">
        <f>IFERROR(INDEX($B$393:$B$410,MATCH(ROWS($T307:T$393),$U$393:$U$410,0)),"")</f>
        <v/>
      </c>
    </row>
    <row r="308" spans="2:22" x14ac:dyDescent="0.2">
      <c r="B308" s="147" t="str">
        <f t="array" aca="1" ref="B308" ca="1">INDIRECT(TEXT(MIN(IF(($D$200:$E$265&lt;&gt;"")*(COUNTIF($B$272:B307,$D$200:$E$265)=0),ROW($200:$265)*100+COLUMN($D:$E),7^8)),"R0C00"),)&amp;""</f>
        <v/>
      </c>
      <c r="C308" s="422" t="str">
        <f t="shared" ca="1" si="4"/>
        <v/>
      </c>
      <c r="D308" s="16"/>
      <c r="E308" s="49"/>
      <c r="F308" s="16"/>
      <c r="G308" s="16"/>
      <c r="H308" s="80"/>
      <c r="I308" s="80"/>
      <c r="J308" s="31"/>
      <c r="K308" s="402"/>
      <c r="M308" s="124"/>
      <c r="N308" s="124"/>
      <c r="O308" s="124"/>
      <c r="P308" s="124"/>
      <c r="Q308" s="124" t="str">
        <f t="shared" si="5"/>
        <v/>
      </c>
      <c r="R308" s="424" t="str">
        <f>IF(Q308=1,COUNTIF($Q$273:Q308,1),"")</f>
        <v/>
      </c>
      <c r="S308" s="124" t="str">
        <f>IFERROR(INDEX($B$273:$B$347,MATCH(ROWS($Q$273:Q308),$R$273:$R$347,0)),"")</f>
        <v/>
      </c>
      <c r="T308" s="124" t="str">
        <f t="shared" si="6"/>
        <v/>
      </c>
      <c r="U308" s="424" t="str">
        <f>IF(T308=1,COUNTIF($T308:T$393,1),"")</f>
        <v/>
      </c>
      <c r="V308" s="124" t="str">
        <f>IFERROR(INDEX($B$393:$B$410,MATCH(ROWS($T308:T$393),$U$393:$U$410,0)),"")</f>
        <v/>
      </c>
    </row>
    <row r="309" spans="2:22" x14ac:dyDescent="0.2">
      <c r="B309" s="147" t="str">
        <f t="array" aca="1" ref="B309" ca="1">INDIRECT(TEXT(MIN(IF(($D$200:$E$265&lt;&gt;"")*(COUNTIF($B$272:B308,$D$200:$E$265)=0),ROW($200:$265)*100+COLUMN($D:$E),7^8)),"R0C00"),)&amp;""</f>
        <v/>
      </c>
      <c r="C309" s="422" t="str">
        <f t="shared" ca="1" si="4"/>
        <v/>
      </c>
      <c r="D309" s="16"/>
      <c r="E309" s="49"/>
      <c r="F309" s="16"/>
      <c r="G309" s="16"/>
      <c r="H309" s="80"/>
      <c r="I309" s="80"/>
      <c r="J309" s="31"/>
      <c r="K309" s="402"/>
      <c r="M309" s="124"/>
      <c r="N309" s="124"/>
      <c r="O309" s="124"/>
      <c r="P309" s="124"/>
      <c r="Q309" s="124" t="str">
        <f t="shared" si="5"/>
        <v/>
      </c>
      <c r="R309" s="424" t="str">
        <f>IF(Q309=1,COUNTIF($Q$273:Q309,1),"")</f>
        <v/>
      </c>
      <c r="S309" s="124" t="str">
        <f>IFERROR(INDEX($B$273:$B$347,MATCH(ROWS($Q$273:Q309),$R$273:$R$347,0)),"")</f>
        <v/>
      </c>
      <c r="T309" s="124" t="str">
        <f t="shared" si="6"/>
        <v/>
      </c>
      <c r="U309" s="424" t="str">
        <f>IF(T309=1,COUNTIF($T309:T$393,1),"")</f>
        <v/>
      </c>
      <c r="V309" s="124" t="str">
        <f>IFERROR(INDEX($B$393:$B$410,MATCH(ROWS($T309:T$393),$U$393:$U$410,0)),"")</f>
        <v/>
      </c>
    </row>
    <row r="310" spans="2:22" x14ac:dyDescent="0.2">
      <c r="B310" s="147" t="str">
        <f t="array" aca="1" ref="B310" ca="1">INDIRECT(TEXT(MIN(IF(($D$200:$E$265&lt;&gt;"")*(COUNTIF($B$272:B309,$D$200:$E$265)=0),ROW($200:$265)*100+COLUMN($D:$E),7^8)),"R0C00"),)&amp;""</f>
        <v/>
      </c>
      <c r="C310" s="422" t="str">
        <f t="shared" ca="1" si="4"/>
        <v/>
      </c>
      <c r="D310" s="16"/>
      <c r="E310" s="49"/>
      <c r="F310" s="16"/>
      <c r="G310" s="16"/>
      <c r="H310" s="80"/>
      <c r="I310" s="80"/>
      <c r="J310" s="31"/>
      <c r="K310" s="402"/>
      <c r="M310" s="124"/>
      <c r="N310" s="124"/>
      <c r="O310" s="124"/>
      <c r="P310" s="124"/>
      <c r="Q310" s="124" t="str">
        <f t="shared" si="5"/>
        <v/>
      </c>
      <c r="R310" s="424" t="str">
        <f>IF(Q310=1,COUNTIF($Q$273:Q310,1),"")</f>
        <v/>
      </c>
      <c r="S310" s="124" t="str">
        <f>IFERROR(INDEX($B$273:$B$347,MATCH(ROWS($Q$273:Q310),$R$273:$R$347,0)),"")</f>
        <v/>
      </c>
      <c r="T310" s="124" t="str">
        <f t="shared" si="6"/>
        <v/>
      </c>
      <c r="U310" s="424" t="str">
        <f>IF(T310=1,COUNTIF($T310:T$393,1),"")</f>
        <v/>
      </c>
      <c r="V310" s="124" t="str">
        <f>IFERROR(INDEX($B$393:$B$410,MATCH(ROWS($T310:T$393),$U$393:$U$410,0)),"")</f>
        <v/>
      </c>
    </row>
    <row r="311" spans="2:22" x14ac:dyDescent="0.2">
      <c r="B311" s="147" t="str">
        <f t="array" aca="1" ref="B311" ca="1">INDIRECT(TEXT(MIN(IF(($D$200:$E$265&lt;&gt;"")*(COUNTIF($B$272:B310,$D$200:$E$265)=0),ROW($200:$265)*100+COLUMN($D:$E),7^8)),"R0C00"),)&amp;""</f>
        <v/>
      </c>
      <c r="C311" s="422" t="str">
        <f t="shared" ca="1" si="4"/>
        <v/>
      </c>
      <c r="D311" s="16"/>
      <c r="E311" s="49"/>
      <c r="F311" s="16"/>
      <c r="G311" s="16"/>
      <c r="H311" s="80"/>
      <c r="I311" s="80"/>
      <c r="J311" s="31"/>
      <c r="K311" s="402"/>
      <c r="M311" s="124"/>
      <c r="N311" s="124"/>
      <c r="O311" s="124"/>
      <c r="P311" s="124"/>
      <c r="Q311" s="124" t="str">
        <f t="shared" si="5"/>
        <v/>
      </c>
      <c r="R311" s="424" t="str">
        <f>IF(Q311=1,COUNTIF($Q$273:Q311,1),"")</f>
        <v/>
      </c>
      <c r="S311" s="124" t="str">
        <f>IFERROR(INDEX($B$273:$B$347,MATCH(ROWS($Q$273:Q311),$R$273:$R$347,0)),"")</f>
        <v/>
      </c>
      <c r="T311" s="124" t="str">
        <f t="shared" si="6"/>
        <v/>
      </c>
      <c r="U311" s="424" t="str">
        <f>IF(T311=1,COUNTIF($T311:T$393,1),"")</f>
        <v/>
      </c>
      <c r="V311" s="124" t="str">
        <f>IFERROR(INDEX($B$393:$B$410,MATCH(ROWS($T311:T$393),$U$393:$U$410,0)),"")</f>
        <v/>
      </c>
    </row>
    <row r="312" spans="2:22" x14ac:dyDescent="0.2">
      <c r="B312" s="147" t="str">
        <f t="array" aca="1" ref="B312" ca="1">INDIRECT(TEXT(MIN(IF(($D$200:$E$265&lt;&gt;"")*(COUNTIF($B$272:B311,$D$200:$E$265)=0),ROW($200:$265)*100+COLUMN($D:$E),7^8)),"R0C00"),)&amp;""</f>
        <v/>
      </c>
      <c r="C312" s="422" t="str">
        <f t="shared" ca="1" si="4"/>
        <v/>
      </c>
      <c r="D312" s="16"/>
      <c r="E312" s="49"/>
      <c r="F312" s="16"/>
      <c r="G312" s="16"/>
      <c r="H312" s="80"/>
      <c r="I312" s="80"/>
      <c r="J312" s="31"/>
      <c r="K312" s="402"/>
      <c r="M312" s="124"/>
      <c r="N312" s="124"/>
      <c r="O312" s="124"/>
      <c r="P312" s="124"/>
      <c r="Q312" s="124" t="str">
        <f t="shared" si="5"/>
        <v/>
      </c>
      <c r="R312" s="424" t="str">
        <f>IF(Q312=1,COUNTIF($Q$273:Q312,1),"")</f>
        <v/>
      </c>
      <c r="S312" s="124" t="str">
        <f>IFERROR(INDEX($B$273:$B$347,MATCH(ROWS($Q$273:Q312),$R$273:$R$347,0)),"")</f>
        <v/>
      </c>
      <c r="T312" s="124" t="str">
        <f t="shared" si="6"/>
        <v/>
      </c>
      <c r="U312" s="424" t="str">
        <f>IF(T312=1,COUNTIF($T312:T$393,1),"")</f>
        <v/>
      </c>
      <c r="V312" s="124" t="str">
        <f>IFERROR(INDEX($B$393:$B$410,MATCH(ROWS($T312:T$393),$U$393:$U$410,0)),"")</f>
        <v/>
      </c>
    </row>
    <row r="313" spans="2:22" x14ac:dyDescent="0.2">
      <c r="B313" s="147" t="str">
        <f t="array" aca="1" ref="B313" ca="1">INDIRECT(TEXT(MIN(IF(($D$200:$E$265&lt;&gt;"")*(COUNTIF($B$272:B312,$D$200:$E$265)=0),ROW($200:$265)*100+COLUMN($D:$E),7^8)),"R0C00"),)&amp;""</f>
        <v/>
      </c>
      <c r="C313" s="422" t="str">
        <f t="shared" ca="1" si="4"/>
        <v/>
      </c>
      <c r="D313" s="16"/>
      <c r="E313" s="49"/>
      <c r="F313" s="16"/>
      <c r="G313" s="16"/>
      <c r="H313" s="80"/>
      <c r="I313" s="80"/>
      <c r="J313" s="31"/>
      <c r="K313" s="402"/>
      <c r="M313" s="124"/>
      <c r="N313" s="124"/>
      <c r="O313" s="124"/>
      <c r="P313" s="124"/>
      <c r="Q313" s="124" t="str">
        <f t="shared" si="5"/>
        <v/>
      </c>
      <c r="R313" s="424" t="str">
        <f>IF(Q313=1,COUNTIF($Q$273:Q313,1),"")</f>
        <v/>
      </c>
      <c r="S313" s="124" t="str">
        <f>IFERROR(INDEX($B$273:$B$347,MATCH(ROWS($Q$273:Q313),$R$273:$R$347,0)),"")</f>
        <v/>
      </c>
      <c r="T313" s="124" t="str">
        <f t="shared" si="6"/>
        <v/>
      </c>
      <c r="U313" s="424" t="str">
        <f>IF(T313=1,COUNTIF($T313:T$393,1),"")</f>
        <v/>
      </c>
      <c r="V313" s="124" t="str">
        <f>IFERROR(INDEX($B$393:$B$410,MATCH(ROWS($T313:T$393),$U$393:$U$410,0)),"")</f>
        <v/>
      </c>
    </row>
    <row r="314" spans="2:22" x14ac:dyDescent="0.2">
      <c r="B314" s="147" t="str">
        <f t="array" aca="1" ref="B314" ca="1">INDIRECT(TEXT(MIN(IF(($D$200:$E$265&lt;&gt;"")*(COUNTIF($B$272:B313,$D$200:$E$265)=0),ROW($200:$265)*100+COLUMN($D:$E),7^8)),"R0C00"),)&amp;""</f>
        <v/>
      </c>
      <c r="C314" s="422" t="str">
        <f t="shared" ca="1" si="4"/>
        <v/>
      </c>
      <c r="D314" s="16"/>
      <c r="E314" s="49"/>
      <c r="F314" s="16"/>
      <c r="G314" s="16"/>
      <c r="H314" s="80"/>
      <c r="I314" s="80"/>
      <c r="J314" s="31"/>
      <c r="K314" s="402"/>
      <c r="M314" s="124"/>
      <c r="N314" s="124"/>
      <c r="O314" s="124"/>
      <c r="P314" s="124"/>
      <c r="Q314" s="124" t="str">
        <f t="shared" si="5"/>
        <v/>
      </c>
      <c r="R314" s="424" t="str">
        <f>IF(Q314=1,COUNTIF($Q$273:Q314,1),"")</f>
        <v/>
      </c>
      <c r="S314" s="124" t="str">
        <f>IFERROR(INDEX($B$273:$B$347,MATCH(ROWS($Q$273:Q314),$R$273:$R$347,0)),"")</f>
        <v/>
      </c>
      <c r="T314" s="124" t="str">
        <f t="shared" si="6"/>
        <v/>
      </c>
      <c r="U314" s="424" t="str">
        <f>IF(T314=1,COUNTIF($T314:T$393,1),"")</f>
        <v/>
      </c>
      <c r="V314" s="124" t="str">
        <f>IFERROR(INDEX($B$393:$B$410,MATCH(ROWS($T314:T$393),$U$393:$U$410,0)),"")</f>
        <v/>
      </c>
    </row>
    <row r="315" spans="2:22" x14ac:dyDescent="0.2">
      <c r="B315" s="147" t="str">
        <f t="array" aca="1" ref="B315" ca="1">INDIRECT(TEXT(MIN(IF(($D$200:$E$265&lt;&gt;"")*(COUNTIF($B$272:B314,$D$200:$E$265)=0),ROW($200:$265)*100+COLUMN($D:$E),7^8)),"R0C00"),)&amp;""</f>
        <v/>
      </c>
      <c r="C315" s="422" t="str">
        <f t="shared" ca="1" si="4"/>
        <v/>
      </c>
      <c r="D315" s="16"/>
      <c r="E315" s="49"/>
      <c r="F315" s="16"/>
      <c r="G315" s="16"/>
      <c r="H315" s="80"/>
      <c r="I315" s="80"/>
      <c r="J315" s="31"/>
      <c r="K315" s="402"/>
      <c r="M315" s="124"/>
      <c r="N315" s="124"/>
      <c r="O315" s="124"/>
      <c r="P315" s="124"/>
      <c r="Q315" s="124" t="str">
        <f t="shared" si="5"/>
        <v/>
      </c>
      <c r="R315" s="424" t="str">
        <f>IF(Q315=1,COUNTIF($Q$273:Q315,1),"")</f>
        <v/>
      </c>
      <c r="S315" s="124" t="str">
        <f>IFERROR(INDEX($B$273:$B$347,MATCH(ROWS($Q$273:Q315),$R$273:$R$347,0)),"")</f>
        <v/>
      </c>
      <c r="T315" s="124" t="str">
        <f t="shared" si="6"/>
        <v/>
      </c>
      <c r="U315" s="424" t="str">
        <f>IF(T315=1,COUNTIF($T315:T$393,1),"")</f>
        <v/>
      </c>
      <c r="V315" s="124" t="str">
        <f>IFERROR(INDEX($B$393:$B$410,MATCH(ROWS($T315:T$393),$U$393:$U$410,0)),"")</f>
        <v/>
      </c>
    </row>
    <row r="316" spans="2:22" x14ac:dyDescent="0.2">
      <c r="B316" s="147" t="str">
        <f t="array" aca="1" ref="B316" ca="1">INDIRECT(TEXT(MIN(IF(($D$200:$E$265&lt;&gt;"")*(COUNTIF($B$272:B315,$D$200:$E$265)=0),ROW($200:$265)*100+COLUMN($D:$E),7^8)),"R0C00"),)&amp;""</f>
        <v/>
      </c>
      <c r="C316" s="422" t="str">
        <f t="shared" ca="1" si="4"/>
        <v/>
      </c>
      <c r="D316" s="16"/>
      <c r="E316" s="49"/>
      <c r="F316" s="16"/>
      <c r="G316" s="16"/>
      <c r="H316" s="80"/>
      <c r="I316" s="80"/>
      <c r="J316" s="31"/>
      <c r="K316" s="402"/>
      <c r="M316" s="124"/>
      <c r="N316" s="124"/>
      <c r="O316" s="124"/>
      <c r="P316" s="124"/>
      <c r="Q316" s="124" t="str">
        <f t="shared" si="5"/>
        <v/>
      </c>
      <c r="R316" s="424" t="str">
        <f>IF(Q316=1,COUNTIF($Q$273:Q316,1),"")</f>
        <v/>
      </c>
      <c r="S316" s="124" t="str">
        <f>IFERROR(INDEX($B$273:$B$347,MATCH(ROWS($Q$273:Q316),$R$273:$R$347,0)),"")</f>
        <v/>
      </c>
      <c r="T316" s="124" t="str">
        <f t="shared" si="6"/>
        <v/>
      </c>
      <c r="U316" s="424" t="str">
        <f>IF(T316=1,COUNTIF($T316:T$393,1),"")</f>
        <v/>
      </c>
      <c r="V316" s="124" t="str">
        <f>IFERROR(INDEX($B$393:$B$410,MATCH(ROWS($T316:T$393),$U$393:$U$410,0)),"")</f>
        <v/>
      </c>
    </row>
    <row r="317" spans="2:22" x14ac:dyDescent="0.2">
      <c r="B317" s="147" t="str">
        <f t="array" aca="1" ref="B317" ca="1">INDIRECT(TEXT(MIN(IF(($D$200:$E$265&lt;&gt;"")*(COUNTIF($B$272:B316,$D$200:$E$265)=0),ROW($200:$265)*100+COLUMN($D:$E),7^8)),"R0C00"),)&amp;""</f>
        <v/>
      </c>
      <c r="C317" s="422" t="str">
        <f t="shared" ca="1" si="4"/>
        <v/>
      </c>
      <c r="D317" s="16"/>
      <c r="E317" s="49"/>
      <c r="F317" s="16"/>
      <c r="G317" s="16"/>
      <c r="H317" s="80"/>
      <c r="I317" s="80"/>
      <c r="J317" s="31"/>
      <c r="K317" s="402"/>
      <c r="M317" s="124"/>
      <c r="N317" s="124"/>
      <c r="O317" s="124"/>
      <c r="P317" s="124"/>
      <c r="Q317" s="124" t="str">
        <f t="shared" si="5"/>
        <v/>
      </c>
      <c r="R317" s="424" t="str">
        <f>IF(Q317=1,COUNTIF($Q$273:Q317,1),"")</f>
        <v/>
      </c>
      <c r="S317" s="124" t="str">
        <f>IFERROR(INDEX($B$273:$B$347,MATCH(ROWS($Q$273:Q317),$R$273:$R$347,0)),"")</f>
        <v/>
      </c>
      <c r="T317" s="124" t="str">
        <f t="shared" si="6"/>
        <v/>
      </c>
      <c r="U317" s="424" t="str">
        <f>IF(T317=1,COUNTIF($T317:T$393,1),"")</f>
        <v/>
      </c>
      <c r="V317" s="124" t="str">
        <f>IFERROR(INDEX($B$393:$B$410,MATCH(ROWS($T317:T$393),$U$393:$U$410,0)),"")</f>
        <v/>
      </c>
    </row>
    <row r="318" spans="2:22" x14ac:dyDescent="0.2">
      <c r="B318" s="147" t="str">
        <f t="array" aca="1" ref="B318" ca="1">INDIRECT(TEXT(MIN(IF(($D$200:$E$265&lt;&gt;"")*(COUNTIF($B$272:B317,$D$200:$E$265)=0),ROW($200:$265)*100+COLUMN($D:$E),7^8)),"R0C00"),)&amp;""</f>
        <v/>
      </c>
      <c r="C318" s="422" t="str">
        <f t="shared" ca="1" si="4"/>
        <v/>
      </c>
      <c r="D318" s="16"/>
      <c r="E318" s="49"/>
      <c r="F318" s="16"/>
      <c r="G318" s="16"/>
      <c r="H318" s="80"/>
      <c r="I318" s="80"/>
      <c r="J318" s="31"/>
      <c r="K318" s="402"/>
      <c r="M318" s="124"/>
      <c r="N318" s="124"/>
      <c r="O318" s="124"/>
      <c r="P318" s="124"/>
      <c r="Q318" s="124" t="str">
        <f t="shared" si="5"/>
        <v/>
      </c>
      <c r="R318" s="424" t="str">
        <f>IF(Q318=1,COUNTIF($Q$273:Q318,1),"")</f>
        <v/>
      </c>
      <c r="S318" s="124" t="str">
        <f>IFERROR(INDEX($B$273:$B$347,MATCH(ROWS($Q$273:Q318),$R$273:$R$347,0)),"")</f>
        <v/>
      </c>
      <c r="T318" s="124" t="str">
        <f t="shared" si="6"/>
        <v/>
      </c>
      <c r="U318" s="424" t="str">
        <f>IF(T318=1,COUNTIF($T318:T$393,1),"")</f>
        <v/>
      </c>
      <c r="V318" s="124" t="str">
        <f>IFERROR(INDEX($B$393:$B$410,MATCH(ROWS($T318:T$393),$U$393:$U$410,0)),"")</f>
        <v/>
      </c>
    </row>
    <row r="319" spans="2:22" x14ac:dyDescent="0.2">
      <c r="B319" s="147" t="str">
        <f t="array" aca="1" ref="B319" ca="1">INDIRECT(TEXT(MIN(IF(($D$200:$E$265&lt;&gt;"")*(COUNTIF($B$272:B318,$D$200:$E$265)=0),ROW($200:$265)*100+COLUMN($D:$E),7^8)),"R0C00"),)&amp;""</f>
        <v/>
      </c>
      <c r="C319" s="422" t="str">
        <f t="shared" ca="1" si="4"/>
        <v/>
      </c>
      <c r="D319" s="16"/>
      <c r="E319" s="49"/>
      <c r="F319" s="16"/>
      <c r="G319" s="16"/>
      <c r="H319" s="80"/>
      <c r="I319" s="80"/>
      <c r="J319" s="31"/>
      <c r="K319" s="402"/>
      <c r="M319" s="124"/>
      <c r="N319" s="124"/>
      <c r="O319" s="124"/>
      <c r="P319" s="124"/>
      <c r="Q319" s="124" t="str">
        <f t="shared" si="5"/>
        <v/>
      </c>
      <c r="R319" s="424" t="str">
        <f>IF(Q319=1,COUNTIF($Q$273:Q319,1),"")</f>
        <v/>
      </c>
      <c r="S319" s="124" t="str">
        <f>IFERROR(INDEX($B$273:$B$347,MATCH(ROWS($Q$273:Q319),$R$273:$R$347,0)),"")</f>
        <v/>
      </c>
      <c r="T319" s="124" t="str">
        <f t="shared" si="6"/>
        <v/>
      </c>
      <c r="U319" s="424" t="str">
        <f>IF(T319=1,COUNTIF($T319:T$393,1),"")</f>
        <v/>
      </c>
      <c r="V319" s="124" t="str">
        <f>IFERROR(INDEX($B$393:$B$410,MATCH(ROWS($T319:T$393),$U$393:$U$410,0)),"")</f>
        <v/>
      </c>
    </row>
    <row r="320" spans="2:22" x14ac:dyDescent="0.2">
      <c r="B320" s="147" t="str">
        <f t="array" aca="1" ref="B320" ca="1">INDIRECT(TEXT(MIN(IF(($D$200:$E$265&lt;&gt;"")*(COUNTIF($B$272:B319,$D$200:$E$265)=0),ROW($200:$265)*100+COLUMN($D:$E),7^8)),"R0C00"),)&amp;""</f>
        <v/>
      </c>
      <c r="C320" s="422" t="str">
        <f t="shared" ca="1" si="4"/>
        <v/>
      </c>
      <c r="D320" s="16"/>
      <c r="E320" s="49"/>
      <c r="F320" s="16"/>
      <c r="G320" s="16"/>
      <c r="H320" s="80"/>
      <c r="I320" s="80"/>
      <c r="J320" s="31"/>
      <c r="K320" s="402"/>
      <c r="M320" s="124"/>
      <c r="N320" s="124"/>
      <c r="O320" s="124"/>
      <c r="P320" s="124"/>
      <c r="Q320" s="124" t="str">
        <f t="shared" si="5"/>
        <v/>
      </c>
      <c r="R320" s="424" t="str">
        <f>IF(Q320=1,COUNTIF($Q$273:Q320,1),"")</f>
        <v/>
      </c>
      <c r="S320" s="124" t="str">
        <f>IFERROR(INDEX($B$273:$B$347,MATCH(ROWS($Q$273:Q320),$R$273:$R$347,0)),"")</f>
        <v/>
      </c>
      <c r="T320" s="124" t="str">
        <f t="shared" si="6"/>
        <v/>
      </c>
      <c r="U320" s="424" t="str">
        <f>IF(T320=1,COUNTIF($T320:T$393,1),"")</f>
        <v/>
      </c>
      <c r="V320" s="124" t="str">
        <f>IFERROR(INDEX($B$393:$B$410,MATCH(ROWS($T320:T$393),$U$393:$U$410,0)),"")</f>
        <v/>
      </c>
    </row>
    <row r="321" spans="2:22" x14ac:dyDescent="0.2">
      <c r="B321" s="147" t="str">
        <f t="array" aca="1" ref="B321" ca="1">INDIRECT(TEXT(MIN(IF(($D$200:$E$265&lt;&gt;"")*(COUNTIF($B$272:B320,$D$200:$E$265)=0),ROW($200:$265)*100+COLUMN($D:$E),7^8)),"R0C00"),)&amp;""</f>
        <v/>
      </c>
      <c r="C321" s="422" t="str">
        <f t="shared" ca="1" si="4"/>
        <v/>
      </c>
      <c r="D321" s="16"/>
      <c r="E321" s="49"/>
      <c r="F321" s="16"/>
      <c r="G321" s="16"/>
      <c r="H321" s="80"/>
      <c r="I321" s="80"/>
      <c r="J321" s="31"/>
      <c r="K321" s="402"/>
      <c r="M321" s="124"/>
      <c r="N321" s="124"/>
      <c r="O321" s="124"/>
      <c r="P321" s="124"/>
      <c r="Q321" s="124" t="str">
        <f t="shared" si="5"/>
        <v/>
      </c>
      <c r="R321" s="424" t="str">
        <f>IF(Q321=1,COUNTIF($Q$273:Q321,1),"")</f>
        <v/>
      </c>
      <c r="S321" s="124" t="str">
        <f>IFERROR(INDEX($B$273:$B$347,MATCH(ROWS($Q$273:Q321),$R$273:$R$347,0)),"")</f>
        <v/>
      </c>
      <c r="T321" s="124" t="str">
        <f t="shared" si="6"/>
        <v/>
      </c>
      <c r="U321" s="424" t="str">
        <f>IF(T321=1,COUNTIF($T321:T$393,1),"")</f>
        <v/>
      </c>
      <c r="V321" s="124" t="str">
        <f>IFERROR(INDEX($B$393:$B$410,MATCH(ROWS($T321:T$393),$U$393:$U$410,0)),"")</f>
        <v/>
      </c>
    </row>
    <row r="322" spans="2:22" x14ac:dyDescent="0.2">
      <c r="B322" s="147" t="str">
        <f t="array" aca="1" ref="B322" ca="1">INDIRECT(TEXT(MIN(IF(($D$200:$E$265&lt;&gt;"")*(COUNTIF($B$272:B321,$D$200:$E$265)=0),ROW($200:$265)*100+COLUMN($D:$E),7^8)),"R0C00"),)&amp;""</f>
        <v/>
      </c>
      <c r="C322" s="422" t="str">
        <f t="shared" ca="1" si="4"/>
        <v/>
      </c>
      <c r="D322" s="16"/>
      <c r="E322" s="49"/>
      <c r="F322" s="16"/>
      <c r="G322" s="16"/>
      <c r="H322" s="80"/>
      <c r="I322" s="80"/>
      <c r="J322" s="31"/>
      <c r="K322" s="402"/>
      <c r="M322" s="124"/>
      <c r="N322" s="124"/>
      <c r="O322" s="124"/>
      <c r="P322" s="124"/>
      <c r="Q322" s="124" t="str">
        <f t="shared" si="5"/>
        <v/>
      </c>
      <c r="R322" s="424" t="str">
        <f>IF(Q322=1,COUNTIF($Q$273:Q322,1),"")</f>
        <v/>
      </c>
      <c r="S322" s="124" t="str">
        <f>IFERROR(INDEX($B$273:$B$347,MATCH(ROWS($Q$273:Q322),$R$273:$R$347,0)),"")</f>
        <v/>
      </c>
      <c r="T322" s="124" t="str">
        <f t="shared" si="6"/>
        <v/>
      </c>
      <c r="U322" s="424" t="str">
        <f>IF(T322=1,COUNTIF($T322:T$393,1),"")</f>
        <v/>
      </c>
      <c r="V322" s="124" t="str">
        <f>IFERROR(INDEX($B$393:$B$410,MATCH(ROWS($T322:T$393),$U$393:$U$410,0)),"")</f>
        <v/>
      </c>
    </row>
    <row r="323" spans="2:22" x14ac:dyDescent="0.2">
      <c r="B323" s="147" t="str">
        <f t="array" aca="1" ref="B323" ca="1">INDIRECT(TEXT(MIN(IF(($D$200:$E$265&lt;&gt;"")*(COUNTIF($B$272:B322,$D$200:$E$265)=0),ROW($200:$265)*100+COLUMN($D:$E),7^8)),"R0C00"),)&amp;""</f>
        <v/>
      </c>
      <c r="C323" s="422" t="str">
        <f t="shared" ca="1" si="4"/>
        <v/>
      </c>
      <c r="D323" s="16"/>
      <c r="E323" s="49"/>
      <c r="F323" s="16"/>
      <c r="G323" s="16"/>
      <c r="H323" s="80"/>
      <c r="I323" s="80"/>
      <c r="J323" s="31"/>
      <c r="K323" s="402"/>
      <c r="M323" s="124"/>
      <c r="N323" s="124"/>
      <c r="O323" s="124"/>
      <c r="P323" s="124"/>
      <c r="Q323" s="124" t="str">
        <f t="shared" si="5"/>
        <v/>
      </c>
      <c r="R323" s="424" t="str">
        <f>IF(Q323=1,COUNTIF($Q$273:Q323,1),"")</f>
        <v/>
      </c>
      <c r="S323" s="124" t="str">
        <f>IFERROR(INDEX($B$273:$B$347,MATCH(ROWS($Q$273:Q323),$R$273:$R$347,0)),"")</f>
        <v/>
      </c>
      <c r="T323" s="124" t="str">
        <f t="shared" si="6"/>
        <v/>
      </c>
      <c r="U323" s="424" t="str">
        <f>IF(T323=1,COUNTIF($T323:T$393,1),"")</f>
        <v/>
      </c>
      <c r="V323" s="124" t="str">
        <f>IFERROR(INDEX($B$393:$B$410,MATCH(ROWS($T323:T$393),$U$393:$U$410,0)),"")</f>
        <v/>
      </c>
    </row>
    <row r="324" spans="2:22" x14ac:dyDescent="0.2">
      <c r="B324" s="147" t="str">
        <f t="array" aca="1" ref="B324" ca="1">INDIRECT(TEXT(MIN(IF(($D$200:$E$265&lt;&gt;"")*(COUNTIF($B$272:B323,$D$200:$E$265)=0),ROW($200:$265)*100+COLUMN($D:$E),7^8)),"R0C00"),)&amp;""</f>
        <v/>
      </c>
      <c r="C324" s="422" t="str">
        <f t="shared" ca="1" si="4"/>
        <v/>
      </c>
      <c r="D324" s="16"/>
      <c r="E324" s="49"/>
      <c r="F324" s="16"/>
      <c r="G324" s="16"/>
      <c r="H324" s="80"/>
      <c r="I324" s="80"/>
      <c r="J324" s="31"/>
      <c r="K324" s="402"/>
      <c r="M324" s="124"/>
      <c r="N324" s="124"/>
      <c r="O324" s="124"/>
      <c r="P324" s="124"/>
      <c r="Q324" s="124" t="str">
        <f t="shared" si="5"/>
        <v/>
      </c>
      <c r="R324" s="424" t="str">
        <f>IF(Q324=1,COUNTIF($Q$273:Q324,1),"")</f>
        <v/>
      </c>
      <c r="S324" s="124" t="str">
        <f>IFERROR(INDEX($B$273:$B$347,MATCH(ROWS($Q$273:Q324),$R$273:$R$347,0)),"")</f>
        <v/>
      </c>
      <c r="T324" s="124" t="str">
        <f t="shared" si="6"/>
        <v/>
      </c>
      <c r="U324" s="424" t="str">
        <f>IF(T324=1,COUNTIF($T324:T$393,1),"")</f>
        <v/>
      </c>
      <c r="V324" s="124" t="str">
        <f>IFERROR(INDEX($B$393:$B$410,MATCH(ROWS($T324:T$393),$U$393:$U$410,0)),"")</f>
        <v/>
      </c>
    </row>
    <row r="325" spans="2:22" x14ac:dyDescent="0.2">
      <c r="B325" s="147" t="str">
        <f t="array" aca="1" ref="B325" ca="1">INDIRECT(TEXT(MIN(IF(($D$200:$E$265&lt;&gt;"")*(COUNTIF($B$272:B324,$D$200:$E$265)=0),ROW($200:$265)*100+COLUMN($D:$E),7^8)),"R0C00"),)&amp;""</f>
        <v/>
      </c>
      <c r="C325" s="422" t="str">
        <f t="shared" ca="1" si="4"/>
        <v/>
      </c>
      <c r="D325" s="16"/>
      <c r="E325" s="49"/>
      <c r="F325" s="16"/>
      <c r="G325" s="16"/>
      <c r="H325" s="80"/>
      <c r="I325" s="80"/>
      <c r="J325" s="31"/>
      <c r="K325" s="402"/>
      <c r="M325" s="124"/>
      <c r="N325" s="124"/>
      <c r="O325" s="124"/>
      <c r="P325" s="124"/>
      <c r="Q325" s="124" t="str">
        <f t="shared" si="5"/>
        <v/>
      </c>
      <c r="R325" s="424" t="str">
        <f>IF(Q325=1,COUNTIF($Q$273:Q325,1),"")</f>
        <v/>
      </c>
      <c r="S325" s="124" t="str">
        <f>IFERROR(INDEX($B$273:$B$347,MATCH(ROWS($Q$273:Q325),$R$273:$R$347,0)),"")</f>
        <v/>
      </c>
      <c r="T325" s="124" t="str">
        <f t="shared" si="6"/>
        <v/>
      </c>
      <c r="U325" s="424" t="str">
        <f>IF(T325=1,COUNTIF($T325:T$393,1),"")</f>
        <v/>
      </c>
      <c r="V325" s="124" t="str">
        <f>IFERROR(INDEX($B$393:$B$410,MATCH(ROWS($T325:T$393),$U$393:$U$410,0)),"")</f>
        <v/>
      </c>
    </row>
    <row r="326" spans="2:22" x14ac:dyDescent="0.2">
      <c r="B326" s="147" t="str">
        <f t="array" aca="1" ref="B326" ca="1">INDIRECT(TEXT(MIN(IF(($D$200:$E$265&lt;&gt;"")*(COUNTIF($B$272:B325,$D$200:$E$265)=0),ROW($200:$265)*100+COLUMN($D:$E),7^8)),"R0C00"),)&amp;""</f>
        <v/>
      </c>
      <c r="C326" s="422" t="str">
        <f t="shared" ca="1" si="4"/>
        <v/>
      </c>
      <c r="D326" s="16"/>
      <c r="E326" s="49"/>
      <c r="F326" s="16"/>
      <c r="G326" s="16"/>
      <c r="H326" s="80"/>
      <c r="I326" s="80"/>
      <c r="J326" s="31"/>
      <c r="K326" s="402"/>
      <c r="M326" s="124"/>
      <c r="N326" s="124"/>
      <c r="O326" s="124"/>
      <c r="P326" s="124"/>
      <c r="Q326" s="124" t="str">
        <f t="shared" si="5"/>
        <v/>
      </c>
      <c r="R326" s="424" t="str">
        <f>IF(Q326=1,COUNTIF($Q$273:Q326,1),"")</f>
        <v/>
      </c>
      <c r="S326" s="124" t="str">
        <f>IFERROR(INDEX($B$273:$B$347,MATCH(ROWS($Q$273:Q326),$R$273:$R$347,0)),"")</f>
        <v/>
      </c>
      <c r="T326" s="124" t="str">
        <f t="shared" si="6"/>
        <v/>
      </c>
      <c r="U326" s="424" t="str">
        <f>IF(T326=1,COUNTIF($T326:T$393,1),"")</f>
        <v/>
      </c>
      <c r="V326" s="124" t="str">
        <f>IFERROR(INDEX($B$393:$B$410,MATCH(ROWS($T326:T$393),$U$393:$U$410,0)),"")</f>
        <v/>
      </c>
    </row>
    <row r="327" spans="2:22" x14ac:dyDescent="0.2">
      <c r="B327" s="147" t="str">
        <f t="array" aca="1" ref="B327" ca="1">INDIRECT(TEXT(MIN(IF(($D$200:$E$265&lt;&gt;"")*(COUNTIF($B$272:B326,$D$200:$E$265)=0),ROW($200:$265)*100+COLUMN($D:$E),7^8)),"R0C00"),)&amp;""</f>
        <v/>
      </c>
      <c r="C327" s="422" t="str">
        <f t="shared" ca="1" si="4"/>
        <v/>
      </c>
      <c r="D327" s="16"/>
      <c r="E327" s="49"/>
      <c r="F327" s="16"/>
      <c r="G327" s="16"/>
      <c r="H327" s="80"/>
      <c r="I327" s="80"/>
      <c r="J327" s="31"/>
      <c r="K327" s="402"/>
      <c r="M327" s="124"/>
      <c r="N327" s="124"/>
      <c r="O327" s="124"/>
      <c r="P327" s="124"/>
      <c r="Q327" s="124" t="str">
        <f t="shared" si="5"/>
        <v/>
      </c>
      <c r="R327" s="424" t="str">
        <f>IF(Q327=1,COUNTIF($Q$273:Q327,1),"")</f>
        <v/>
      </c>
      <c r="S327" s="124" t="str">
        <f>IFERROR(INDEX($B$273:$B$347,MATCH(ROWS($Q$273:Q327),$R$273:$R$347,0)),"")</f>
        <v/>
      </c>
      <c r="T327" s="124" t="str">
        <f t="shared" si="6"/>
        <v/>
      </c>
      <c r="U327" s="424" t="str">
        <f>IF(T327=1,COUNTIF($T327:T$393,1),"")</f>
        <v/>
      </c>
      <c r="V327" s="124" t="str">
        <f>IFERROR(INDEX($B$393:$B$410,MATCH(ROWS($T327:T$393),$U$393:$U$410,0)),"")</f>
        <v/>
      </c>
    </row>
    <row r="328" spans="2:22" x14ac:dyDescent="0.2">
      <c r="B328" s="147" t="str">
        <f t="array" aca="1" ref="B328" ca="1">INDIRECT(TEXT(MIN(IF(($D$200:$E$265&lt;&gt;"")*(COUNTIF($B$272:B327,$D$200:$E$265)=0),ROW($200:$265)*100+COLUMN($D:$E),7^8)),"R0C00"),)&amp;""</f>
        <v/>
      </c>
      <c r="C328" s="422" t="str">
        <f t="shared" ca="1" si="4"/>
        <v/>
      </c>
      <c r="D328" s="16"/>
      <c r="E328" s="49"/>
      <c r="F328" s="16"/>
      <c r="G328" s="16"/>
      <c r="H328" s="80"/>
      <c r="I328" s="80"/>
      <c r="J328" s="31"/>
      <c r="K328" s="402"/>
      <c r="M328" s="124"/>
      <c r="N328" s="124"/>
      <c r="O328" s="124"/>
      <c r="P328" s="124"/>
      <c r="Q328" s="124" t="str">
        <f t="shared" si="5"/>
        <v/>
      </c>
      <c r="R328" s="424" t="str">
        <f>IF(Q328=1,COUNTIF($Q$273:Q328,1),"")</f>
        <v/>
      </c>
      <c r="S328" s="124" t="str">
        <f>IFERROR(INDEX($B$273:$B$347,MATCH(ROWS($Q$273:Q328),$R$273:$R$347,0)),"")</f>
        <v/>
      </c>
      <c r="T328" s="124" t="str">
        <f t="shared" si="6"/>
        <v/>
      </c>
      <c r="U328" s="424" t="str">
        <f>IF(T328=1,COUNTIF($T328:T$393,1),"")</f>
        <v/>
      </c>
      <c r="V328" s="124" t="str">
        <f>IFERROR(INDEX($B$393:$B$410,MATCH(ROWS($T328:T$393),$U$393:$U$410,0)),"")</f>
        <v/>
      </c>
    </row>
    <row r="329" spans="2:22" x14ac:dyDescent="0.2">
      <c r="B329" s="147" t="str">
        <f t="array" aca="1" ref="B329" ca="1">INDIRECT(TEXT(MIN(IF(($D$200:$E$265&lt;&gt;"")*(COUNTIF($B$272:B328,$D$200:$E$265)=0),ROW($200:$265)*100+COLUMN($D:$E),7^8)),"R0C00"),)&amp;""</f>
        <v/>
      </c>
      <c r="C329" s="422" t="str">
        <f t="shared" ca="1" si="4"/>
        <v/>
      </c>
      <c r="D329" s="16"/>
      <c r="E329" s="49"/>
      <c r="F329" s="16"/>
      <c r="G329" s="16"/>
      <c r="H329" s="80"/>
      <c r="I329" s="80"/>
      <c r="J329" s="31"/>
      <c r="K329" s="402"/>
      <c r="M329" s="124"/>
      <c r="N329" s="124"/>
      <c r="O329" s="124"/>
      <c r="P329" s="124"/>
      <c r="Q329" s="124" t="str">
        <f t="shared" si="5"/>
        <v/>
      </c>
      <c r="R329" s="424" t="str">
        <f>IF(Q329=1,COUNTIF($Q$273:Q329,1),"")</f>
        <v/>
      </c>
      <c r="S329" s="124" t="str">
        <f>IFERROR(INDEX($B$273:$B$347,MATCH(ROWS($Q$273:Q329),$R$273:$R$347,0)),"")</f>
        <v/>
      </c>
      <c r="T329" s="124" t="str">
        <f t="shared" si="6"/>
        <v/>
      </c>
      <c r="U329" s="424" t="str">
        <f>IF(T329=1,COUNTIF($T329:T$393,1),"")</f>
        <v/>
      </c>
      <c r="V329" s="124" t="str">
        <f>IFERROR(INDEX($B$393:$B$410,MATCH(ROWS($T329:T$393),$U$393:$U$410,0)),"")</f>
        <v/>
      </c>
    </row>
    <row r="330" spans="2:22" x14ac:dyDescent="0.2">
      <c r="B330" s="147" t="str">
        <f t="array" aca="1" ref="B330" ca="1">INDIRECT(TEXT(MIN(IF(($D$200:$E$265&lt;&gt;"")*(COUNTIF($B$272:B329,$D$200:$E$265)=0),ROW($200:$265)*100+COLUMN($D:$E),7^8)),"R0C00"),)&amp;""</f>
        <v/>
      </c>
      <c r="C330" s="422" t="str">
        <f t="shared" ca="1" si="4"/>
        <v/>
      </c>
      <c r="D330" s="16"/>
      <c r="E330" s="49"/>
      <c r="F330" s="16"/>
      <c r="G330" s="16"/>
      <c r="H330" s="80"/>
      <c r="I330" s="80"/>
      <c r="J330" s="31"/>
      <c r="K330" s="402"/>
      <c r="M330" s="124"/>
      <c r="N330" s="124"/>
      <c r="O330" s="124"/>
      <c r="P330" s="124"/>
      <c r="Q330" s="124" t="str">
        <f t="shared" si="5"/>
        <v/>
      </c>
      <c r="R330" s="424" t="str">
        <f>IF(Q330=1,COUNTIF($Q$273:Q330,1),"")</f>
        <v/>
      </c>
      <c r="S330" s="124" t="str">
        <f>IFERROR(INDEX($B$273:$B$347,MATCH(ROWS($Q$273:Q330),$R$273:$R$347,0)),"")</f>
        <v/>
      </c>
      <c r="T330" s="124" t="str">
        <f t="shared" si="6"/>
        <v/>
      </c>
      <c r="U330" s="424" t="str">
        <f>IF(T330=1,COUNTIF($T330:T$393,1),"")</f>
        <v/>
      </c>
      <c r="V330" s="124" t="str">
        <f>IFERROR(INDEX($B$393:$B$410,MATCH(ROWS($T330:T$393),$U$393:$U$410,0)),"")</f>
        <v/>
      </c>
    </row>
    <row r="331" spans="2:22" x14ac:dyDescent="0.2">
      <c r="B331" s="147" t="str">
        <f t="array" aca="1" ref="B331" ca="1">INDIRECT(TEXT(MIN(IF(($D$200:$E$265&lt;&gt;"")*(COUNTIF($B$272:B330,$D$200:$E$265)=0),ROW($200:$265)*100+COLUMN($D:$E),7^8)),"R0C00"),)&amp;""</f>
        <v/>
      </c>
      <c r="C331" s="422" t="str">
        <f t="shared" ca="1" si="4"/>
        <v/>
      </c>
      <c r="D331" s="16"/>
      <c r="E331" s="49"/>
      <c r="F331" s="16"/>
      <c r="G331" s="16"/>
      <c r="H331" s="80"/>
      <c r="I331" s="80"/>
      <c r="J331" s="31"/>
      <c r="K331" s="402"/>
      <c r="M331" s="124"/>
      <c r="N331" s="124"/>
      <c r="O331" s="124"/>
      <c r="P331" s="124"/>
      <c r="Q331" s="124" t="str">
        <f t="shared" si="5"/>
        <v/>
      </c>
      <c r="R331" s="424" t="str">
        <f>IF(Q331=1,COUNTIF($Q$273:Q331,1),"")</f>
        <v/>
      </c>
      <c r="S331" s="124" t="str">
        <f>IFERROR(INDEX($B$273:$B$347,MATCH(ROWS($Q$273:Q331),$R$273:$R$347,0)),"")</f>
        <v/>
      </c>
      <c r="T331" s="124" t="str">
        <f t="shared" si="6"/>
        <v/>
      </c>
      <c r="U331" s="424" t="str">
        <f>IF(T331=1,COUNTIF($T331:T$393,1),"")</f>
        <v/>
      </c>
      <c r="V331" s="124" t="str">
        <f>IFERROR(INDEX($B$393:$B$410,MATCH(ROWS($T331:T$393),$U$393:$U$410,0)),"")</f>
        <v/>
      </c>
    </row>
    <row r="332" spans="2:22" x14ac:dyDescent="0.2">
      <c r="B332" s="147" t="str">
        <f t="array" aca="1" ref="B332" ca="1">INDIRECT(TEXT(MIN(IF(($D$200:$E$265&lt;&gt;"")*(COUNTIF($B$272:B331,$D$200:$E$265)=0),ROW($200:$265)*100+COLUMN($D:$E),7^8)),"R0C00"),)&amp;""</f>
        <v/>
      </c>
      <c r="C332" s="422" t="str">
        <f t="shared" ca="1" si="4"/>
        <v/>
      </c>
      <c r="D332" s="16"/>
      <c r="E332" s="49"/>
      <c r="F332" s="16"/>
      <c r="G332" s="16"/>
      <c r="H332" s="80"/>
      <c r="I332" s="80"/>
      <c r="J332" s="31"/>
      <c r="K332" s="402"/>
      <c r="M332" s="124"/>
      <c r="N332" s="124"/>
      <c r="O332" s="124"/>
      <c r="P332" s="124"/>
      <c r="Q332" s="124" t="str">
        <f t="shared" si="5"/>
        <v/>
      </c>
      <c r="R332" s="424" t="str">
        <f>IF(Q332=1,COUNTIF($Q$273:Q332,1),"")</f>
        <v/>
      </c>
      <c r="S332" s="124" t="str">
        <f>IFERROR(INDEX($B$273:$B$347,MATCH(ROWS($Q$273:Q332),$R$273:$R$347,0)),"")</f>
        <v/>
      </c>
      <c r="T332" s="124" t="str">
        <f t="shared" si="6"/>
        <v/>
      </c>
      <c r="U332" s="424" t="str">
        <f>IF(T332=1,COUNTIF($T332:T$393,1),"")</f>
        <v/>
      </c>
      <c r="V332" s="124" t="str">
        <f>IFERROR(INDEX($B$393:$B$410,MATCH(ROWS($T332:T$393),$U$393:$U$410,0)),"")</f>
        <v/>
      </c>
    </row>
    <row r="333" spans="2:22" x14ac:dyDescent="0.2">
      <c r="B333" s="147" t="str">
        <f t="array" aca="1" ref="B333" ca="1">INDIRECT(TEXT(MIN(IF(($D$200:$E$265&lt;&gt;"")*(COUNTIF($B$272:B332,$D$200:$E$265)=0),ROW($200:$265)*100+COLUMN($D:$E),7^8)),"R0C00"),)&amp;""</f>
        <v/>
      </c>
      <c r="C333" s="422" t="str">
        <f t="shared" ca="1" si="4"/>
        <v/>
      </c>
      <c r="D333" s="16"/>
      <c r="E333" s="49"/>
      <c r="F333" s="16"/>
      <c r="G333" s="16"/>
      <c r="H333" s="80"/>
      <c r="I333" s="80"/>
      <c r="J333" s="31"/>
      <c r="K333" s="402"/>
      <c r="M333" s="124"/>
      <c r="N333" s="124"/>
      <c r="O333" s="124"/>
      <c r="P333" s="124"/>
      <c r="Q333" s="124" t="str">
        <f t="shared" si="5"/>
        <v/>
      </c>
      <c r="R333" s="424" t="str">
        <f>IF(Q333=1,COUNTIF($Q$273:Q333,1),"")</f>
        <v/>
      </c>
      <c r="S333" s="124" t="str">
        <f>IFERROR(INDEX($B$273:$B$347,MATCH(ROWS($Q$273:Q333),$R$273:$R$347,0)),"")</f>
        <v/>
      </c>
      <c r="T333" s="124" t="str">
        <f t="shared" si="6"/>
        <v/>
      </c>
      <c r="U333" s="424" t="str">
        <f>IF(T333=1,COUNTIF($T333:T$393,1),"")</f>
        <v/>
      </c>
      <c r="V333" s="124" t="str">
        <f>IFERROR(INDEX($B$393:$B$410,MATCH(ROWS($T333:T$393),$U$393:$U$410,0)),"")</f>
        <v/>
      </c>
    </row>
    <row r="334" spans="2:22" x14ac:dyDescent="0.2">
      <c r="B334" s="147" t="str">
        <f t="array" aca="1" ref="B334" ca="1">INDIRECT(TEXT(MIN(IF(($D$200:$E$265&lt;&gt;"")*(COUNTIF($B$272:B333,$D$200:$E$265)=0),ROW($200:$265)*100+COLUMN($D:$E),7^8)),"R0C00"),)&amp;""</f>
        <v/>
      </c>
      <c r="C334" s="422" t="str">
        <f t="shared" ca="1" si="4"/>
        <v/>
      </c>
      <c r="D334" s="16"/>
      <c r="E334" s="49"/>
      <c r="F334" s="16"/>
      <c r="G334" s="16"/>
      <c r="H334" s="80"/>
      <c r="I334" s="80"/>
      <c r="J334" s="31"/>
      <c r="K334" s="402"/>
      <c r="M334" s="124"/>
      <c r="N334" s="124"/>
      <c r="O334" s="124"/>
      <c r="P334" s="124"/>
      <c r="Q334" s="124" t="str">
        <f t="shared" si="5"/>
        <v/>
      </c>
      <c r="R334" s="424" t="str">
        <f>IF(Q334=1,COUNTIF($Q$273:Q334,1),"")</f>
        <v/>
      </c>
      <c r="S334" s="124" t="str">
        <f>IFERROR(INDEX($B$273:$B$347,MATCH(ROWS($Q$273:Q334),$R$273:$R$347,0)),"")</f>
        <v/>
      </c>
      <c r="T334" s="124" t="str">
        <f t="shared" si="6"/>
        <v/>
      </c>
      <c r="U334" s="424" t="str">
        <f>IF(T334=1,COUNTIF($T334:T$393,1),"")</f>
        <v/>
      </c>
      <c r="V334" s="124" t="str">
        <f>IFERROR(INDEX($B$393:$B$410,MATCH(ROWS($T334:T$393),$U$393:$U$410,0)),"")</f>
        <v/>
      </c>
    </row>
    <row r="335" spans="2:22" x14ac:dyDescent="0.2">
      <c r="B335" s="147" t="str">
        <f t="array" aca="1" ref="B335" ca="1">INDIRECT(TEXT(MIN(IF(($D$200:$E$265&lt;&gt;"")*(COUNTIF($B$272:B334,$D$200:$E$265)=0),ROW($200:$265)*100+COLUMN($D:$E),7^8)),"R0C00"),)&amp;""</f>
        <v/>
      </c>
      <c r="C335" s="422" t="str">
        <f t="shared" ca="1" si="4"/>
        <v/>
      </c>
      <c r="D335" s="16"/>
      <c r="E335" s="49"/>
      <c r="F335" s="16"/>
      <c r="G335" s="16"/>
      <c r="H335" s="80"/>
      <c r="I335" s="80"/>
      <c r="J335" s="31"/>
      <c r="K335" s="402"/>
      <c r="M335" s="124"/>
      <c r="N335" s="124"/>
      <c r="O335" s="124"/>
      <c r="P335" s="124"/>
      <c r="Q335" s="124" t="str">
        <f t="shared" si="5"/>
        <v/>
      </c>
      <c r="R335" s="424" t="str">
        <f>IF(Q335=1,COUNTIF($Q$273:Q335,1),"")</f>
        <v/>
      </c>
      <c r="S335" s="124" t="str">
        <f>IFERROR(INDEX($B$273:$B$347,MATCH(ROWS($Q$273:Q335),$R$273:$R$347,0)),"")</f>
        <v/>
      </c>
      <c r="T335" s="124" t="str">
        <f t="shared" si="6"/>
        <v/>
      </c>
      <c r="U335" s="424" t="str">
        <f>IF(T335=1,COUNTIF($T335:T$393,1),"")</f>
        <v/>
      </c>
      <c r="V335" s="124" t="str">
        <f>IFERROR(INDEX($B$393:$B$410,MATCH(ROWS($T335:T$393),$U$393:$U$410,0)),"")</f>
        <v/>
      </c>
    </row>
    <row r="336" spans="2:22" x14ac:dyDescent="0.2">
      <c r="B336" s="147" t="str">
        <f t="array" aca="1" ref="B336" ca="1">INDIRECT(TEXT(MIN(IF(($D$200:$E$265&lt;&gt;"")*(COUNTIF($B$272:B335,$D$200:$E$265)=0),ROW($200:$265)*100+COLUMN($D:$E),7^8)),"R0C00"),)&amp;""</f>
        <v/>
      </c>
      <c r="C336" s="422" t="str">
        <f t="shared" ca="1" si="4"/>
        <v/>
      </c>
      <c r="D336" s="16"/>
      <c r="E336" s="49"/>
      <c r="F336" s="16"/>
      <c r="G336" s="16"/>
      <c r="H336" s="80"/>
      <c r="I336" s="80"/>
      <c r="J336" s="31"/>
      <c r="K336" s="402"/>
      <c r="M336" s="124"/>
      <c r="N336" s="124"/>
      <c r="O336" s="124"/>
      <c r="P336" s="124"/>
      <c r="Q336" s="124" t="str">
        <f t="shared" si="5"/>
        <v/>
      </c>
      <c r="R336" s="424" t="str">
        <f>IF(Q336=1,COUNTIF($Q$273:Q336,1),"")</f>
        <v/>
      </c>
      <c r="S336" s="124" t="str">
        <f>IFERROR(INDEX($B$273:$B$347,MATCH(ROWS($Q$273:Q336),$R$273:$R$347,0)),"")</f>
        <v/>
      </c>
      <c r="T336" s="124" t="str">
        <f t="shared" si="6"/>
        <v/>
      </c>
      <c r="U336" s="424" t="str">
        <f>IF(T336=1,COUNTIF($T336:T$393,1),"")</f>
        <v/>
      </c>
      <c r="V336" s="124" t="str">
        <f>IFERROR(INDEX($B$393:$B$410,MATCH(ROWS($T336:T$393),$U$393:$U$410,0)),"")</f>
        <v/>
      </c>
    </row>
    <row r="337" spans="2:22" x14ac:dyDescent="0.2">
      <c r="B337" s="147" t="str">
        <f t="array" aca="1" ref="B337" ca="1">INDIRECT(TEXT(MIN(IF(($D$200:$E$265&lt;&gt;"")*(COUNTIF($B$272:B336,$D$200:$E$265)=0),ROW($200:$265)*100+COLUMN($D:$E),7^8)),"R0C00"),)&amp;""</f>
        <v/>
      </c>
      <c r="C337" s="422" t="str">
        <f t="shared" ca="1" si="4"/>
        <v/>
      </c>
      <c r="D337" s="16"/>
      <c r="E337" s="49"/>
      <c r="F337" s="16"/>
      <c r="G337" s="16"/>
      <c r="H337" s="80"/>
      <c r="I337" s="80"/>
      <c r="J337" s="31"/>
      <c r="K337" s="402"/>
      <c r="M337" s="124"/>
      <c r="N337" s="124"/>
      <c r="O337" s="124"/>
      <c r="P337" s="124"/>
      <c r="Q337" s="124" t="str">
        <f t="shared" si="5"/>
        <v/>
      </c>
      <c r="R337" s="424" t="str">
        <f>IF(Q337=1,COUNTIF($Q$273:Q337,1),"")</f>
        <v/>
      </c>
      <c r="S337" s="124" t="str">
        <f>IFERROR(INDEX($B$273:$B$347,MATCH(ROWS($Q$273:Q337),$R$273:$R$347,0)),"")</f>
        <v/>
      </c>
      <c r="T337" s="124" t="str">
        <f t="shared" si="6"/>
        <v/>
      </c>
      <c r="U337" s="424" t="str">
        <f>IF(T337=1,COUNTIF($T337:T$393,1),"")</f>
        <v/>
      </c>
      <c r="V337" s="124" t="str">
        <f>IFERROR(INDEX($B$393:$B$410,MATCH(ROWS($T337:T$393),$U$393:$U$410,0)),"")</f>
        <v/>
      </c>
    </row>
    <row r="338" spans="2:22" x14ac:dyDescent="0.2">
      <c r="B338" s="147" t="str">
        <f t="array" aca="1" ref="B338" ca="1">INDIRECT(TEXT(MIN(IF(($D$200:$E$265&lt;&gt;"")*(COUNTIF($B$272:B337,$D$200:$E$265)=0),ROW($200:$265)*100+COLUMN($D:$E),7^8)),"R0C00"),)&amp;""</f>
        <v/>
      </c>
      <c r="C338" s="422" t="str">
        <f t="shared" ref="C338:C347" ca="1" si="7">_xlfn.IFNA(IF(B338&lt;&gt;"",INDEX($G$200:$G$265,MATCH(B338,$D$200:$D$265,0),),""),IF(B338&lt;&gt;"",INDEX($G$200:$G$265,MATCH(B338,$E$200:$E$265,0),),""))</f>
        <v/>
      </c>
      <c r="D338" s="16"/>
      <c r="E338" s="49"/>
      <c r="F338" s="16"/>
      <c r="G338" s="16"/>
      <c r="H338" s="80"/>
      <c r="I338" s="80"/>
      <c r="J338" s="31"/>
      <c r="K338" s="402"/>
      <c r="M338" s="124"/>
      <c r="N338" s="124"/>
      <c r="O338" s="124"/>
      <c r="P338" s="124"/>
      <c r="Q338" s="124" t="str">
        <f t="shared" ref="Q338:Q347" si="8">IF(F338="Yes",1,"")</f>
        <v/>
      </c>
      <c r="R338" s="424" t="str">
        <f>IF(Q338=1,COUNTIF($Q$273:Q338,1),"")</f>
        <v/>
      </c>
      <c r="S338" s="124" t="str">
        <f>IFERROR(INDEX($B$273:$B$347,MATCH(ROWS($Q$273:Q338),$R$273:$R$347,0)),"")</f>
        <v/>
      </c>
      <c r="T338" s="124" t="str">
        <f t="shared" ref="T338:T347" si="9">IF(G338="Yes",1,"")</f>
        <v/>
      </c>
      <c r="U338" s="424" t="str">
        <f>IF(T338=1,COUNTIF($T338:T$393,1),"")</f>
        <v/>
      </c>
      <c r="V338" s="124" t="str">
        <f>IFERROR(INDEX($B$393:$B$410,MATCH(ROWS($T338:T$393),$U$393:$U$410,0)),"")</f>
        <v/>
      </c>
    </row>
    <row r="339" spans="2:22" x14ac:dyDescent="0.2">
      <c r="B339" s="147" t="str">
        <f t="array" aca="1" ref="B339" ca="1">INDIRECT(TEXT(MIN(IF(($D$200:$E$265&lt;&gt;"")*(COUNTIF($B$272:B338,$D$200:$E$265)=0),ROW($200:$265)*100+COLUMN($D:$E),7^8)),"R0C00"),)&amp;""</f>
        <v/>
      </c>
      <c r="C339" s="422" t="str">
        <f t="shared" ca="1" si="7"/>
        <v/>
      </c>
      <c r="D339" s="16"/>
      <c r="E339" s="49"/>
      <c r="F339" s="16"/>
      <c r="G339" s="16"/>
      <c r="H339" s="80"/>
      <c r="I339" s="80"/>
      <c r="J339" s="31"/>
      <c r="K339" s="402"/>
      <c r="M339" s="124"/>
      <c r="N339" s="124"/>
      <c r="O339" s="124"/>
      <c r="P339" s="124"/>
      <c r="Q339" s="124" t="str">
        <f t="shared" si="8"/>
        <v/>
      </c>
      <c r="R339" s="424" t="str">
        <f>IF(Q339=1,COUNTIF($Q$273:Q339,1),"")</f>
        <v/>
      </c>
      <c r="S339" s="124" t="str">
        <f>IFERROR(INDEX($B$273:$B$347,MATCH(ROWS($Q$273:Q339),$R$273:$R$347,0)),"")</f>
        <v/>
      </c>
      <c r="T339" s="124" t="str">
        <f t="shared" si="9"/>
        <v/>
      </c>
      <c r="U339" s="424" t="str">
        <f>IF(T339=1,COUNTIF($T339:T$393,1),"")</f>
        <v/>
      </c>
      <c r="V339" s="124" t="str">
        <f>IFERROR(INDEX($B$393:$B$410,MATCH(ROWS($T339:T$393),$U$393:$U$410,0)),"")</f>
        <v/>
      </c>
    </row>
    <row r="340" spans="2:22" x14ac:dyDescent="0.2">
      <c r="B340" s="147" t="str">
        <f t="array" aca="1" ref="B340" ca="1">INDIRECT(TEXT(MIN(IF(($D$200:$E$265&lt;&gt;"")*(COUNTIF($B$272:B339,$D$200:$E$265)=0),ROW($200:$265)*100+COLUMN($D:$E),7^8)),"R0C00"),)&amp;""</f>
        <v/>
      </c>
      <c r="C340" s="422" t="str">
        <f t="shared" ca="1" si="7"/>
        <v/>
      </c>
      <c r="D340" s="16"/>
      <c r="E340" s="49"/>
      <c r="F340" s="16"/>
      <c r="G340" s="16"/>
      <c r="H340" s="80"/>
      <c r="I340" s="80"/>
      <c r="J340" s="31"/>
      <c r="K340" s="402"/>
      <c r="M340" s="124"/>
      <c r="N340" s="124"/>
      <c r="O340" s="124"/>
      <c r="P340" s="124"/>
      <c r="Q340" s="124" t="str">
        <f t="shared" si="8"/>
        <v/>
      </c>
      <c r="R340" s="424" t="str">
        <f>IF(Q340=1,COUNTIF($Q$273:Q340,1),"")</f>
        <v/>
      </c>
      <c r="S340" s="124" t="str">
        <f>IFERROR(INDEX($B$273:$B$347,MATCH(ROWS($Q$273:Q340),$R$273:$R$347,0)),"")</f>
        <v/>
      </c>
      <c r="T340" s="124" t="str">
        <f t="shared" si="9"/>
        <v/>
      </c>
      <c r="U340" s="424" t="str">
        <f>IF(T340=1,COUNTIF($T340:T$393,1),"")</f>
        <v/>
      </c>
      <c r="V340" s="124" t="str">
        <f>IFERROR(INDEX($B$393:$B$410,MATCH(ROWS($T340:T$393),$U$393:$U$410,0)),"")</f>
        <v/>
      </c>
    </row>
    <row r="341" spans="2:22" x14ac:dyDescent="0.2">
      <c r="B341" s="147" t="str">
        <f t="array" aca="1" ref="B341" ca="1">INDIRECT(TEXT(MIN(IF(($D$200:$E$265&lt;&gt;"")*(COUNTIF($B$272:B340,$D$200:$E$265)=0),ROW($200:$265)*100+COLUMN($D:$E),7^8)),"R0C00"),)&amp;""</f>
        <v/>
      </c>
      <c r="C341" s="422" t="str">
        <f t="shared" ca="1" si="7"/>
        <v/>
      </c>
      <c r="D341" s="16"/>
      <c r="E341" s="49"/>
      <c r="F341" s="16"/>
      <c r="G341" s="16"/>
      <c r="H341" s="80"/>
      <c r="I341" s="80"/>
      <c r="J341" s="31"/>
      <c r="K341" s="402"/>
      <c r="M341" s="124"/>
      <c r="N341" s="124"/>
      <c r="O341" s="124"/>
      <c r="P341" s="124"/>
      <c r="Q341" s="124" t="str">
        <f t="shared" si="8"/>
        <v/>
      </c>
      <c r="R341" s="424" t="str">
        <f>IF(Q341=1,COUNTIF($Q$273:Q341,1),"")</f>
        <v/>
      </c>
      <c r="S341" s="124" t="str">
        <f>IFERROR(INDEX($B$273:$B$347,MATCH(ROWS($Q$273:Q341),$R$273:$R$347,0)),"")</f>
        <v/>
      </c>
      <c r="T341" s="124" t="str">
        <f t="shared" si="9"/>
        <v/>
      </c>
      <c r="U341" s="424" t="str">
        <f>IF(T341=1,COUNTIF($T341:T$393,1),"")</f>
        <v/>
      </c>
      <c r="V341" s="124" t="str">
        <f>IFERROR(INDEX($B$393:$B$410,MATCH(ROWS($T341:T$393),$U$393:$U$410,0)),"")</f>
        <v/>
      </c>
    </row>
    <row r="342" spans="2:22" x14ac:dyDescent="0.2">
      <c r="B342" s="147" t="str">
        <f t="array" aca="1" ref="B342" ca="1">INDIRECT(TEXT(MIN(IF(($D$200:$E$265&lt;&gt;"")*(COUNTIF($B$272:B341,$D$200:$E$265)=0),ROW($200:$265)*100+COLUMN($D:$E),7^8)),"R0C00"),)&amp;""</f>
        <v/>
      </c>
      <c r="C342" s="422" t="str">
        <f t="shared" ca="1" si="7"/>
        <v/>
      </c>
      <c r="D342" s="16"/>
      <c r="E342" s="49"/>
      <c r="F342" s="16"/>
      <c r="G342" s="16"/>
      <c r="H342" s="80"/>
      <c r="I342" s="80"/>
      <c r="J342" s="31"/>
      <c r="K342" s="402"/>
      <c r="M342" s="124"/>
      <c r="N342" s="124"/>
      <c r="O342" s="124"/>
      <c r="P342" s="124"/>
      <c r="Q342" s="124" t="str">
        <f t="shared" si="8"/>
        <v/>
      </c>
      <c r="R342" s="424" t="str">
        <f>IF(Q342=1,COUNTIF($Q$273:Q342,1),"")</f>
        <v/>
      </c>
      <c r="S342" s="124" t="str">
        <f>IFERROR(INDEX($B$273:$B$347,MATCH(ROWS($Q$273:Q342),$R$273:$R$347,0)),"")</f>
        <v/>
      </c>
      <c r="T342" s="124" t="str">
        <f t="shared" si="9"/>
        <v/>
      </c>
      <c r="U342" s="424" t="str">
        <f>IF(T342=1,COUNTIF($T342:T$393,1),"")</f>
        <v/>
      </c>
      <c r="V342" s="124" t="str">
        <f>IFERROR(INDEX($B$393:$B$410,MATCH(ROWS($T342:T$393),$U$393:$U$410,0)),"")</f>
        <v/>
      </c>
    </row>
    <row r="343" spans="2:22" x14ac:dyDescent="0.2">
      <c r="B343" s="147" t="str">
        <f t="array" aca="1" ref="B343" ca="1">INDIRECT(TEXT(MIN(IF(($D$200:$E$265&lt;&gt;"")*(COUNTIF($B$272:B342,$D$200:$E$265)=0),ROW($200:$265)*100+COLUMN($D:$E),7^8)),"R0C00"),)&amp;""</f>
        <v/>
      </c>
      <c r="C343" s="422" t="str">
        <f t="shared" ca="1" si="7"/>
        <v/>
      </c>
      <c r="D343" s="16"/>
      <c r="E343" s="49"/>
      <c r="F343" s="16"/>
      <c r="G343" s="16"/>
      <c r="H343" s="80"/>
      <c r="I343" s="80"/>
      <c r="J343" s="31"/>
      <c r="K343" s="402"/>
      <c r="M343" s="124"/>
      <c r="N343" s="124"/>
      <c r="O343" s="124"/>
      <c r="P343" s="124"/>
      <c r="Q343" s="124" t="str">
        <f t="shared" si="8"/>
        <v/>
      </c>
      <c r="R343" s="424" t="str">
        <f>IF(Q343=1,COUNTIF($Q$273:Q343,1),"")</f>
        <v/>
      </c>
      <c r="S343" s="124" t="str">
        <f>IFERROR(INDEX($B$273:$B$347,MATCH(ROWS($Q$273:Q343),$R$273:$R$347,0)),"")</f>
        <v/>
      </c>
      <c r="T343" s="124" t="str">
        <f t="shared" si="9"/>
        <v/>
      </c>
      <c r="U343" s="424" t="str">
        <f>IF(T343=1,COUNTIF($T343:T$393,1),"")</f>
        <v/>
      </c>
      <c r="V343" s="124" t="str">
        <f>IFERROR(INDEX($B$393:$B$410,MATCH(ROWS($T343:T$393),$U$393:$U$410,0)),"")</f>
        <v/>
      </c>
    </row>
    <row r="344" spans="2:22" x14ac:dyDescent="0.2">
      <c r="B344" s="147" t="str">
        <f t="array" aca="1" ref="B344" ca="1">INDIRECT(TEXT(MIN(IF(($D$200:$E$265&lt;&gt;"")*(COUNTIF($B$272:B343,$D$200:$E$265)=0),ROW($200:$265)*100+COLUMN($D:$E),7^8)),"R0C00"),)&amp;""</f>
        <v/>
      </c>
      <c r="C344" s="422" t="str">
        <f t="shared" ca="1" si="7"/>
        <v/>
      </c>
      <c r="D344" s="16"/>
      <c r="E344" s="49"/>
      <c r="F344" s="16"/>
      <c r="G344" s="16"/>
      <c r="H344" s="80"/>
      <c r="I344" s="80"/>
      <c r="J344" s="31"/>
      <c r="K344" s="402"/>
      <c r="M344" s="124"/>
      <c r="N344" s="124"/>
      <c r="O344" s="124"/>
      <c r="P344" s="124"/>
      <c r="Q344" s="124" t="str">
        <f t="shared" si="8"/>
        <v/>
      </c>
      <c r="R344" s="424" t="str">
        <f>IF(Q344=1,COUNTIF($Q$273:Q344,1),"")</f>
        <v/>
      </c>
      <c r="S344" s="124" t="str">
        <f>IFERROR(INDEX($B$273:$B$347,MATCH(ROWS($Q$273:Q344),$R$273:$R$347,0)),"")</f>
        <v/>
      </c>
      <c r="T344" s="124" t="str">
        <f t="shared" si="9"/>
        <v/>
      </c>
      <c r="U344" s="424" t="str">
        <f>IF(T344=1,COUNTIF($T344:T$393,1),"")</f>
        <v/>
      </c>
      <c r="V344" s="124" t="str">
        <f>IFERROR(INDEX($B$393:$B$410,MATCH(ROWS($T344:T$393),$U$393:$U$410,0)),"")</f>
        <v/>
      </c>
    </row>
    <row r="345" spans="2:22" x14ac:dyDescent="0.2">
      <c r="B345" s="147" t="str">
        <f t="array" aca="1" ref="B345" ca="1">INDIRECT(TEXT(MIN(IF(($D$200:$E$265&lt;&gt;"")*(COUNTIF($B$272:B344,$D$200:$E$265)=0),ROW($200:$265)*100+COLUMN($D:$E),7^8)),"R0C00"),)&amp;""</f>
        <v/>
      </c>
      <c r="C345" s="422" t="str">
        <f t="shared" ca="1" si="7"/>
        <v/>
      </c>
      <c r="D345" s="16"/>
      <c r="E345" s="49"/>
      <c r="F345" s="16"/>
      <c r="G345" s="16"/>
      <c r="H345" s="80"/>
      <c r="I345" s="80"/>
      <c r="J345" s="31"/>
      <c r="K345" s="402"/>
      <c r="M345" s="124"/>
      <c r="N345" s="124"/>
      <c r="O345" s="124"/>
      <c r="P345" s="124"/>
      <c r="Q345" s="124" t="str">
        <f t="shared" si="8"/>
        <v/>
      </c>
      <c r="R345" s="424" t="str">
        <f>IF(Q345=1,COUNTIF($Q$273:Q345,1),"")</f>
        <v/>
      </c>
      <c r="S345" s="124" t="str">
        <f>IFERROR(INDEX($B$273:$B$347,MATCH(ROWS($Q$273:Q345),$R$273:$R$347,0)),"")</f>
        <v/>
      </c>
      <c r="T345" s="124" t="str">
        <f t="shared" si="9"/>
        <v/>
      </c>
      <c r="U345" s="424" t="str">
        <f>IF(T345=1,COUNTIF($T345:T$393,1),"")</f>
        <v/>
      </c>
      <c r="V345" s="124" t="str">
        <f>IFERROR(INDEX($B$393:$B$410,MATCH(ROWS($T345:T$393),$U$393:$U$410,0)),"")</f>
        <v/>
      </c>
    </row>
    <row r="346" spans="2:22" x14ac:dyDescent="0.2">
      <c r="B346" s="147" t="str">
        <f t="array" aca="1" ref="B346" ca="1">INDIRECT(TEXT(MIN(IF(($D$200:$E$265&lt;&gt;"")*(COUNTIF($B$272:B345,$D$200:$E$265)=0),ROW($200:$265)*100+COLUMN($D:$E),7^8)),"R0C00"),)&amp;""</f>
        <v/>
      </c>
      <c r="C346" s="422" t="str">
        <f t="shared" ca="1" si="7"/>
        <v/>
      </c>
      <c r="D346" s="16"/>
      <c r="E346" s="49"/>
      <c r="F346" s="16"/>
      <c r="G346" s="16"/>
      <c r="H346" s="80"/>
      <c r="I346" s="80"/>
      <c r="J346" s="31"/>
      <c r="K346" s="402"/>
      <c r="M346" s="124"/>
      <c r="N346" s="124"/>
      <c r="O346" s="124"/>
      <c r="P346" s="124"/>
      <c r="Q346" s="124" t="str">
        <f t="shared" si="8"/>
        <v/>
      </c>
      <c r="R346" s="424" t="str">
        <f>IF(Q346=1,COUNTIF($Q$273:Q346,1),"")</f>
        <v/>
      </c>
      <c r="S346" s="124" t="str">
        <f>IFERROR(INDEX($B$273:$B$347,MATCH(ROWS($Q$273:Q346),$R$273:$R$347,0)),"")</f>
        <v/>
      </c>
      <c r="T346" s="124" t="str">
        <f t="shared" si="9"/>
        <v/>
      </c>
      <c r="U346" s="424" t="str">
        <f>IF(T346=1,COUNTIF($T346:T$393,1),"")</f>
        <v/>
      </c>
      <c r="V346" s="124" t="str">
        <f>IFERROR(INDEX($B$393:$B$410,MATCH(ROWS($T346:T$393),$U$393:$U$410,0)),"")</f>
        <v/>
      </c>
    </row>
    <row r="347" spans="2:22" x14ac:dyDescent="0.2">
      <c r="B347" s="147" t="str">
        <f t="array" aca="1" ref="B347" ca="1">INDIRECT(TEXT(MIN(IF(($D$200:$E$265&lt;&gt;"")*(COUNTIF($B$272:B346,$D$200:$E$265)=0),ROW($200:$265)*100+COLUMN($D:$E),7^8)),"R0C00"),)&amp;""</f>
        <v/>
      </c>
      <c r="C347" s="422" t="str">
        <f t="shared" ca="1" si="7"/>
        <v/>
      </c>
      <c r="D347" s="16"/>
      <c r="E347" s="49"/>
      <c r="F347" s="16"/>
      <c r="G347" s="16"/>
      <c r="H347" s="80"/>
      <c r="I347" s="80"/>
      <c r="J347" s="31"/>
      <c r="K347" s="402"/>
      <c r="M347" s="124"/>
      <c r="N347" s="124"/>
      <c r="O347" s="124"/>
      <c r="P347" s="124"/>
      <c r="Q347" s="124" t="str">
        <f t="shared" si="8"/>
        <v/>
      </c>
      <c r="R347" s="424" t="str">
        <f>IF(Q347=1,COUNTIF($Q$273:Q347,1),"")</f>
        <v/>
      </c>
      <c r="S347" s="124" t="str">
        <f>IFERROR(INDEX($B$273:$B$347,MATCH(ROWS($Q$273:Q347),$R$273:$R$347,0)),"")</f>
        <v/>
      </c>
      <c r="T347" s="124" t="str">
        <f t="shared" si="9"/>
        <v/>
      </c>
      <c r="U347" s="424" t="str">
        <f>IF(T347=1,COUNTIF($T347:T$393,1),"")</f>
        <v/>
      </c>
      <c r="V347" s="124" t="str">
        <f>IFERROR(INDEX($B$393:$B$410,MATCH(ROWS($T347:T$393),$U$393:$U$410,0)),"")</f>
        <v/>
      </c>
    </row>
    <row r="348" spans="2:22" ht="15" thickBot="1" x14ac:dyDescent="0.25">
      <c r="B348" s="412"/>
      <c r="C348" s="302"/>
      <c r="D348" s="302"/>
      <c r="E348" s="302"/>
      <c r="F348" s="302"/>
      <c r="G348" s="302"/>
      <c r="H348" s="302"/>
      <c r="I348" s="302"/>
      <c r="J348" s="302"/>
      <c r="K348" s="413"/>
      <c r="M348" s="124"/>
      <c r="N348" s="124"/>
      <c r="O348" s="124"/>
      <c r="P348" s="124"/>
      <c r="Q348" s="124"/>
      <c r="R348" s="424"/>
      <c r="S348" s="124"/>
      <c r="T348" s="124"/>
      <c r="U348" s="424"/>
      <c r="V348" s="124"/>
    </row>
    <row r="349" spans="2:22" x14ac:dyDescent="0.2">
      <c r="B349" s="141"/>
      <c r="J349" s="402"/>
      <c r="M349" s="124"/>
      <c r="N349" s="124"/>
      <c r="O349" s="124"/>
      <c r="P349" s="124"/>
      <c r="Q349" s="119"/>
      <c r="R349" s="119"/>
      <c r="S349" s="119"/>
      <c r="T349" s="119"/>
      <c r="U349" s="119"/>
      <c r="V349" s="119"/>
    </row>
    <row r="350" spans="2:22" ht="18" x14ac:dyDescent="0.25">
      <c r="B350" s="418" t="s">
        <v>202</v>
      </c>
      <c r="J350" s="402"/>
      <c r="M350" s="124"/>
      <c r="N350" s="124"/>
      <c r="O350" s="124"/>
      <c r="P350" s="124"/>
      <c r="Q350" s="119"/>
      <c r="R350" s="119"/>
      <c r="S350" s="119"/>
      <c r="T350" s="119"/>
      <c r="U350" s="119"/>
      <c r="V350" s="119"/>
    </row>
    <row r="351" spans="2:22" x14ac:dyDescent="0.2">
      <c r="B351" s="141"/>
      <c r="J351" s="402"/>
      <c r="M351" s="124"/>
      <c r="N351" s="124"/>
      <c r="O351" s="124"/>
      <c r="P351" s="124"/>
      <c r="Q351" s="119"/>
      <c r="R351" s="119"/>
      <c r="S351" s="119"/>
      <c r="T351" s="119"/>
      <c r="U351" s="119"/>
      <c r="V351" s="119"/>
    </row>
    <row r="352" spans="2:22" x14ac:dyDescent="0.2">
      <c r="B352" s="141" t="s">
        <v>203</v>
      </c>
      <c r="J352" s="402"/>
      <c r="M352" s="124"/>
      <c r="N352" s="124"/>
      <c r="O352" s="124"/>
      <c r="P352" s="124"/>
      <c r="Q352" s="119"/>
      <c r="R352" s="119"/>
      <c r="S352" s="119"/>
      <c r="T352" s="119"/>
      <c r="U352" s="119"/>
      <c r="V352" s="119"/>
    </row>
    <row r="353" spans="2:22" x14ac:dyDescent="0.2">
      <c r="B353" s="141" t="s">
        <v>204</v>
      </c>
      <c r="J353" s="402"/>
      <c r="M353" s="124"/>
      <c r="N353" s="124"/>
      <c r="O353" s="124"/>
      <c r="P353" s="124"/>
      <c r="Q353" s="119"/>
      <c r="R353" s="119"/>
      <c r="S353" s="119"/>
      <c r="T353" s="119"/>
      <c r="U353" s="119"/>
      <c r="V353" s="119"/>
    </row>
    <row r="354" spans="2:22" x14ac:dyDescent="0.2">
      <c r="B354" s="141"/>
      <c r="J354" s="402"/>
      <c r="M354" s="124"/>
      <c r="N354" s="124"/>
      <c r="O354" s="124"/>
      <c r="P354" s="124"/>
      <c r="Q354" s="119"/>
      <c r="R354" s="119"/>
      <c r="S354" s="119"/>
      <c r="T354" s="119"/>
      <c r="U354" s="119"/>
      <c r="V354" s="119"/>
    </row>
    <row r="355" spans="2:22" x14ac:dyDescent="0.2">
      <c r="B355" s="141" t="s">
        <v>205</v>
      </c>
      <c r="J355" s="402"/>
      <c r="M355" s="124"/>
      <c r="N355" s="124"/>
      <c r="O355" s="124"/>
      <c r="P355" s="124"/>
      <c r="Q355" s="119"/>
      <c r="R355" s="119"/>
      <c r="S355" s="119"/>
      <c r="T355" s="119"/>
      <c r="U355" s="119"/>
      <c r="V355" s="119"/>
    </row>
    <row r="356" spans="2:22" x14ac:dyDescent="0.2">
      <c r="B356" s="141"/>
      <c r="J356" s="402"/>
      <c r="M356" s="124"/>
      <c r="N356" s="124"/>
      <c r="O356" s="124"/>
      <c r="P356" s="124"/>
      <c r="Q356" s="119"/>
      <c r="R356" s="119"/>
      <c r="S356" s="119"/>
      <c r="T356" s="119"/>
      <c r="U356" s="119"/>
      <c r="V356" s="119"/>
    </row>
    <row r="357" spans="2:22" x14ac:dyDescent="0.2">
      <c r="B357" s="141"/>
      <c r="J357" s="402"/>
      <c r="M357" s="124"/>
      <c r="N357" s="124"/>
      <c r="O357" s="124"/>
      <c r="P357" s="124"/>
      <c r="Q357" s="119"/>
      <c r="R357" s="119"/>
      <c r="S357" s="119"/>
      <c r="T357" s="119"/>
      <c r="U357" s="119"/>
      <c r="V357" s="119"/>
    </row>
    <row r="358" spans="2:22" ht="15" x14ac:dyDescent="0.25">
      <c r="B358" s="141"/>
      <c r="H358" s="569" t="s">
        <v>206</v>
      </c>
      <c r="I358" s="570"/>
      <c r="J358" s="402"/>
      <c r="M358" s="124"/>
      <c r="N358" s="124"/>
      <c r="O358" s="124"/>
      <c r="P358" s="124"/>
      <c r="Q358" s="119"/>
      <c r="R358" s="119"/>
      <c r="S358" s="119"/>
      <c r="T358" s="119"/>
      <c r="U358" s="119"/>
      <c r="V358" s="119"/>
    </row>
    <row r="359" spans="2:22" ht="106.5" x14ac:dyDescent="0.25">
      <c r="B359" s="132" t="s">
        <v>207</v>
      </c>
      <c r="C359" s="481" t="s">
        <v>60</v>
      </c>
      <c r="D359" s="481" t="s">
        <v>208</v>
      </c>
      <c r="E359" s="481" t="s">
        <v>209</v>
      </c>
      <c r="F359" s="481" t="s">
        <v>210</v>
      </c>
      <c r="G359" s="481" t="s">
        <v>211</v>
      </c>
      <c r="H359" s="481" t="s">
        <v>212</v>
      </c>
      <c r="I359" s="481" t="s">
        <v>213</v>
      </c>
      <c r="J359" s="402"/>
      <c r="M359" s="124"/>
      <c r="N359" s="124"/>
      <c r="O359" s="124"/>
      <c r="P359" s="124"/>
      <c r="Q359" s="119"/>
      <c r="R359" s="119"/>
      <c r="S359" s="119"/>
      <c r="T359" s="119"/>
      <c r="U359" s="119"/>
      <c r="V359" s="119"/>
    </row>
    <row r="360" spans="2:22" x14ac:dyDescent="0.2">
      <c r="B360" s="105"/>
      <c r="C360" s="422" t="str">
        <f t="array" ref="C360">_xlfn.IFNA(IF(B360&lt;&gt;"",INDEX($C$273:$C$347,MATCH(B360,$B$273:$B$347,0)),""),"")</f>
        <v/>
      </c>
      <c r="D360" s="61"/>
      <c r="E360" s="49"/>
      <c r="F360" s="16"/>
      <c r="G360" s="16"/>
      <c r="H360" s="49"/>
      <c r="I360" s="49"/>
      <c r="J360" s="402"/>
      <c r="M360" s="124"/>
      <c r="N360" s="124"/>
      <c r="O360" s="124"/>
      <c r="P360" s="124"/>
      <c r="Q360" s="119"/>
      <c r="R360" s="119"/>
      <c r="S360" s="119"/>
      <c r="T360" s="119"/>
      <c r="U360" s="119"/>
      <c r="V360" s="119"/>
    </row>
    <row r="361" spans="2:22" x14ac:dyDescent="0.2">
      <c r="B361" s="105"/>
      <c r="C361" s="422" t="str">
        <f t="array" ref="C361">_xlfn.IFNA(IF(B361&lt;&gt;"",INDEX($C$273:$C$347,MATCH(B361,$B$273:$B$347,0)),""),"")</f>
        <v/>
      </c>
      <c r="D361" s="61"/>
      <c r="E361" s="49"/>
      <c r="F361" s="16"/>
      <c r="G361" s="16"/>
      <c r="H361" s="49"/>
      <c r="I361" s="49"/>
      <c r="J361" s="402"/>
      <c r="M361" s="124"/>
      <c r="N361" s="124"/>
      <c r="O361" s="124"/>
      <c r="P361" s="124"/>
      <c r="Q361" s="119"/>
      <c r="R361" s="119"/>
      <c r="S361" s="119"/>
      <c r="T361" s="119"/>
      <c r="U361" s="119"/>
      <c r="V361" s="119"/>
    </row>
    <row r="362" spans="2:22" x14ac:dyDescent="0.2">
      <c r="B362" s="105"/>
      <c r="C362" s="422" t="str">
        <f t="array" ref="C362">_xlfn.IFNA(IF(B362&lt;&gt;"",INDEX($C$273:$C$347,MATCH(B362,$B$273:$B$347,0)),""),"")</f>
        <v/>
      </c>
      <c r="D362" s="61"/>
      <c r="E362" s="49"/>
      <c r="F362" s="16"/>
      <c r="G362" s="16"/>
      <c r="H362" s="49"/>
      <c r="I362" s="49"/>
      <c r="J362" s="402"/>
      <c r="M362" s="124"/>
      <c r="N362" s="124"/>
      <c r="O362" s="124"/>
      <c r="P362" s="124"/>
      <c r="Q362" s="119"/>
      <c r="R362" s="119"/>
      <c r="S362" s="119"/>
      <c r="T362" s="119"/>
      <c r="U362" s="119"/>
      <c r="V362" s="119"/>
    </row>
    <row r="363" spans="2:22" x14ac:dyDescent="0.2">
      <c r="B363" s="105"/>
      <c r="C363" s="422" t="str">
        <f t="array" ref="C363">_xlfn.IFNA(IF(B363&lt;&gt;"",INDEX($C$273:$C$347,MATCH(B363,$B$273:$B$347,0)),""),"")</f>
        <v/>
      </c>
      <c r="D363" s="61"/>
      <c r="E363" s="49"/>
      <c r="F363" s="16"/>
      <c r="G363" s="16"/>
      <c r="H363" s="49"/>
      <c r="I363" s="49"/>
      <c r="J363" s="402"/>
      <c r="M363" s="124"/>
      <c r="N363" s="124"/>
      <c r="O363" s="124"/>
      <c r="P363" s="124"/>
      <c r="Q363" s="119"/>
      <c r="R363" s="119"/>
      <c r="S363" s="119"/>
      <c r="T363" s="119"/>
      <c r="U363" s="119"/>
      <c r="V363" s="119"/>
    </row>
    <row r="364" spans="2:22" x14ac:dyDescent="0.2">
      <c r="B364" s="105"/>
      <c r="C364" s="422" t="str">
        <f t="array" ref="C364">_xlfn.IFNA(IF(B364&lt;&gt;"",INDEX($C$273:$C$347,MATCH(B364,$B$273:$B$347,0)),""),"")</f>
        <v/>
      </c>
      <c r="D364" s="61"/>
      <c r="E364" s="49"/>
      <c r="F364" s="16"/>
      <c r="G364" s="16"/>
      <c r="H364" s="49"/>
      <c r="I364" s="49"/>
      <c r="J364" s="402"/>
      <c r="M364" s="124"/>
      <c r="N364" s="124"/>
      <c r="O364" s="124"/>
      <c r="P364" s="124"/>
      <c r="Q364" s="119"/>
      <c r="R364" s="119"/>
      <c r="S364" s="119"/>
      <c r="T364" s="119"/>
      <c r="U364" s="119"/>
      <c r="V364" s="119"/>
    </row>
    <row r="365" spans="2:22" x14ac:dyDescent="0.2">
      <c r="B365" s="105"/>
      <c r="C365" s="422" t="str">
        <f t="array" ref="C365">_xlfn.IFNA(IF(B365&lt;&gt;"",INDEX($C$273:$C$347,MATCH(B365,$B$273:$B$347,0)),""),"")</f>
        <v/>
      </c>
      <c r="D365" s="61"/>
      <c r="E365" s="49"/>
      <c r="F365" s="16"/>
      <c r="G365" s="16"/>
      <c r="H365" s="49"/>
      <c r="I365" s="49"/>
      <c r="J365" s="402"/>
      <c r="M365" s="124"/>
      <c r="N365" s="124"/>
      <c r="O365" s="124"/>
      <c r="P365" s="124"/>
      <c r="Q365" s="119"/>
      <c r="R365" s="119"/>
      <c r="S365" s="119"/>
      <c r="T365" s="119"/>
      <c r="U365" s="119"/>
      <c r="V365" s="119"/>
    </row>
    <row r="366" spans="2:22" x14ac:dyDescent="0.2">
      <c r="B366" s="105"/>
      <c r="C366" s="422" t="str">
        <f t="array" ref="C366">_xlfn.IFNA(IF(B366&lt;&gt;"",INDEX($C$273:$C$347,MATCH(B366,$B$273:$B$347,0)),""),"")</f>
        <v/>
      </c>
      <c r="D366" s="61"/>
      <c r="E366" s="49"/>
      <c r="F366" s="16"/>
      <c r="G366" s="16"/>
      <c r="H366" s="49"/>
      <c r="I366" s="49"/>
      <c r="J366" s="402"/>
      <c r="M366" s="124"/>
      <c r="N366" s="124"/>
      <c r="O366" s="124"/>
      <c r="P366" s="124"/>
      <c r="Q366" s="119"/>
      <c r="R366" s="119"/>
      <c r="S366" s="119"/>
      <c r="T366" s="119"/>
      <c r="U366" s="119"/>
      <c r="V366" s="119"/>
    </row>
    <row r="367" spans="2:22" x14ac:dyDescent="0.2">
      <c r="B367" s="105"/>
      <c r="C367" s="422" t="str">
        <f t="array" ref="C367">_xlfn.IFNA(IF(B367&lt;&gt;"",INDEX($C$273:$C$347,MATCH(B367,$B$273:$B$347,0)),""),"")</f>
        <v/>
      </c>
      <c r="D367" s="61"/>
      <c r="E367" s="49"/>
      <c r="F367" s="16"/>
      <c r="G367" s="16"/>
      <c r="H367" s="49"/>
      <c r="I367" s="49"/>
      <c r="J367" s="402"/>
      <c r="M367" s="124"/>
      <c r="N367" s="124"/>
      <c r="O367" s="124"/>
      <c r="P367" s="124"/>
      <c r="Q367" s="119"/>
      <c r="R367" s="119"/>
      <c r="S367" s="119"/>
      <c r="T367" s="119"/>
      <c r="U367" s="119"/>
      <c r="V367" s="119"/>
    </row>
    <row r="368" spans="2:22" x14ac:dyDescent="0.2">
      <c r="B368" s="105"/>
      <c r="C368" s="422" t="str">
        <f t="array" ref="C368">_xlfn.IFNA(IF(B368&lt;&gt;"",INDEX($C$273:$C$347,MATCH(B368,$B$273:$B$347,0)),""),"")</f>
        <v/>
      </c>
      <c r="D368" s="61"/>
      <c r="E368" s="49"/>
      <c r="F368" s="16"/>
      <c r="G368" s="16"/>
      <c r="H368" s="49"/>
      <c r="I368" s="49"/>
      <c r="J368" s="402"/>
      <c r="M368" s="124"/>
      <c r="N368" s="124"/>
      <c r="O368" s="124"/>
      <c r="P368" s="124"/>
      <c r="Q368" s="119"/>
      <c r="R368" s="119"/>
      <c r="S368" s="119"/>
      <c r="T368" s="119"/>
      <c r="U368" s="119"/>
      <c r="V368" s="119"/>
    </row>
    <row r="369" spans="2:22" x14ac:dyDescent="0.2">
      <c r="B369" s="105"/>
      <c r="C369" s="422" t="str">
        <f t="array" ref="C369">_xlfn.IFNA(IF(B369&lt;&gt;"",INDEX($C$273:$C$347,MATCH(B369,$B$273:$B$347,0)),""),"")</f>
        <v/>
      </c>
      <c r="D369" s="61"/>
      <c r="E369" s="49"/>
      <c r="F369" s="16"/>
      <c r="G369" s="16"/>
      <c r="H369" s="49"/>
      <c r="I369" s="49"/>
      <c r="J369" s="402"/>
      <c r="M369" s="124"/>
      <c r="N369" s="124"/>
      <c r="O369" s="124"/>
      <c r="P369" s="124"/>
      <c r="Q369" s="119"/>
      <c r="R369" s="119"/>
      <c r="S369" s="119"/>
      <c r="T369" s="119"/>
      <c r="U369" s="119"/>
      <c r="V369" s="119"/>
    </row>
    <row r="370" spans="2:22" x14ac:dyDescent="0.2">
      <c r="B370" s="105"/>
      <c r="C370" s="422" t="str">
        <f t="array" ref="C370">_xlfn.IFNA(IF(B370&lt;&gt;"",INDEX($C$273:$C$347,MATCH(B370,$B$273:$B$347,0)),""),"")</f>
        <v/>
      </c>
      <c r="D370" s="61"/>
      <c r="E370" s="49"/>
      <c r="F370" s="16"/>
      <c r="G370" s="16"/>
      <c r="H370" s="49"/>
      <c r="I370" s="49"/>
      <c r="J370" s="402"/>
      <c r="M370" s="124"/>
      <c r="N370" s="124"/>
      <c r="O370" s="124"/>
      <c r="P370" s="124"/>
      <c r="Q370" s="119"/>
      <c r="R370" s="119"/>
      <c r="S370" s="119"/>
      <c r="T370" s="119"/>
      <c r="U370" s="119"/>
      <c r="V370" s="119"/>
    </row>
    <row r="371" spans="2:22" x14ac:dyDescent="0.2">
      <c r="B371" s="105"/>
      <c r="C371" s="422" t="str">
        <f t="array" ref="C371">_xlfn.IFNA(IF(B371&lt;&gt;"",INDEX($C$273:$C$347,MATCH(B371,$B$273:$B$347,0)),""),"")</f>
        <v/>
      </c>
      <c r="D371" s="61"/>
      <c r="E371" s="49"/>
      <c r="F371" s="16"/>
      <c r="G371" s="16"/>
      <c r="H371" s="49"/>
      <c r="I371" s="49"/>
      <c r="J371" s="402"/>
      <c r="M371" s="124"/>
      <c r="N371" s="124"/>
      <c r="O371" s="124"/>
      <c r="P371" s="124"/>
      <c r="Q371" s="119"/>
      <c r="R371" s="119"/>
      <c r="S371" s="119"/>
      <c r="T371" s="119"/>
      <c r="U371" s="119"/>
      <c r="V371" s="119"/>
    </row>
    <row r="372" spans="2:22" x14ac:dyDescent="0.2">
      <c r="B372" s="105"/>
      <c r="C372" s="422" t="str">
        <f t="array" ref="C372">_xlfn.IFNA(IF(B372&lt;&gt;"",INDEX($C$273:$C$347,MATCH(B372,$B$273:$B$347,0)),""),"")</f>
        <v/>
      </c>
      <c r="D372" s="61"/>
      <c r="E372" s="49"/>
      <c r="F372" s="16"/>
      <c r="G372" s="16"/>
      <c r="H372" s="49"/>
      <c r="I372" s="49"/>
      <c r="J372" s="402"/>
      <c r="M372" s="124"/>
      <c r="N372" s="124"/>
      <c r="O372" s="124"/>
      <c r="P372" s="124"/>
      <c r="Q372" s="119"/>
      <c r="R372" s="119"/>
      <c r="S372" s="119"/>
      <c r="T372" s="119"/>
      <c r="U372" s="119"/>
      <c r="V372" s="119"/>
    </row>
    <row r="373" spans="2:22" x14ac:dyDescent="0.2">
      <c r="B373" s="105"/>
      <c r="C373" s="422" t="str">
        <f t="array" ref="C373">_xlfn.IFNA(IF(B373&lt;&gt;"",INDEX($C$273:$C$347,MATCH(B373,$B$273:$B$347,0)),""),"")</f>
        <v/>
      </c>
      <c r="D373" s="61"/>
      <c r="E373" s="49"/>
      <c r="F373" s="16"/>
      <c r="G373" s="16"/>
      <c r="H373" s="49"/>
      <c r="I373" s="49"/>
      <c r="J373" s="402"/>
      <c r="M373" s="124"/>
      <c r="N373" s="124"/>
      <c r="O373" s="124"/>
      <c r="P373" s="124"/>
      <c r="Q373" s="119"/>
      <c r="R373" s="119"/>
      <c r="S373" s="119"/>
      <c r="T373" s="119"/>
      <c r="U373" s="119"/>
      <c r="V373" s="119"/>
    </row>
    <row r="374" spans="2:22" x14ac:dyDescent="0.2">
      <c r="B374" s="105"/>
      <c r="C374" s="422" t="str">
        <f t="array" ref="C374">_xlfn.IFNA(IF(B374&lt;&gt;"",INDEX($C$273:$C$347,MATCH(B374,$B$273:$B$347,0)),""),"")</f>
        <v/>
      </c>
      <c r="D374" s="61"/>
      <c r="E374" s="49"/>
      <c r="F374" s="16"/>
      <c r="G374" s="16"/>
      <c r="H374" s="49"/>
      <c r="I374" s="49"/>
      <c r="J374" s="402"/>
      <c r="M374" s="124"/>
      <c r="N374" s="124"/>
      <c r="O374" s="124"/>
      <c r="P374" s="124"/>
      <c r="Q374" s="119"/>
      <c r="R374" s="119"/>
      <c r="S374" s="119"/>
      <c r="T374" s="119"/>
      <c r="U374" s="119"/>
      <c r="V374" s="119"/>
    </row>
    <row r="375" spans="2:22" x14ac:dyDescent="0.2">
      <c r="B375" s="105"/>
      <c r="C375" s="422" t="str">
        <f t="array" ref="C375">_xlfn.IFNA(IF(B375&lt;&gt;"",INDEX($C$273:$C$347,MATCH(B375,$B$273:$B$347,0)),""),"")</f>
        <v/>
      </c>
      <c r="D375" s="61"/>
      <c r="E375" s="49"/>
      <c r="F375" s="16"/>
      <c r="G375" s="16"/>
      <c r="H375" s="49"/>
      <c r="I375" s="49"/>
      <c r="J375" s="402"/>
      <c r="M375" s="124"/>
      <c r="N375" s="124"/>
      <c r="O375" s="124"/>
      <c r="P375" s="124"/>
      <c r="Q375" s="119"/>
      <c r="R375" s="119"/>
      <c r="S375" s="119"/>
      <c r="T375" s="119"/>
      <c r="U375" s="119"/>
      <c r="V375" s="119"/>
    </row>
    <row r="376" spans="2:22" x14ac:dyDescent="0.2">
      <c r="B376" s="105"/>
      <c r="C376" s="422" t="str">
        <f t="array" ref="C376">_xlfn.IFNA(IF(B376&lt;&gt;"",INDEX($C$273:$C$347,MATCH(B376,$B$273:$B$347,0)),""),"")</f>
        <v/>
      </c>
      <c r="D376" s="61"/>
      <c r="E376" s="49"/>
      <c r="F376" s="16"/>
      <c r="G376" s="16"/>
      <c r="H376" s="49"/>
      <c r="I376" s="49"/>
      <c r="J376" s="402"/>
      <c r="M376" s="124"/>
      <c r="N376" s="124"/>
      <c r="O376" s="124"/>
      <c r="P376" s="124"/>
      <c r="Q376" s="119"/>
      <c r="R376" s="119"/>
      <c r="S376" s="119"/>
      <c r="T376" s="119"/>
      <c r="U376" s="119"/>
      <c r="V376" s="119"/>
    </row>
    <row r="377" spans="2:22" x14ac:dyDescent="0.2">
      <c r="B377" s="105"/>
      <c r="C377" s="422" t="str">
        <f t="array" ref="C377">_xlfn.IFNA(IF(B377&lt;&gt;"",INDEX($C$273:$C$347,MATCH(B377,$B$273:$B$347,0)),""),"")</f>
        <v/>
      </c>
      <c r="D377" s="61"/>
      <c r="E377" s="49"/>
      <c r="F377" s="16"/>
      <c r="G377" s="16"/>
      <c r="H377" s="49"/>
      <c r="I377" s="49"/>
      <c r="J377" s="402"/>
      <c r="M377" s="124"/>
      <c r="N377" s="124"/>
      <c r="O377" s="124"/>
      <c r="P377" s="124"/>
      <c r="Q377" s="119"/>
      <c r="R377" s="119"/>
      <c r="S377" s="119"/>
      <c r="T377" s="119"/>
      <c r="U377" s="119"/>
      <c r="V377" s="119"/>
    </row>
    <row r="378" spans="2:22" x14ac:dyDescent="0.2">
      <c r="B378" s="105"/>
      <c r="C378" s="422" t="str">
        <f t="array" ref="C378">_xlfn.IFNA(IF(B378&lt;&gt;"",INDEX($C$273:$C$347,MATCH(B378,$B$273:$B$347,0)),""),"")</f>
        <v/>
      </c>
      <c r="D378" s="61"/>
      <c r="E378" s="49"/>
      <c r="F378" s="16"/>
      <c r="G378" s="16"/>
      <c r="H378" s="49"/>
      <c r="I378" s="49"/>
      <c r="J378" s="402"/>
      <c r="M378" s="124"/>
      <c r="N378" s="124"/>
      <c r="O378" s="124"/>
      <c r="P378" s="124"/>
      <c r="Q378" s="119"/>
      <c r="R378" s="119"/>
      <c r="S378" s="119"/>
      <c r="T378" s="119"/>
      <c r="U378" s="119"/>
      <c r="V378" s="119"/>
    </row>
    <row r="379" spans="2:22" x14ac:dyDescent="0.2">
      <c r="B379" s="105"/>
      <c r="C379" s="422" t="str">
        <f t="array" ref="C379">_xlfn.IFNA(IF(B379&lt;&gt;"",INDEX($C$273:$C$347,MATCH(B379,$B$273:$B$347,0)),""),"")</f>
        <v/>
      </c>
      <c r="D379" s="61"/>
      <c r="E379" s="49"/>
      <c r="F379" s="16"/>
      <c r="G379" s="16"/>
      <c r="H379" s="49"/>
      <c r="I379" s="49"/>
      <c r="J379" s="402"/>
      <c r="M379" s="124"/>
      <c r="N379" s="124"/>
      <c r="O379" s="124"/>
      <c r="P379" s="124"/>
      <c r="Q379" s="119"/>
      <c r="R379" s="119"/>
      <c r="S379" s="119"/>
      <c r="T379" s="119"/>
      <c r="U379" s="119"/>
      <c r="V379" s="119"/>
    </row>
    <row r="380" spans="2:22" x14ac:dyDescent="0.2">
      <c r="B380" s="105"/>
      <c r="C380" s="422" t="str">
        <f t="array" ref="C380">_xlfn.IFNA(IF(B380&lt;&gt;"",INDEX($C$273:$C$347,MATCH(B380,$B$273:$B$347,0)),""),"")</f>
        <v/>
      </c>
      <c r="D380" s="61"/>
      <c r="E380" s="49"/>
      <c r="F380" s="16"/>
      <c r="G380" s="16"/>
      <c r="H380" s="49"/>
      <c r="I380" s="49"/>
      <c r="J380" s="402"/>
      <c r="M380" s="124"/>
      <c r="N380" s="124"/>
      <c r="O380" s="124"/>
      <c r="P380" s="124"/>
      <c r="Q380" s="119"/>
      <c r="R380" s="119"/>
      <c r="S380" s="119"/>
      <c r="T380" s="119"/>
      <c r="U380" s="119"/>
      <c r="V380" s="119"/>
    </row>
    <row r="381" spans="2:22" x14ac:dyDescent="0.2">
      <c r="B381" s="105"/>
      <c r="C381" s="422" t="str">
        <f t="array" ref="C381">_xlfn.IFNA(IF(B381&lt;&gt;"",INDEX($C$273:$C$347,MATCH(B381,$B$273:$B$347,0)),""),"")</f>
        <v/>
      </c>
      <c r="D381" s="61"/>
      <c r="E381" s="49"/>
      <c r="F381" s="16"/>
      <c r="G381" s="16"/>
      <c r="H381" s="49"/>
      <c r="I381" s="49"/>
      <c r="J381" s="402"/>
      <c r="M381" s="124"/>
      <c r="N381" s="124"/>
      <c r="O381" s="124"/>
      <c r="P381" s="124"/>
      <c r="Q381" s="119"/>
      <c r="R381" s="119"/>
      <c r="S381" s="119"/>
      <c r="T381" s="119"/>
      <c r="U381" s="119"/>
      <c r="V381" s="119"/>
    </row>
    <row r="382" spans="2:22" x14ac:dyDescent="0.2">
      <c r="B382" s="105"/>
      <c r="C382" s="422" t="str">
        <f t="array" ref="C382">_xlfn.IFNA(IF(B382&lt;&gt;"",INDEX($C$273:$C$347,MATCH(B382,$B$273:$B$347,0)),""),"")</f>
        <v/>
      </c>
      <c r="D382" s="61"/>
      <c r="E382" s="49"/>
      <c r="F382" s="16"/>
      <c r="G382" s="16"/>
      <c r="H382" s="49"/>
      <c r="I382" s="49"/>
      <c r="J382" s="402"/>
      <c r="M382" s="124"/>
      <c r="N382" s="124"/>
      <c r="O382" s="124"/>
      <c r="P382" s="124"/>
      <c r="Q382" s="119"/>
      <c r="R382" s="119"/>
      <c r="S382" s="119"/>
      <c r="T382" s="119"/>
      <c r="U382" s="119"/>
      <c r="V382" s="119"/>
    </row>
    <row r="383" spans="2:22" x14ac:dyDescent="0.2">
      <c r="B383" s="105"/>
      <c r="C383" s="422" t="str">
        <f t="array" ref="C383">_xlfn.IFNA(IF(B383&lt;&gt;"",INDEX($C$273:$C$347,MATCH(B383,$B$273:$B$347,0)),""),"")</f>
        <v/>
      </c>
      <c r="D383" s="61"/>
      <c r="E383" s="49"/>
      <c r="F383" s="16"/>
      <c r="G383" s="16"/>
      <c r="H383" s="49"/>
      <c r="I383" s="49"/>
      <c r="J383" s="402"/>
      <c r="M383" s="124"/>
      <c r="N383" s="124"/>
      <c r="O383" s="124"/>
      <c r="P383" s="124"/>
      <c r="Q383" s="119"/>
      <c r="R383" s="119"/>
      <c r="S383" s="119"/>
      <c r="T383" s="119"/>
      <c r="U383" s="119"/>
      <c r="V383" s="119"/>
    </row>
    <row r="384" spans="2:22" x14ac:dyDescent="0.2">
      <c r="B384" s="105"/>
      <c r="C384" s="422" t="str">
        <f t="array" ref="C384">_xlfn.IFNA(IF(B384&lt;&gt;"",INDEX($C$273:$C$347,MATCH(B384,$B$273:$B$347,0)),""),"")</f>
        <v/>
      </c>
      <c r="D384" s="61"/>
      <c r="E384" s="49"/>
      <c r="F384" s="16"/>
      <c r="G384" s="16"/>
      <c r="H384" s="49"/>
      <c r="I384" s="49"/>
      <c r="J384" s="402"/>
      <c r="M384" s="124"/>
      <c r="N384" s="124"/>
      <c r="O384" s="124"/>
      <c r="P384" s="124"/>
      <c r="Q384" s="119"/>
      <c r="R384" s="119"/>
      <c r="S384" s="119"/>
      <c r="T384" s="119"/>
      <c r="U384" s="119"/>
      <c r="V384" s="119"/>
    </row>
    <row r="385" spans="2:22" x14ac:dyDescent="0.2">
      <c r="B385" s="105"/>
      <c r="C385" s="422" t="str">
        <f t="array" ref="C385">_xlfn.IFNA(IF(B385&lt;&gt;"",INDEX($C$273:$C$347,MATCH(B385,$B$273:$B$347,0)),""),"")</f>
        <v/>
      </c>
      <c r="D385" s="61"/>
      <c r="E385" s="49"/>
      <c r="F385" s="16"/>
      <c r="G385" s="16"/>
      <c r="H385" s="49"/>
      <c r="I385" s="49"/>
      <c r="J385" s="402"/>
      <c r="M385" s="124"/>
      <c r="N385" s="124"/>
      <c r="O385" s="124"/>
      <c r="P385" s="124"/>
      <c r="Q385" s="119"/>
      <c r="R385" s="119"/>
      <c r="S385" s="119"/>
      <c r="T385" s="119"/>
      <c r="U385" s="119"/>
      <c r="V385" s="119"/>
    </row>
    <row r="386" spans="2:22" x14ac:dyDescent="0.2">
      <c r="B386" s="105"/>
      <c r="C386" s="422" t="str">
        <f t="array" ref="C386">_xlfn.IFNA(IF(B386&lt;&gt;"",INDEX($C$273:$C$347,MATCH(B386,$B$273:$B$347,0)),""),"")</f>
        <v/>
      </c>
      <c r="D386" s="61"/>
      <c r="E386" s="49"/>
      <c r="F386" s="16"/>
      <c r="G386" s="16"/>
      <c r="H386" s="49"/>
      <c r="I386" s="49"/>
      <c r="J386" s="402"/>
      <c r="M386" s="124"/>
      <c r="N386" s="124"/>
      <c r="O386" s="124"/>
      <c r="P386" s="124"/>
      <c r="Q386" s="119"/>
      <c r="R386" s="119"/>
      <c r="S386" s="119"/>
      <c r="T386" s="119"/>
      <c r="U386" s="119"/>
      <c r="V386" s="119"/>
    </row>
    <row r="387" spans="2:22" x14ac:dyDescent="0.2">
      <c r="B387" s="105"/>
      <c r="C387" s="422" t="str">
        <f t="array" ref="C387">_xlfn.IFNA(IF(B387&lt;&gt;"",INDEX($C$273:$C$347,MATCH(B387,$B$273:$B$347,0)),""),"")</f>
        <v/>
      </c>
      <c r="D387" s="61"/>
      <c r="E387" s="49"/>
      <c r="F387" s="16"/>
      <c r="G387" s="16"/>
      <c r="H387" s="49"/>
      <c r="I387" s="49"/>
      <c r="J387" s="402"/>
      <c r="M387" s="124"/>
      <c r="N387" s="124"/>
      <c r="O387" s="124"/>
      <c r="P387" s="124"/>
      <c r="Q387" s="119"/>
      <c r="R387" s="119"/>
      <c r="S387" s="119"/>
      <c r="T387" s="119"/>
      <c r="U387" s="119"/>
      <c r="V387" s="119"/>
    </row>
    <row r="388" spans="2:22" x14ac:dyDescent="0.2">
      <c r="B388" s="105"/>
      <c r="C388" s="422" t="str">
        <f t="array" ref="C388">_xlfn.IFNA(IF(B388&lt;&gt;"",INDEX($C$273:$C$347,MATCH(B388,$B$273:$B$347,0)),""),"")</f>
        <v/>
      </c>
      <c r="D388" s="61"/>
      <c r="E388" s="49"/>
      <c r="F388" s="16"/>
      <c r="G388" s="16"/>
      <c r="H388" s="49"/>
      <c r="I388" s="49"/>
      <c r="J388" s="402"/>
      <c r="M388" s="124"/>
      <c r="N388" s="124"/>
      <c r="O388" s="124"/>
      <c r="P388" s="124"/>
      <c r="Q388" s="119"/>
      <c r="R388" s="119"/>
      <c r="S388" s="119"/>
      <c r="T388" s="119"/>
      <c r="U388" s="119"/>
      <c r="V388" s="119"/>
    </row>
    <row r="389" spans="2:22" x14ac:dyDescent="0.2">
      <c r="B389" s="105"/>
      <c r="C389" s="422" t="str">
        <f t="array" ref="C389">_xlfn.IFNA(IF(B389&lt;&gt;"",INDEX($C$273:$C$347,MATCH(B389,$B$273:$B$347,0)),""),"")</f>
        <v/>
      </c>
      <c r="D389" s="61"/>
      <c r="E389" s="49"/>
      <c r="F389" s="16"/>
      <c r="G389" s="16"/>
      <c r="H389" s="49"/>
      <c r="I389" s="49"/>
      <c r="J389" s="402"/>
      <c r="M389" s="124"/>
      <c r="N389" s="124"/>
      <c r="O389" s="124"/>
      <c r="P389" s="124"/>
      <c r="Q389" s="119"/>
      <c r="R389" s="119"/>
      <c r="S389" s="119"/>
      <c r="T389" s="119"/>
      <c r="U389" s="119"/>
      <c r="V389" s="119"/>
    </row>
    <row r="390" spans="2:22" x14ac:dyDescent="0.2">
      <c r="B390" s="105"/>
      <c r="C390" s="422" t="str">
        <f t="array" ref="C390">_xlfn.IFNA(IF(B390&lt;&gt;"",INDEX($C$273:$C$347,MATCH(B390,$B$273:$B$347,0)),""),"")</f>
        <v/>
      </c>
      <c r="D390" s="61"/>
      <c r="E390" s="49"/>
      <c r="F390" s="16"/>
      <c r="G390" s="16"/>
      <c r="H390" s="49"/>
      <c r="I390" s="49"/>
      <c r="J390" s="402"/>
      <c r="M390" s="124"/>
      <c r="N390" s="124"/>
      <c r="O390" s="124"/>
      <c r="P390" s="124"/>
      <c r="Q390" s="119"/>
      <c r="R390" s="119"/>
      <c r="S390" s="119"/>
      <c r="T390" s="119"/>
      <c r="U390" s="119"/>
      <c r="V390" s="119"/>
    </row>
    <row r="391" spans="2:22" x14ac:dyDescent="0.2">
      <c r="B391" s="105"/>
      <c r="C391" s="422" t="str">
        <f t="array" ref="C391">_xlfn.IFNA(IF(B391&lt;&gt;"",INDEX($C$273:$C$347,MATCH(B391,$B$273:$B$347,0)),""),"")</f>
        <v/>
      </c>
      <c r="D391" s="61"/>
      <c r="E391" s="49"/>
      <c r="F391" s="16"/>
      <c r="G391" s="16"/>
      <c r="H391" s="49"/>
      <c r="I391" s="49"/>
      <c r="J391" s="402"/>
      <c r="M391" s="124"/>
      <c r="N391" s="124"/>
      <c r="O391" s="124"/>
      <c r="P391" s="124"/>
      <c r="Q391" s="119"/>
      <c r="R391" s="119"/>
      <c r="S391" s="119"/>
      <c r="T391" s="119"/>
      <c r="U391" s="119"/>
      <c r="V391" s="119"/>
    </row>
    <row r="392" spans="2:22" x14ac:dyDescent="0.2">
      <c r="B392" s="105"/>
      <c r="C392" s="422" t="str">
        <f t="array" ref="C392">_xlfn.IFNA(IF(B392&lt;&gt;"",INDEX($C$273:$C$347,MATCH(B392,$B$273:$B$347,0)),""),"")</f>
        <v/>
      </c>
      <c r="D392" s="61"/>
      <c r="E392" s="49"/>
      <c r="F392" s="16"/>
      <c r="G392" s="16"/>
      <c r="H392" s="49"/>
      <c r="I392" s="49"/>
      <c r="J392" s="402"/>
      <c r="M392" s="124"/>
      <c r="N392" s="124"/>
      <c r="O392" s="124"/>
      <c r="P392" s="124"/>
      <c r="Q392" s="119"/>
      <c r="R392" s="119"/>
      <c r="S392" s="119"/>
      <c r="T392" s="119"/>
      <c r="U392" s="119"/>
      <c r="V392" s="119"/>
    </row>
    <row r="393" spans="2:22" x14ac:dyDescent="0.2">
      <c r="B393" s="105"/>
      <c r="C393" s="422" t="str">
        <f t="array" ref="C393">_xlfn.IFNA(IF(B393&lt;&gt;"",INDEX($C$273:$C$347,MATCH(B393,$B$273:$B$347,0)),""),"")</f>
        <v/>
      </c>
      <c r="D393" s="61"/>
      <c r="E393" s="49"/>
      <c r="F393" s="16"/>
      <c r="G393" s="16"/>
      <c r="H393" s="49"/>
      <c r="I393" s="49"/>
      <c r="J393" s="402"/>
      <c r="M393" s="124"/>
      <c r="N393" s="124"/>
      <c r="O393" s="124"/>
      <c r="P393" s="124"/>
      <c r="Q393" s="119"/>
      <c r="R393" s="119"/>
      <c r="S393" s="119"/>
      <c r="T393" s="119"/>
      <c r="U393" s="119"/>
      <c r="V393" s="119"/>
    </row>
    <row r="394" spans="2:22" x14ac:dyDescent="0.2">
      <c r="B394" s="105"/>
      <c r="C394" s="422" t="str">
        <f t="array" ref="C394">_xlfn.IFNA(IF(B394&lt;&gt;"",INDEX($C$273:$C$347,MATCH(B394,$B$273:$B$347,0)),""),"")</f>
        <v/>
      </c>
      <c r="D394" s="61"/>
      <c r="E394" s="49"/>
      <c r="F394" s="16"/>
      <c r="G394" s="16"/>
      <c r="H394" s="49"/>
      <c r="I394" s="49"/>
      <c r="J394" s="402"/>
      <c r="M394" s="124"/>
      <c r="N394" s="124"/>
      <c r="O394" s="124"/>
      <c r="P394" s="124"/>
      <c r="Q394" s="119"/>
      <c r="R394" s="119"/>
      <c r="S394" s="119"/>
      <c r="T394" s="119"/>
      <c r="U394" s="119"/>
      <c r="V394" s="119"/>
    </row>
    <row r="395" spans="2:22" x14ac:dyDescent="0.2">
      <c r="B395" s="105"/>
      <c r="C395" s="422" t="str">
        <f t="array" ref="C395">_xlfn.IFNA(IF(B395&lt;&gt;"",INDEX($C$273:$C$347,MATCH(B395,$B$273:$B$347,0)),""),"")</f>
        <v/>
      </c>
      <c r="D395" s="61"/>
      <c r="E395" s="49"/>
      <c r="F395" s="16"/>
      <c r="G395" s="16"/>
      <c r="H395" s="49"/>
      <c r="I395" s="49"/>
      <c r="J395" s="402"/>
      <c r="M395" s="124"/>
      <c r="N395" s="124"/>
      <c r="O395" s="124"/>
      <c r="P395" s="124"/>
      <c r="Q395" s="119"/>
      <c r="R395" s="119"/>
      <c r="S395" s="119"/>
      <c r="T395" s="119"/>
      <c r="U395" s="119"/>
      <c r="V395" s="119"/>
    </row>
    <row r="396" spans="2:22" x14ac:dyDescent="0.2">
      <c r="B396" s="105"/>
      <c r="C396" s="422" t="str">
        <f t="array" ref="C396">_xlfn.IFNA(IF(B396&lt;&gt;"",INDEX($C$273:$C$347,MATCH(B396,$B$273:$B$347,0)),""),"")</f>
        <v/>
      </c>
      <c r="D396" s="61"/>
      <c r="E396" s="49"/>
      <c r="F396" s="16"/>
      <c r="G396" s="16"/>
      <c r="H396" s="49"/>
      <c r="I396" s="49"/>
      <c r="J396" s="402"/>
      <c r="M396" s="124"/>
      <c r="N396" s="124"/>
      <c r="O396" s="124"/>
      <c r="P396" s="124"/>
      <c r="Q396" s="119"/>
      <c r="R396" s="119"/>
      <c r="S396" s="119"/>
      <c r="T396" s="119"/>
      <c r="U396" s="119"/>
      <c r="V396" s="119"/>
    </row>
    <row r="397" spans="2:22" x14ac:dyDescent="0.2">
      <c r="B397" s="105"/>
      <c r="C397" s="422" t="str">
        <f t="array" ref="C397">_xlfn.IFNA(IF(B397&lt;&gt;"",INDEX($C$273:$C$347,MATCH(B397,$B$273:$B$347,0)),""),"")</f>
        <v/>
      </c>
      <c r="D397" s="61"/>
      <c r="E397" s="49"/>
      <c r="F397" s="16"/>
      <c r="G397" s="16"/>
      <c r="H397" s="49"/>
      <c r="I397" s="49"/>
      <c r="J397" s="402"/>
      <c r="M397" s="124"/>
      <c r="N397" s="124"/>
      <c r="O397" s="124"/>
      <c r="P397" s="124"/>
      <c r="Q397" s="119"/>
      <c r="R397" s="119"/>
      <c r="S397" s="119"/>
      <c r="T397" s="119"/>
      <c r="U397" s="119"/>
      <c r="V397" s="119"/>
    </row>
    <row r="398" spans="2:22" x14ac:dyDescent="0.2">
      <c r="B398" s="105"/>
      <c r="C398" s="422" t="str">
        <f t="array" ref="C398">_xlfn.IFNA(IF(B398&lt;&gt;"",INDEX($C$273:$C$347,MATCH(B398,$B$273:$B$347,0)),""),"")</f>
        <v/>
      </c>
      <c r="D398" s="61"/>
      <c r="E398" s="49"/>
      <c r="F398" s="16"/>
      <c r="G398" s="16"/>
      <c r="H398" s="49"/>
      <c r="I398" s="49"/>
      <c r="J398" s="402"/>
      <c r="M398" s="124"/>
      <c r="N398" s="124"/>
      <c r="O398" s="124"/>
      <c r="P398" s="124"/>
      <c r="Q398" s="119"/>
      <c r="R398" s="119"/>
      <c r="S398" s="119"/>
      <c r="T398" s="119"/>
      <c r="U398" s="119"/>
      <c r="V398" s="119"/>
    </row>
    <row r="399" spans="2:22" x14ac:dyDescent="0.2">
      <c r="B399" s="105"/>
      <c r="C399" s="422" t="str">
        <f t="array" ref="C399">_xlfn.IFNA(IF(B399&lt;&gt;"",INDEX($C$273:$C$347,MATCH(B399,$B$273:$B$347,0)),""),"")</f>
        <v/>
      </c>
      <c r="D399" s="61"/>
      <c r="E399" s="49"/>
      <c r="F399" s="16"/>
      <c r="G399" s="16"/>
      <c r="H399" s="49"/>
      <c r="I399" s="49"/>
      <c r="J399" s="402"/>
      <c r="M399" s="124"/>
      <c r="N399" s="124"/>
      <c r="O399" s="124"/>
      <c r="P399" s="124"/>
      <c r="Q399" s="119"/>
      <c r="R399" s="119"/>
      <c r="S399" s="119"/>
      <c r="T399" s="119"/>
      <c r="U399" s="119"/>
      <c r="V399" s="119"/>
    </row>
    <row r="400" spans="2:22" x14ac:dyDescent="0.2">
      <c r="B400" s="105"/>
      <c r="C400" s="422" t="str">
        <f t="array" ref="C400">_xlfn.IFNA(IF(B400&lt;&gt;"",INDEX($C$273:$C$347,MATCH(B400,$B$273:$B$347,0)),""),"")</f>
        <v/>
      </c>
      <c r="D400" s="61"/>
      <c r="E400" s="49"/>
      <c r="F400" s="16"/>
      <c r="G400" s="16"/>
      <c r="H400" s="49"/>
      <c r="I400" s="49"/>
      <c r="J400" s="402"/>
      <c r="M400" s="124"/>
      <c r="N400" s="124"/>
      <c r="O400" s="124"/>
      <c r="P400" s="124"/>
      <c r="Q400" s="119"/>
      <c r="R400" s="119"/>
      <c r="S400" s="119"/>
      <c r="T400" s="119"/>
      <c r="U400" s="119"/>
      <c r="V400" s="119"/>
    </row>
    <row r="401" spans="2:23" x14ac:dyDescent="0.2">
      <c r="B401" s="105"/>
      <c r="C401" s="422" t="str">
        <f t="array" ref="C401">_xlfn.IFNA(IF(B401&lt;&gt;"",INDEX($C$273:$C$347,MATCH(B401,$B$273:$B$347,0)),""),"")</f>
        <v/>
      </c>
      <c r="D401" s="61"/>
      <c r="E401" s="49"/>
      <c r="F401" s="16"/>
      <c r="G401" s="16"/>
      <c r="H401" s="49"/>
      <c r="I401" s="49"/>
      <c r="J401" s="402"/>
      <c r="M401" s="124"/>
      <c r="N401" s="124"/>
      <c r="O401" s="124"/>
      <c r="P401" s="124"/>
      <c r="Q401" s="119"/>
      <c r="R401" s="119"/>
      <c r="S401" s="119"/>
      <c r="T401" s="119"/>
      <c r="U401" s="119"/>
      <c r="V401" s="119"/>
    </row>
    <row r="402" spans="2:23" x14ac:dyDescent="0.2">
      <c r="B402" s="105"/>
      <c r="C402" s="422" t="str">
        <f t="array" ref="C402">_xlfn.IFNA(IF(B402&lt;&gt;"",INDEX($C$273:$C$347,MATCH(B402,$B$273:$B$347,0)),""),"")</f>
        <v/>
      </c>
      <c r="D402" s="61"/>
      <c r="E402" s="49"/>
      <c r="F402" s="16"/>
      <c r="G402" s="16"/>
      <c r="H402" s="49"/>
      <c r="I402" s="49"/>
      <c r="J402" s="402"/>
      <c r="M402" s="124"/>
      <c r="N402" s="124"/>
      <c r="O402" s="124"/>
      <c r="P402" s="124"/>
      <c r="Q402" s="119"/>
      <c r="R402" s="119"/>
      <c r="S402" s="119"/>
      <c r="T402" s="119"/>
      <c r="U402" s="119"/>
      <c r="V402" s="119"/>
    </row>
    <row r="403" spans="2:23" x14ac:dyDescent="0.2">
      <c r="B403" s="105"/>
      <c r="C403" s="422" t="str">
        <f t="array" ref="C403">_xlfn.IFNA(IF(B403&lt;&gt;"",INDEX($C$273:$C$347,MATCH(B403,$B$273:$B$347,0)),""),"")</f>
        <v/>
      </c>
      <c r="D403" s="61"/>
      <c r="E403" s="49"/>
      <c r="F403" s="16"/>
      <c r="G403" s="16"/>
      <c r="H403" s="49"/>
      <c r="I403" s="49"/>
      <c r="J403" s="402"/>
      <c r="M403" s="124"/>
      <c r="N403" s="124"/>
      <c r="O403" s="124"/>
      <c r="P403" s="124"/>
      <c r="Q403" s="119"/>
      <c r="R403" s="119"/>
      <c r="S403" s="119"/>
      <c r="T403" s="119"/>
      <c r="U403" s="119"/>
      <c r="V403" s="119"/>
    </row>
    <row r="404" spans="2:23" x14ac:dyDescent="0.2">
      <c r="B404" s="105"/>
      <c r="C404" s="422" t="str">
        <f t="array" ref="C404">_xlfn.IFNA(IF(B404&lt;&gt;"",INDEX($C$273:$C$347,MATCH(B404,$B$273:$B$347,0)),""),"")</f>
        <v/>
      </c>
      <c r="D404" s="61"/>
      <c r="E404" s="49"/>
      <c r="F404" s="16"/>
      <c r="G404" s="16"/>
      <c r="H404" s="49"/>
      <c r="I404" s="49"/>
      <c r="J404" s="402"/>
      <c r="M404" s="124"/>
      <c r="N404" s="124"/>
      <c r="O404" s="124"/>
      <c r="P404" s="124"/>
      <c r="Q404" s="119"/>
      <c r="R404" s="119"/>
      <c r="S404" s="119"/>
      <c r="T404" s="119"/>
      <c r="U404" s="119"/>
      <c r="V404" s="119"/>
    </row>
    <row r="405" spans="2:23" x14ac:dyDescent="0.2">
      <c r="B405" s="105"/>
      <c r="C405" s="422" t="str">
        <f t="array" ref="C405">_xlfn.IFNA(IF(B405&lt;&gt;"",INDEX($C$273:$C$347,MATCH(B405,$B$273:$B$347,0)),""),"")</f>
        <v/>
      </c>
      <c r="D405" s="61"/>
      <c r="E405" s="49"/>
      <c r="F405" s="16"/>
      <c r="G405" s="16"/>
      <c r="H405" s="49"/>
      <c r="I405" s="49"/>
      <c r="J405" s="402"/>
      <c r="M405" s="124"/>
      <c r="N405" s="124"/>
      <c r="O405" s="124"/>
      <c r="P405" s="124"/>
      <c r="Q405" s="119"/>
      <c r="R405" s="119"/>
      <c r="S405" s="119"/>
      <c r="T405" s="119"/>
      <c r="U405" s="119"/>
      <c r="V405" s="119"/>
    </row>
    <row r="406" spans="2:23" x14ac:dyDescent="0.2">
      <c r="B406" s="105"/>
      <c r="C406" s="422" t="str">
        <f t="array" ref="C406">_xlfn.IFNA(IF(B406&lt;&gt;"",INDEX($C$273:$C$347,MATCH(B406,$B$273:$B$347,0)),""),"")</f>
        <v/>
      </c>
      <c r="D406" s="61"/>
      <c r="E406" s="49"/>
      <c r="F406" s="16"/>
      <c r="G406" s="16"/>
      <c r="H406" s="49"/>
      <c r="I406" s="49"/>
      <c r="J406" s="402"/>
      <c r="M406" s="124"/>
      <c r="N406" s="124"/>
      <c r="O406" s="124"/>
      <c r="P406" s="124"/>
      <c r="Q406" s="119"/>
      <c r="R406" s="119"/>
      <c r="S406" s="119"/>
      <c r="T406" s="119"/>
      <c r="U406" s="119"/>
      <c r="V406" s="119"/>
    </row>
    <row r="407" spans="2:23" x14ac:dyDescent="0.2">
      <c r="B407" s="105"/>
      <c r="C407" s="422" t="str">
        <f t="array" ref="C407">_xlfn.IFNA(IF(B407&lt;&gt;"",INDEX($C$273:$C$347,MATCH(B407,$B$273:$B$347,0)),""),"")</f>
        <v/>
      </c>
      <c r="D407" s="61"/>
      <c r="E407" s="49"/>
      <c r="F407" s="16"/>
      <c r="G407" s="16"/>
      <c r="H407" s="49"/>
      <c r="I407" s="49"/>
      <c r="J407" s="402"/>
      <c r="M407" s="124"/>
      <c r="N407" s="124"/>
      <c r="O407" s="124"/>
      <c r="P407" s="124"/>
      <c r="Q407" s="119"/>
      <c r="R407" s="119"/>
      <c r="S407" s="119"/>
      <c r="T407" s="119"/>
      <c r="U407" s="119"/>
      <c r="V407" s="119"/>
    </row>
    <row r="408" spans="2:23" x14ac:dyDescent="0.2">
      <c r="B408" s="105"/>
      <c r="C408" s="422" t="str">
        <f t="array" ref="C408">_xlfn.IFNA(IF(B408&lt;&gt;"",INDEX($C$273:$C$347,MATCH(B408,$B$273:$B$347,0)),""),"")</f>
        <v/>
      </c>
      <c r="D408" s="61"/>
      <c r="E408" s="49"/>
      <c r="F408" s="16"/>
      <c r="G408" s="16"/>
      <c r="H408" s="49"/>
      <c r="I408" s="49"/>
      <c r="J408" s="402"/>
      <c r="M408" s="124"/>
      <c r="N408" s="124"/>
      <c r="O408" s="124"/>
      <c r="P408" s="124"/>
      <c r="Q408" s="119"/>
      <c r="R408" s="119"/>
      <c r="S408" s="119"/>
      <c r="T408" s="119"/>
      <c r="U408" s="119"/>
      <c r="V408" s="119"/>
    </row>
    <row r="409" spans="2:23" x14ac:dyDescent="0.2">
      <c r="B409" s="105"/>
      <c r="C409" s="422" t="str">
        <f t="array" ref="C409">_xlfn.IFNA(IF(B409&lt;&gt;"",INDEX($C$273:$C$347,MATCH(B409,$B$273:$B$347,0)),""),"")</f>
        <v/>
      </c>
      <c r="D409" s="61"/>
      <c r="E409" s="49"/>
      <c r="F409" s="16"/>
      <c r="G409" s="16"/>
      <c r="H409" s="49"/>
      <c r="I409" s="49"/>
      <c r="J409" s="402"/>
      <c r="M409" s="124"/>
      <c r="N409" s="124"/>
      <c r="O409" s="124"/>
      <c r="P409" s="124"/>
      <c r="Q409" s="119"/>
      <c r="R409" s="119"/>
      <c r="S409" s="119"/>
      <c r="T409" s="119"/>
      <c r="U409" s="119"/>
      <c r="V409" s="119"/>
    </row>
    <row r="410" spans="2:23" ht="15" thickBot="1" x14ac:dyDescent="0.25">
      <c r="B410" s="412"/>
      <c r="C410" s="302"/>
      <c r="D410" s="302"/>
      <c r="E410" s="302"/>
      <c r="F410" s="302"/>
      <c r="G410" s="302"/>
      <c r="H410" s="302"/>
      <c r="I410" s="302"/>
      <c r="J410" s="413"/>
      <c r="M410" s="124"/>
      <c r="N410" s="124"/>
      <c r="O410" s="124"/>
      <c r="P410" s="124"/>
      <c r="Q410" s="119"/>
      <c r="R410" s="119"/>
      <c r="S410" s="119"/>
      <c r="T410" s="119"/>
      <c r="U410" s="119"/>
      <c r="V410" s="119"/>
    </row>
    <row r="411" spans="2:23" x14ac:dyDescent="0.2">
      <c r="B411" s="414"/>
      <c r="H411" s="402"/>
      <c r="N411" s="124"/>
      <c r="O411" s="124"/>
      <c r="P411" s="124"/>
      <c r="Q411" s="124"/>
      <c r="R411" s="119"/>
      <c r="S411" s="119"/>
      <c r="T411" s="119"/>
      <c r="U411" s="119"/>
      <c r="V411" s="119"/>
      <c r="W411" s="119"/>
    </row>
    <row r="412" spans="2:23" ht="18" x14ac:dyDescent="0.25">
      <c r="B412" s="141"/>
      <c r="C412" s="334" t="s">
        <v>214</v>
      </c>
      <c r="H412" s="402"/>
      <c r="N412" s="124"/>
      <c r="O412" s="124"/>
      <c r="P412" s="124"/>
      <c r="Q412" s="124"/>
      <c r="R412" s="119"/>
      <c r="S412" s="119"/>
      <c r="T412" s="119"/>
      <c r="U412" s="119"/>
      <c r="V412" s="119"/>
      <c r="W412" s="119"/>
    </row>
    <row r="413" spans="2:23" x14ac:dyDescent="0.2">
      <c r="B413" s="141"/>
      <c r="H413" s="402"/>
      <c r="N413" s="124"/>
      <c r="O413" s="124"/>
      <c r="P413" s="124"/>
      <c r="Q413" s="124"/>
      <c r="R413" s="119"/>
      <c r="S413" s="119"/>
      <c r="T413" s="119"/>
      <c r="U413" s="119"/>
      <c r="V413" s="119"/>
      <c r="W413" s="119"/>
    </row>
    <row r="414" spans="2:23" x14ac:dyDescent="0.2">
      <c r="B414" s="141"/>
      <c r="C414" s="44" t="s">
        <v>215</v>
      </c>
      <c r="H414" s="402"/>
      <c r="N414" s="124"/>
      <c r="O414" s="124"/>
      <c r="P414" s="124"/>
      <c r="Q414" s="124"/>
      <c r="R414" s="119"/>
      <c r="S414" s="119"/>
      <c r="T414" s="119"/>
      <c r="U414" s="119"/>
      <c r="V414" s="119"/>
      <c r="W414" s="119"/>
    </row>
    <row r="415" spans="2:23" x14ac:dyDescent="0.2">
      <c r="B415" s="141"/>
      <c r="C415" s="44" t="s">
        <v>216</v>
      </c>
      <c r="H415" s="402"/>
      <c r="N415" s="124"/>
      <c r="O415" s="124"/>
      <c r="P415" s="124"/>
      <c r="Q415" s="124"/>
      <c r="R415" s="119"/>
      <c r="S415" s="119"/>
      <c r="T415" s="119"/>
      <c r="U415" s="119"/>
      <c r="V415" s="119"/>
      <c r="W415" s="119"/>
    </row>
    <row r="416" spans="2:23" x14ac:dyDescent="0.2">
      <c r="B416" s="141"/>
      <c r="H416" s="402"/>
      <c r="N416" s="124"/>
      <c r="O416" s="124"/>
      <c r="P416" s="124"/>
      <c r="Q416" s="124"/>
      <c r="R416" s="119"/>
      <c r="S416" s="119"/>
      <c r="T416" s="119"/>
      <c r="U416" s="119"/>
      <c r="V416" s="119"/>
      <c r="W416" s="119"/>
    </row>
    <row r="417" spans="2:23" ht="47.25" customHeight="1" x14ac:dyDescent="0.25">
      <c r="B417" s="141"/>
      <c r="C417" s="569" t="s">
        <v>217</v>
      </c>
      <c r="D417" s="570"/>
      <c r="E417" s="47"/>
      <c r="H417" s="402"/>
      <c r="N417" s="124"/>
      <c r="O417" s="124"/>
      <c r="P417" s="124"/>
      <c r="Q417" s="124"/>
      <c r="R417" s="119"/>
      <c r="S417" s="119"/>
      <c r="T417" s="119"/>
      <c r="U417" s="119"/>
      <c r="V417" s="119"/>
      <c r="W417" s="119"/>
    </row>
    <row r="418" spans="2:23" ht="165" x14ac:dyDescent="0.25">
      <c r="B418" s="132" t="s">
        <v>60</v>
      </c>
      <c r="C418" s="478" t="s">
        <v>218</v>
      </c>
      <c r="D418" s="481" t="s">
        <v>219</v>
      </c>
      <c r="E418" s="487" t="s">
        <v>220</v>
      </c>
      <c r="F418" s="487" t="s">
        <v>221</v>
      </c>
      <c r="G418" s="487" t="s">
        <v>222</v>
      </c>
      <c r="H418" s="402"/>
      <c r="N418" s="124"/>
      <c r="O418" s="124"/>
      <c r="P418" s="124"/>
      <c r="Q418" s="124"/>
      <c r="R418" s="119"/>
      <c r="S418" s="119"/>
      <c r="T418" s="119"/>
      <c r="U418" s="119"/>
      <c r="V418" s="119"/>
      <c r="W418" s="119"/>
    </row>
    <row r="419" spans="2:23" x14ac:dyDescent="0.2">
      <c r="B419" s="553"/>
      <c r="C419" s="248" t="s">
        <v>223</v>
      </c>
      <c r="D419" s="37" t="s">
        <v>224</v>
      </c>
      <c r="E419" s="13"/>
      <c r="F419" s="16"/>
      <c r="G419" s="16"/>
      <c r="H419" s="402"/>
      <c r="N419" s="124"/>
      <c r="O419" s="124"/>
      <c r="P419" s="124"/>
      <c r="Q419" s="124"/>
      <c r="R419" s="119"/>
      <c r="S419" s="119"/>
      <c r="T419" s="119"/>
      <c r="U419" s="119"/>
      <c r="V419" s="119"/>
      <c r="W419" s="119"/>
    </row>
    <row r="420" spans="2:23" x14ac:dyDescent="0.2">
      <c r="B420" s="553"/>
      <c r="C420" s="248" t="s">
        <v>223</v>
      </c>
      <c r="D420" s="37" t="s">
        <v>225</v>
      </c>
      <c r="E420" s="13"/>
      <c r="F420" s="16"/>
      <c r="G420" s="16"/>
      <c r="H420" s="402"/>
      <c r="N420" s="124"/>
      <c r="O420" s="124"/>
      <c r="P420" s="124"/>
      <c r="Q420" s="124"/>
      <c r="R420" s="119"/>
      <c r="S420" s="119"/>
      <c r="T420" s="119"/>
      <c r="U420" s="119"/>
      <c r="V420" s="119"/>
      <c r="W420" s="119"/>
    </row>
    <row r="421" spans="2:23" ht="14.25" customHeight="1" x14ac:dyDescent="0.2">
      <c r="B421" s="553"/>
      <c r="C421" s="248" t="s">
        <v>226</v>
      </c>
      <c r="D421" s="37" t="s">
        <v>227</v>
      </c>
      <c r="E421" s="13"/>
      <c r="F421" s="16"/>
      <c r="G421" s="16"/>
      <c r="H421" s="402"/>
      <c r="N421" s="124"/>
      <c r="O421" s="124"/>
      <c r="P421" s="124"/>
      <c r="Q421" s="124"/>
      <c r="R421" s="119"/>
      <c r="S421" s="119"/>
      <c r="T421" s="119"/>
      <c r="U421" s="119"/>
      <c r="V421" s="119"/>
      <c r="W421" s="119"/>
    </row>
    <row r="422" spans="2:23" ht="14.25" customHeight="1" x14ac:dyDescent="0.2">
      <c r="B422" s="553"/>
      <c r="C422" s="248" t="s">
        <v>223</v>
      </c>
      <c r="D422" s="37" t="s">
        <v>224</v>
      </c>
      <c r="E422" s="13"/>
      <c r="F422" s="16"/>
      <c r="G422" s="16"/>
      <c r="H422" s="402"/>
      <c r="N422" s="124"/>
      <c r="O422" s="124"/>
      <c r="P422" s="124"/>
      <c r="Q422" s="124"/>
      <c r="R422" s="119"/>
      <c r="S422" s="119"/>
      <c r="T422" s="119"/>
      <c r="U422" s="119"/>
      <c r="V422" s="119"/>
      <c r="W422" s="119"/>
    </row>
    <row r="423" spans="2:23" ht="14.25" customHeight="1" x14ac:dyDescent="0.2">
      <c r="B423" s="553"/>
      <c r="C423" s="248" t="s">
        <v>223</v>
      </c>
      <c r="D423" s="37" t="s">
        <v>225</v>
      </c>
      <c r="E423" s="13"/>
      <c r="F423" s="16"/>
      <c r="G423" s="16"/>
      <c r="H423" s="402"/>
      <c r="N423" s="124"/>
      <c r="O423" s="124"/>
      <c r="P423" s="124"/>
      <c r="Q423" s="124"/>
      <c r="R423" s="119"/>
      <c r="S423" s="119"/>
      <c r="T423" s="119"/>
      <c r="U423" s="119"/>
      <c r="V423" s="119"/>
      <c r="W423" s="119"/>
    </row>
    <row r="424" spans="2:23" ht="14.25" customHeight="1" x14ac:dyDescent="0.2">
      <c r="B424" s="553"/>
      <c r="C424" s="248" t="s">
        <v>226</v>
      </c>
      <c r="D424" s="37" t="s">
        <v>227</v>
      </c>
      <c r="E424" s="13"/>
      <c r="F424" s="16"/>
      <c r="G424" s="16"/>
      <c r="H424" s="402"/>
      <c r="N424" s="124"/>
      <c r="O424" s="124"/>
      <c r="P424" s="124"/>
      <c r="Q424" s="124"/>
      <c r="R424" s="119"/>
      <c r="S424" s="119"/>
      <c r="T424" s="119"/>
      <c r="U424" s="119"/>
      <c r="V424" s="119"/>
      <c r="W424" s="119"/>
    </row>
    <row r="425" spans="2:23" ht="14.25" customHeight="1" x14ac:dyDescent="0.2">
      <c r="B425" s="553"/>
      <c r="C425" s="248" t="s">
        <v>223</v>
      </c>
      <c r="D425" s="37" t="s">
        <v>224</v>
      </c>
      <c r="E425" s="13"/>
      <c r="F425" s="16"/>
      <c r="G425" s="16"/>
      <c r="H425" s="402"/>
      <c r="N425" s="124"/>
      <c r="O425" s="124"/>
      <c r="P425" s="124"/>
      <c r="Q425" s="124"/>
      <c r="R425" s="119"/>
      <c r="S425" s="119"/>
      <c r="T425" s="119"/>
      <c r="U425" s="119"/>
      <c r="V425" s="119"/>
      <c r="W425" s="119"/>
    </row>
    <row r="426" spans="2:23" ht="14.25" customHeight="1" x14ac:dyDescent="0.2">
      <c r="B426" s="553"/>
      <c r="C426" s="248" t="s">
        <v>223</v>
      </c>
      <c r="D426" s="37" t="s">
        <v>225</v>
      </c>
      <c r="E426" s="13"/>
      <c r="F426" s="16"/>
      <c r="G426" s="16"/>
      <c r="H426" s="402"/>
      <c r="N426" s="124"/>
      <c r="O426" s="124"/>
      <c r="P426" s="124"/>
      <c r="Q426" s="124"/>
      <c r="R426" s="119"/>
      <c r="S426" s="119"/>
      <c r="T426" s="119"/>
      <c r="U426" s="119"/>
      <c r="V426" s="119"/>
      <c r="W426" s="119"/>
    </row>
    <row r="427" spans="2:23" ht="14.25" customHeight="1" x14ac:dyDescent="0.2">
      <c r="B427" s="553"/>
      <c r="C427" s="248" t="s">
        <v>226</v>
      </c>
      <c r="D427" s="37" t="s">
        <v>227</v>
      </c>
      <c r="E427" s="13"/>
      <c r="F427" s="16"/>
      <c r="G427" s="16"/>
      <c r="H427" s="402"/>
      <c r="N427" s="124"/>
      <c r="O427" s="124"/>
      <c r="P427" s="124"/>
      <c r="Q427" s="124"/>
      <c r="R427" s="119"/>
      <c r="S427" s="119"/>
      <c r="T427" s="119"/>
      <c r="U427" s="119"/>
      <c r="V427" s="119"/>
      <c r="W427" s="119"/>
    </row>
    <row r="428" spans="2:23" ht="14.25" customHeight="1" x14ac:dyDescent="0.2">
      <c r="B428" s="553"/>
      <c r="C428" s="248" t="s">
        <v>223</v>
      </c>
      <c r="D428" s="37" t="s">
        <v>224</v>
      </c>
      <c r="E428" s="13"/>
      <c r="F428" s="16"/>
      <c r="G428" s="16"/>
      <c r="H428" s="402"/>
      <c r="N428" s="124"/>
      <c r="O428" s="124"/>
      <c r="P428" s="124"/>
      <c r="Q428" s="124"/>
      <c r="R428" s="119"/>
      <c r="S428" s="119"/>
      <c r="T428" s="119"/>
      <c r="U428" s="119"/>
      <c r="V428" s="119"/>
      <c r="W428" s="119"/>
    </row>
    <row r="429" spans="2:23" ht="14.25" customHeight="1" x14ac:dyDescent="0.2">
      <c r="B429" s="553"/>
      <c r="C429" s="248" t="s">
        <v>223</v>
      </c>
      <c r="D429" s="37" t="s">
        <v>225</v>
      </c>
      <c r="E429" s="13"/>
      <c r="F429" s="16"/>
      <c r="G429" s="16"/>
      <c r="H429" s="402"/>
      <c r="N429" s="124"/>
      <c r="O429" s="124"/>
      <c r="P429" s="124"/>
      <c r="Q429" s="124"/>
      <c r="R429" s="119"/>
      <c r="S429" s="119"/>
      <c r="T429" s="119"/>
      <c r="U429" s="119"/>
      <c r="V429" s="119"/>
      <c r="W429" s="119"/>
    </row>
    <row r="430" spans="2:23" ht="14.25" customHeight="1" x14ac:dyDescent="0.2">
      <c r="B430" s="553"/>
      <c r="C430" s="248" t="s">
        <v>226</v>
      </c>
      <c r="D430" s="37" t="s">
        <v>227</v>
      </c>
      <c r="E430" s="13"/>
      <c r="F430" s="16"/>
      <c r="G430" s="16"/>
      <c r="H430" s="402"/>
      <c r="N430" s="124"/>
      <c r="O430" s="124"/>
      <c r="P430" s="124"/>
      <c r="Q430" s="124"/>
      <c r="R430" s="119"/>
      <c r="S430" s="119"/>
      <c r="T430" s="119"/>
      <c r="U430" s="119"/>
      <c r="V430" s="119"/>
      <c r="W430" s="119"/>
    </row>
    <row r="431" spans="2:23" ht="14.25" customHeight="1" x14ac:dyDescent="0.2">
      <c r="B431" s="553"/>
      <c r="C431" s="248" t="s">
        <v>223</v>
      </c>
      <c r="D431" s="37" t="s">
        <v>224</v>
      </c>
      <c r="E431" s="13"/>
      <c r="F431" s="16"/>
      <c r="G431" s="16"/>
      <c r="H431" s="402"/>
      <c r="N431" s="124"/>
      <c r="O431" s="124"/>
      <c r="P431" s="124"/>
      <c r="Q431" s="124"/>
      <c r="R431" s="119"/>
      <c r="S431" s="119"/>
      <c r="T431" s="119"/>
      <c r="U431" s="119"/>
      <c r="V431" s="119"/>
      <c r="W431" s="119"/>
    </row>
    <row r="432" spans="2:23" ht="14.25" customHeight="1" x14ac:dyDescent="0.2">
      <c r="B432" s="553"/>
      <c r="C432" s="248" t="s">
        <v>223</v>
      </c>
      <c r="D432" s="37" t="s">
        <v>225</v>
      </c>
      <c r="E432" s="13"/>
      <c r="F432" s="16"/>
      <c r="G432" s="16"/>
      <c r="H432" s="402"/>
      <c r="N432" s="124"/>
      <c r="O432" s="124"/>
      <c r="P432" s="124"/>
      <c r="Q432" s="124"/>
      <c r="R432" s="119"/>
      <c r="S432" s="119"/>
      <c r="T432" s="119"/>
      <c r="U432" s="119"/>
      <c r="V432" s="119"/>
      <c r="W432" s="119"/>
    </row>
    <row r="433" spans="2:23" ht="14.25" customHeight="1" x14ac:dyDescent="0.2">
      <c r="B433" s="553"/>
      <c r="C433" s="248" t="s">
        <v>226</v>
      </c>
      <c r="D433" s="37" t="s">
        <v>227</v>
      </c>
      <c r="E433" s="13"/>
      <c r="F433" s="16"/>
      <c r="G433" s="16"/>
      <c r="H433" s="402"/>
      <c r="N433" s="124"/>
      <c r="O433" s="124"/>
      <c r="P433" s="124"/>
      <c r="Q433" s="124"/>
      <c r="R433" s="119"/>
      <c r="S433" s="119"/>
      <c r="T433" s="119"/>
      <c r="U433" s="119"/>
      <c r="V433" s="119"/>
      <c r="W433" s="119"/>
    </row>
    <row r="434" spans="2:23" ht="14.25" customHeight="1" x14ac:dyDescent="0.2">
      <c r="B434" s="553"/>
      <c r="C434" s="248" t="s">
        <v>223</v>
      </c>
      <c r="D434" s="37" t="s">
        <v>224</v>
      </c>
      <c r="E434" s="13"/>
      <c r="F434" s="16"/>
      <c r="G434" s="16"/>
      <c r="H434" s="402"/>
      <c r="N434" s="124"/>
      <c r="O434" s="124"/>
      <c r="P434" s="124"/>
      <c r="Q434" s="124"/>
      <c r="R434" s="119"/>
      <c r="S434" s="119"/>
      <c r="T434" s="119"/>
      <c r="U434" s="119"/>
      <c r="V434" s="119"/>
      <c r="W434" s="119"/>
    </row>
    <row r="435" spans="2:23" ht="14.25" customHeight="1" x14ac:dyDescent="0.2">
      <c r="B435" s="553"/>
      <c r="C435" s="248" t="s">
        <v>223</v>
      </c>
      <c r="D435" s="37" t="s">
        <v>225</v>
      </c>
      <c r="E435" s="13"/>
      <c r="F435" s="16"/>
      <c r="G435" s="16"/>
      <c r="H435" s="402"/>
      <c r="N435" s="124"/>
      <c r="O435" s="124"/>
      <c r="P435" s="124"/>
      <c r="Q435" s="124"/>
      <c r="R435" s="119"/>
      <c r="S435" s="119"/>
      <c r="T435" s="119"/>
      <c r="U435" s="119"/>
      <c r="V435" s="119"/>
      <c r="W435" s="119"/>
    </row>
    <row r="436" spans="2:23" ht="14.25" customHeight="1" x14ac:dyDescent="0.2">
      <c r="B436" s="553"/>
      <c r="C436" s="248" t="s">
        <v>226</v>
      </c>
      <c r="D436" s="37" t="s">
        <v>227</v>
      </c>
      <c r="E436" s="13"/>
      <c r="F436" s="16"/>
      <c r="G436" s="16"/>
      <c r="H436" s="402"/>
      <c r="N436" s="124"/>
      <c r="O436" s="124"/>
      <c r="P436" s="124"/>
      <c r="Q436" s="124"/>
      <c r="R436" s="119"/>
      <c r="S436" s="119"/>
      <c r="T436" s="119"/>
      <c r="U436" s="119"/>
      <c r="V436" s="119"/>
      <c r="W436" s="119"/>
    </row>
    <row r="437" spans="2:23" ht="15" thickBot="1" x14ac:dyDescent="0.25">
      <c r="B437" s="412"/>
      <c r="C437" s="302"/>
      <c r="D437" s="302"/>
      <c r="E437" s="302"/>
      <c r="F437" s="302"/>
      <c r="G437" s="302"/>
      <c r="H437" s="413"/>
      <c r="N437" s="124"/>
      <c r="O437" s="124"/>
      <c r="P437" s="124"/>
      <c r="Q437" s="124"/>
      <c r="R437" s="119"/>
      <c r="S437" s="119"/>
      <c r="T437" s="119"/>
      <c r="U437" s="119"/>
      <c r="V437" s="119"/>
      <c r="W437" s="119"/>
    </row>
    <row r="438" spans="2:23" x14ac:dyDescent="0.2">
      <c r="B438" s="414"/>
      <c r="C438" s="415"/>
      <c r="D438" s="415"/>
      <c r="E438" s="415"/>
      <c r="F438" s="415"/>
      <c r="G438" s="401"/>
      <c r="M438" s="124"/>
      <c r="N438" s="124"/>
      <c r="O438" s="124"/>
      <c r="P438" s="124"/>
      <c r="Q438" s="119"/>
      <c r="R438" s="119"/>
      <c r="S438" s="119"/>
      <c r="T438" s="119"/>
      <c r="U438" s="119"/>
      <c r="V438" s="119"/>
    </row>
    <row r="439" spans="2:23" ht="15" x14ac:dyDescent="0.25">
      <c r="B439" s="423" t="s">
        <v>228</v>
      </c>
      <c r="G439" s="402"/>
      <c r="M439" s="124"/>
      <c r="N439" s="124"/>
      <c r="O439" s="124"/>
      <c r="P439" s="124"/>
      <c r="Q439" s="119"/>
      <c r="R439" s="119"/>
      <c r="S439" s="119"/>
      <c r="T439" s="119"/>
      <c r="U439" s="119"/>
      <c r="V439" s="119"/>
    </row>
    <row r="440" spans="2:23" x14ac:dyDescent="0.2">
      <c r="B440" s="141"/>
      <c r="G440" s="402"/>
      <c r="M440" s="124"/>
      <c r="N440" s="124"/>
      <c r="O440" s="124"/>
      <c r="P440" s="124"/>
      <c r="Q440" s="119"/>
      <c r="R440" s="119"/>
      <c r="S440" s="119"/>
      <c r="T440" s="119"/>
      <c r="U440" s="119"/>
      <c r="V440" s="119"/>
    </row>
    <row r="441" spans="2:23" x14ac:dyDescent="0.2">
      <c r="B441" s="141" t="s">
        <v>229</v>
      </c>
      <c r="G441" s="402"/>
      <c r="M441" s="124"/>
      <c r="N441" s="124"/>
      <c r="O441" s="124"/>
      <c r="P441" s="124"/>
      <c r="Q441" s="119"/>
      <c r="R441" s="119"/>
      <c r="S441" s="119"/>
      <c r="T441" s="119"/>
      <c r="U441" s="119"/>
      <c r="V441" s="119"/>
    </row>
    <row r="442" spans="2:23" x14ac:dyDescent="0.2">
      <c r="B442" s="141"/>
      <c r="G442" s="402"/>
      <c r="M442" s="124"/>
      <c r="N442" s="124"/>
      <c r="O442" s="124"/>
      <c r="P442" s="124"/>
      <c r="Q442" s="119"/>
      <c r="R442" s="119"/>
      <c r="S442" s="119"/>
      <c r="T442" s="119"/>
      <c r="U442" s="119"/>
      <c r="V442" s="119"/>
    </row>
    <row r="443" spans="2:23" ht="135" x14ac:dyDescent="0.25">
      <c r="B443" s="132" t="s">
        <v>230</v>
      </c>
      <c r="C443" s="481" t="s">
        <v>60</v>
      </c>
      <c r="D443" s="481" t="s">
        <v>231</v>
      </c>
      <c r="E443" s="481" t="s">
        <v>232</v>
      </c>
      <c r="F443" s="481" t="s">
        <v>233</v>
      </c>
      <c r="G443" s="402"/>
      <c r="M443" s="124"/>
      <c r="N443" s="124"/>
      <c r="O443" s="124"/>
      <c r="P443" s="124"/>
      <c r="Q443" s="119"/>
      <c r="R443" s="119"/>
      <c r="S443" s="119"/>
      <c r="T443" s="119"/>
      <c r="U443" s="119"/>
      <c r="V443" s="119"/>
    </row>
    <row r="444" spans="2:23" x14ac:dyDescent="0.2">
      <c r="B444" s="146" t="str">
        <f t="array" ref="B444">IFERROR(INDEX($B$273:$B$347,SMALL(IF($G$273:$G$347="Yes",ROW($B$273:$B$347)-ROW($B$273)+1),ROWS(B273:B$273))),"")</f>
        <v/>
      </c>
      <c r="C444" s="422" t="str">
        <f>_xlfn.IFNA(IF(B444&lt;&gt;"",INDEX($C$273:$C$347,MATCH(B444,$B$273:$B$347,0)),""),"")</f>
        <v/>
      </c>
      <c r="D444" s="16"/>
      <c r="E444" s="16"/>
      <c r="F444" s="16"/>
      <c r="G444" s="402"/>
      <c r="M444" s="124"/>
      <c r="N444" s="124"/>
      <c r="O444" s="124"/>
      <c r="P444" s="124"/>
      <c r="Q444" s="119"/>
      <c r="R444" s="119"/>
      <c r="S444" s="119"/>
      <c r="T444" s="119"/>
      <c r="U444" s="119"/>
      <c r="V444" s="119"/>
    </row>
    <row r="445" spans="2:23" x14ac:dyDescent="0.2">
      <c r="B445" s="146" t="str">
        <f t="array" ref="B445">IFERROR(INDEX($B$273:$B$347,SMALL(IF($G$273:$G$347="Yes",ROW($B$273:$B$347)-ROW($B$273)+1),ROWS(B$273:B274))),"")</f>
        <v/>
      </c>
      <c r="C445" s="422" t="str">
        <f t="shared" ref="C445:C463" si="10">_xlfn.IFNA(IF(B445&lt;&gt;"",INDEX($C$273:$C$347,MATCH(B445,$B$273:$B$347,0)),""),"")</f>
        <v/>
      </c>
      <c r="D445" s="16"/>
      <c r="E445" s="16"/>
      <c r="F445" s="16"/>
      <c r="G445" s="402"/>
      <c r="M445" s="124"/>
      <c r="N445" s="124"/>
      <c r="O445" s="124"/>
      <c r="P445" s="124"/>
      <c r="Q445" s="119"/>
      <c r="R445" s="119"/>
      <c r="S445" s="119"/>
      <c r="T445" s="119"/>
      <c r="U445" s="119"/>
      <c r="V445" s="119"/>
    </row>
    <row r="446" spans="2:23" x14ac:dyDescent="0.2">
      <c r="B446" s="146" t="str">
        <f t="array" ref="B446">IFERROR(INDEX($B$273:$B$347,SMALL(IF($G$273:$G$347="Yes",ROW($B$273:$B$347)-ROW($B$273)+1),ROWS(B$273:B275))),"")</f>
        <v/>
      </c>
      <c r="C446" s="422" t="str">
        <f t="shared" si="10"/>
        <v/>
      </c>
      <c r="D446" s="16"/>
      <c r="E446" s="16"/>
      <c r="F446" s="16"/>
      <c r="G446" s="402"/>
      <c r="M446" s="124"/>
      <c r="N446" s="124"/>
      <c r="O446" s="124"/>
      <c r="P446" s="124"/>
      <c r="Q446" s="119"/>
      <c r="R446" s="119"/>
      <c r="S446" s="119"/>
      <c r="T446" s="119"/>
      <c r="U446" s="119"/>
      <c r="V446" s="119"/>
    </row>
    <row r="447" spans="2:23" x14ac:dyDescent="0.2">
      <c r="B447" s="146" t="str">
        <f t="array" ref="B447">IFERROR(INDEX($B$273:$B$347,SMALL(IF($G$273:$G$347="Yes",ROW($B$273:$B$347)-ROW($B$273)+1),ROWS(B$273:B276))),"")</f>
        <v/>
      </c>
      <c r="C447" s="422" t="str">
        <f t="shared" si="10"/>
        <v/>
      </c>
      <c r="D447" s="16"/>
      <c r="E447" s="16"/>
      <c r="F447" s="16"/>
      <c r="G447" s="402"/>
      <c r="M447" s="124"/>
      <c r="N447" s="124"/>
      <c r="O447" s="124"/>
      <c r="P447" s="124"/>
      <c r="Q447" s="119"/>
      <c r="R447" s="119"/>
      <c r="S447" s="119"/>
      <c r="T447" s="119"/>
      <c r="U447" s="119"/>
      <c r="V447" s="119"/>
    </row>
    <row r="448" spans="2:23" x14ac:dyDescent="0.2">
      <c r="B448" s="146" t="str">
        <f t="array" ref="B448">IFERROR(INDEX($B$273:$B$347,SMALL(IF($G$273:$G$347="Yes",ROW($B$273:$B$347)-ROW($B$273)+1),ROWS(B$273:B277))),"")</f>
        <v/>
      </c>
      <c r="C448" s="422" t="str">
        <f t="shared" si="10"/>
        <v/>
      </c>
      <c r="D448" s="16"/>
      <c r="E448" s="16"/>
      <c r="F448" s="16"/>
      <c r="G448" s="402"/>
      <c r="M448" s="124"/>
      <c r="N448" s="124"/>
      <c r="O448" s="124"/>
      <c r="P448" s="124"/>
      <c r="Q448" s="119"/>
      <c r="R448" s="119"/>
      <c r="S448" s="119"/>
      <c r="T448" s="119"/>
      <c r="U448" s="119"/>
      <c r="V448" s="119"/>
    </row>
    <row r="449" spans="2:22" x14ac:dyDescent="0.2">
      <c r="B449" s="146" t="str">
        <f t="array" ref="B449">IFERROR(INDEX($B$273:$B$347,SMALL(IF($G$273:$G$347="Yes",ROW($B$273:$B$347)-ROW($B$273)+1),ROWS(B$273:B278))),"")</f>
        <v/>
      </c>
      <c r="C449" s="422" t="str">
        <f t="shared" si="10"/>
        <v/>
      </c>
      <c r="D449" s="16"/>
      <c r="E449" s="16"/>
      <c r="F449" s="16"/>
      <c r="G449" s="402"/>
      <c r="M449" s="124"/>
      <c r="N449" s="124"/>
      <c r="O449" s="124"/>
      <c r="P449" s="124"/>
      <c r="Q449" s="119"/>
      <c r="R449" s="119"/>
      <c r="S449" s="119"/>
      <c r="T449" s="119"/>
      <c r="U449" s="119"/>
      <c r="V449" s="119"/>
    </row>
    <row r="450" spans="2:22" x14ac:dyDescent="0.2">
      <c r="B450" s="146" t="str">
        <f t="array" ref="B450">IFERROR(INDEX($B$273:$B$347,SMALL(IF($G$273:$G$347="Yes",ROW($B$273:$B$347)-ROW($B$273)+1),ROWS(B$273:B279))),"")</f>
        <v/>
      </c>
      <c r="C450" s="422" t="str">
        <f t="shared" si="10"/>
        <v/>
      </c>
      <c r="D450" s="16"/>
      <c r="E450" s="16"/>
      <c r="F450" s="16"/>
      <c r="G450" s="402"/>
      <c r="M450" s="124"/>
      <c r="N450" s="124"/>
      <c r="O450" s="124"/>
      <c r="P450" s="124"/>
      <c r="Q450" s="119"/>
      <c r="R450" s="119"/>
      <c r="S450" s="119"/>
      <c r="T450" s="119"/>
      <c r="U450" s="119"/>
      <c r="V450" s="119"/>
    </row>
    <row r="451" spans="2:22" x14ac:dyDescent="0.2">
      <c r="B451" s="146" t="str">
        <f t="array" ref="B451">IFERROR(INDEX($B$273:$B$347,SMALL(IF($G$273:$G$347="Yes",ROW($B$273:$B$347)-ROW($B$273)+1),ROWS(B$273:B280))),"")</f>
        <v/>
      </c>
      <c r="C451" s="422" t="str">
        <f t="shared" si="10"/>
        <v/>
      </c>
      <c r="D451" s="16"/>
      <c r="E451" s="16"/>
      <c r="F451" s="16"/>
      <c r="G451" s="402"/>
      <c r="M451" s="124"/>
      <c r="N451" s="124"/>
      <c r="O451" s="124"/>
      <c r="P451" s="124"/>
      <c r="Q451" s="119"/>
      <c r="R451" s="119"/>
      <c r="S451" s="119"/>
      <c r="T451" s="119"/>
      <c r="U451" s="119"/>
      <c r="V451" s="119"/>
    </row>
    <row r="452" spans="2:22" x14ac:dyDescent="0.2">
      <c r="B452" s="146" t="str">
        <f t="array" ref="B452">IFERROR(INDEX($B$273:$B$347,SMALL(IF($G$273:$G$347="Yes",ROW($B$273:$B$347)-ROW($B$273)+1),ROWS(B$273:B281))),"")</f>
        <v/>
      </c>
      <c r="C452" s="422" t="str">
        <f t="shared" si="10"/>
        <v/>
      </c>
      <c r="D452" s="16"/>
      <c r="E452" s="16"/>
      <c r="F452" s="16"/>
      <c r="G452" s="402"/>
      <c r="M452" s="124"/>
      <c r="N452" s="124"/>
      <c r="O452" s="124"/>
      <c r="P452" s="124"/>
      <c r="Q452" s="119"/>
      <c r="R452" s="119"/>
      <c r="S452" s="119"/>
      <c r="T452" s="119"/>
      <c r="U452" s="119"/>
      <c r="V452" s="119"/>
    </row>
    <row r="453" spans="2:22" x14ac:dyDescent="0.2">
      <c r="B453" s="146" t="str">
        <f t="array" ref="B453">IFERROR(INDEX($B$273:$B$347,SMALL(IF($G$273:$G$347="Yes",ROW($B$273:$B$347)-ROW($B$273)+1),ROWS(B$273:B282))),"")</f>
        <v/>
      </c>
      <c r="C453" s="422" t="str">
        <f t="shared" si="10"/>
        <v/>
      </c>
      <c r="D453" s="16"/>
      <c r="E453" s="16"/>
      <c r="F453" s="16"/>
      <c r="G453" s="402"/>
      <c r="M453" s="124"/>
      <c r="N453" s="124"/>
      <c r="O453" s="124"/>
      <c r="P453" s="124"/>
      <c r="Q453" s="119"/>
      <c r="R453" s="119"/>
      <c r="S453" s="119"/>
      <c r="T453" s="119"/>
      <c r="U453" s="119"/>
      <c r="V453" s="119"/>
    </row>
    <row r="454" spans="2:22" x14ac:dyDescent="0.2">
      <c r="B454" s="146" t="str">
        <f t="array" ref="B454">IFERROR(INDEX($B$273:$B$347,SMALL(IF($G$273:$G$347="Yes",ROW($B$273:$B$347)-ROW($B$273)+1),ROWS(B$273:B283))),"")</f>
        <v/>
      </c>
      <c r="C454" s="422" t="str">
        <f t="shared" si="10"/>
        <v/>
      </c>
      <c r="D454" s="16"/>
      <c r="E454" s="16"/>
      <c r="F454" s="16"/>
      <c r="G454" s="402"/>
      <c r="M454" s="124"/>
      <c r="N454" s="124"/>
      <c r="O454" s="124"/>
      <c r="P454" s="124"/>
      <c r="Q454" s="119"/>
      <c r="R454" s="119"/>
      <c r="S454" s="119"/>
      <c r="T454" s="119"/>
      <c r="U454" s="119"/>
      <c r="V454" s="119"/>
    </row>
    <row r="455" spans="2:22" x14ac:dyDescent="0.2">
      <c r="B455" s="146" t="str">
        <f t="array" ref="B455">IFERROR(INDEX($B$273:$B$347,SMALL(IF($G$273:$G$347="Yes",ROW($B$273:$B$347)-ROW($B$273)+1),ROWS(B$273:B284))),"")</f>
        <v/>
      </c>
      <c r="C455" s="422" t="str">
        <f t="shared" si="10"/>
        <v/>
      </c>
      <c r="D455" s="16"/>
      <c r="E455" s="16"/>
      <c r="F455" s="16"/>
      <c r="G455" s="402"/>
      <c r="M455" s="124"/>
      <c r="N455" s="124"/>
      <c r="O455" s="124"/>
      <c r="P455" s="124"/>
      <c r="Q455" s="119"/>
      <c r="R455" s="119"/>
      <c r="S455" s="119"/>
      <c r="T455" s="119"/>
      <c r="U455" s="119"/>
      <c r="V455" s="119"/>
    </row>
    <row r="456" spans="2:22" x14ac:dyDescent="0.2">
      <c r="B456" s="146" t="str">
        <f t="array" ref="B456">IFERROR(INDEX($B$273:$B$347,SMALL(IF($G$273:$G$347="Yes",ROW($B$273:$B$347)-ROW($B$273)+1),ROWS(B$273:B285))),"")</f>
        <v/>
      </c>
      <c r="C456" s="422" t="str">
        <f t="shared" si="10"/>
        <v/>
      </c>
      <c r="D456" s="16"/>
      <c r="E456" s="16"/>
      <c r="F456" s="16"/>
      <c r="G456" s="402"/>
      <c r="M456" s="124"/>
      <c r="N456" s="124"/>
      <c r="O456" s="124"/>
      <c r="P456" s="124"/>
      <c r="Q456" s="119"/>
      <c r="R456" s="119"/>
      <c r="S456" s="119"/>
      <c r="T456" s="119"/>
      <c r="U456" s="119"/>
      <c r="V456" s="119"/>
    </row>
    <row r="457" spans="2:22" x14ac:dyDescent="0.2">
      <c r="B457" s="146" t="str">
        <f t="array" ref="B457">IFERROR(INDEX($B$273:$B$347,SMALL(IF($G$273:$G$347="Yes",ROW($B$273:$B$347)-ROW($B$273)+1),ROWS(B$273:B286))),"")</f>
        <v/>
      </c>
      <c r="C457" s="422" t="str">
        <f t="shared" si="10"/>
        <v/>
      </c>
      <c r="D457" s="16"/>
      <c r="E457" s="16"/>
      <c r="F457" s="16"/>
      <c r="G457" s="402"/>
      <c r="M457" s="124"/>
      <c r="N457" s="124"/>
      <c r="O457" s="124"/>
      <c r="P457" s="124"/>
      <c r="Q457" s="119"/>
      <c r="R457" s="119"/>
      <c r="S457" s="119"/>
      <c r="T457" s="119"/>
      <c r="U457" s="119"/>
      <c r="V457" s="119"/>
    </row>
    <row r="458" spans="2:22" x14ac:dyDescent="0.2">
      <c r="B458" s="146" t="str">
        <f t="array" ref="B458">IFERROR(INDEX($B$273:$B$347,SMALL(IF($G$273:$G$347="Yes",ROW($B$273:$B$347)-ROW($B$273)+1),ROWS(B$273:B287))),"")</f>
        <v/>
      </c>
      <c r="C458" s="422" t="str">
        <f t="shared" si="10"/>
        <v/>
      </c>
      <c r="D458" s="16"/>
      <c r="E458" s="16"/>
      <c r="F458" s="16"/>
      <c r="G458" s="402"/>
      <c r="M458" s="124"/>
      <c r="N458" s="124"/>
      <c r="O458" s="124"/>
      <c r="P458" s="124"/>
      <c r="Q458" s="119"/>
      <c r="R458" s="119"/>
      <c r="S458" s="119"/>
      <c r="T458" s="119"/>
      <c r="U458" s="119"/>
      <c r="V458" s="119"/>
    </row>
    <row r="459" spans="2:22" x14ac:dyDescent="0.2">
      <c r="B459" s="146" t="str">
        <f t="array" ref="B459">IFERROR(INDEX($B$273:$B$347,SMALL(IF($G$273:$G$347="Yes",ROW($B$273:$B$347)-ROW($B$273)+1),ROWS(B$273:B288))),"")</f>
        <v/>
      </c>
      <c r="C459" s="422" t="str">
        <f t="shared" si="10"/>
        <v/>
      </c>
      <c r="D459" s="16"/>
      <c r="E459" s="16"/>
      <c r="F459" s="16"/>
      <c r="G459" s="402"/>
      <c r="M459" s="124"/>
      <c r="N459" s="124"/>
      <c r="O459" s="124"/>
      <c r="P459" s="124"/>
      <c r="Q459" s="119"/>
      <c r="R459" s="119"/>
      <c r="S459" s="119"/>
      <c r="T459" s="119"/>
      <c r="U459" s="119"/>
      <c r="V459" s="119"/>
    </row>
    <row r="460" spans="2:22" x14ac:dyDescent="0.2">
      <c r="B460" s="146" t="str">
        <f t="array" ref="B460">IFERROR(INDEX($B$273:$B$347,SMALL(IF($G$273:$G$347="Yes",ROW($B$273:$B$347)-ROW($B$273)+1),ROWS(B$273:B289))),"")</f>
        <v/>
      </c>
      <c r="C460" s="422" t="str">
        <f t="shared" si="10"/>
        <v/>
      </c>
      <c r="D460" s="16"/>
      <c r="E460" s="16"/>
      <c r="F460" s="16"/>
      <c r="G460" s="402"/>
      <c r="M460" s="124"/>
      <c r="N460" s="124"/>
      <c r="O460" s="124"/>
      <c r="P460" s="124"/>
      <c r="Q460" s="119"/>
      <c r="R460" s="119"/>
      <c r="S460" s="119"/>
      <c r="T460" s="119"/>
      <c r="U460" s="119"/>
      <c r="V460" s="119"/>
    </row>
    <row r="461" spans="2:22" x14ac:dyDescent="0.2">
      <c r="B461" s="146" t="str">
        <f t="array" ref="B461">IFERROR(INDEX($B$273:$B$347,SMALL(IF($G$273:$G$347="Yes",ROW($B$273:$B$347)-ROW($B$273)+1),ROWS(B$273:B290))),"")</f>
        <v/>
      </c>
      <c r="C461" s="422" t="str">
        <f t="shared" si="10"/>
        <v/>
      </c>
      <c r="D461" s="16"/>
      <c r="E461" s="16"/>
      <c r="F461" s="16"/>
      <c r="G461" s="402"/>
      <c r="M461" s="124"/>
      <c r="N461" s="124"/>
      <c r="O461" s="124"/>
      <c r="P461" s="124"/>
      <c r="Q461" s="119"/>
      <c r="R461" s="119"/>
      <c r="S461" s="119"/>
      <c r="T461" s="119"/>
      <c r="U461" s="119"/>
      <c r="V461" s="119"/>
    </row>
    <row r="462" spans="2:22" x14ac:dyDescent="0.2">
      <c r="B462" s="146" t="str">
        <f t="array" ref="B462">IFERROR(INDEX($B$273:$B$347,SMALL(IF($G$273:$G$347="Yes",ROW($B$273:$B$347)-ROW($B$273)+1),ROWS(B$273:B291))),"")</f>
        <v/>
      </c>
      <c r="C462" s="422" t="str">
        <f t="shared" si="10"/>
        <v/>
      </c>
      <c r="D462" s="16"/>
      <c r="E462" s="16"/>
      <c r="F462" s="16"/>
      <c r="G462" s="402"/>
      <c r="M462" s="124"/>
      <c r="N462" s="124"/>
      <c r="O462" s="124"/>
      <c r="P462" s="124"/>
      <c r="Q462" s="119"/>
      <c r="R462" s="119"/>
      <c r="S462" s="119"/>
      <c r="T462" s="119"/>
      <c r="U462" s="119"/>
      <c r="V462" s="119"/>
    </row>
    <row r="463" spans="2:22" x14ac:dyDescent="0.2">
      <c r="B463" s="146" t="str">
        <f t="array" ref="B463">IFERROR(INDEX($B$273:$B$347,SMALL(IF($G$273:$G$347="Yes",ROW($B$273:$B$347)-ROW($B$273)+1),ROWS(B$273:B292))),"")</f>
        <v/>
      </c>
      <c r="C463" s="422" t="str">
        <f t="shared" si="10"/>
        <v/>
      </c>
      <c r="D463" s="16"/>
      <c r="E463" s="16"/>
      <c r="F463" s="16"/>
      <c r="G463" s="402"/>
      <c r="M463" s="124"/>
      <c r="N463" s="124"/>
      <c r="O463" s="124"/>
      <c r="P463" s="124"/>
      <c r="Q463" s="119"/>
      <c r="R463" s="119"/>
      <c r="S463" s="119"/>
      <c r="T463" s="119"/>
      <c r="U463" s="119"/>
      <c r="V463" s="119"/>
    </row>
    <row r="464" spans="2:22" ht="15" thickBot="1" x14ac:dyDescent="0.25">
      <c r="B464" s="412"/>
      <c r="C464" s="302"/>
      <c r="D464" s="302"/>
      <c r="E464" s="302"/>
      <c r="F464" s="302"/>
      <c r="G464" s="413"/>
      <c r="M464" s="124"/>
      <c r="N464" s="124"/>
      <c r="O464" s="124"/>
      <c r="P464" s="124"/>
      <c r="Q464" s="119"/>
      <c r="R464" s="119"/>
      <c r="S464" s="119"/>
      <c r="T464" s="119"/>
      <c r="U464" s="119"/>
      <c r="V464" s="119"/>
    </row>
    <row r="465" spans="2:22" x14ac:dyDescent="0.2">
      <c r="B465" s="414"/>
      <c r="C465" s="415"/>
      <c r="D465" s="415"/>
      <c r="E465" s="415"/>
      <c r="F465" s="415"/>
      <c r="G465" s="415"/>
      <c r="H465" s="415"/>
      <c r="I465" s="415"/>
      <c r="J465" s="415"/>
      <c r="K465" s="415"/>
      <c r="L465" s="415"/>
      <c r="M465" s="417"/>
      <c r="N465" s="124"/>
      <c r="O465" s="124"/>
      <c r="P465" s="124"/>
      <c r="Q465" s="119"/>
      <c r="R465" s="119"/>
      <c r="S465" s="119"/>
      <c r="T465" s="119"/>
      <c r="U465" s="119"/>
      <c r="V465" s="119"/>
    </row>
    <row r="466" spans="2:22" ht="15" x14ac:dyDescent="0.25">
      <c r="B466" s="426" t="s">
        <v>145</v>
      </c>
      <c r="M466" s="419"/>
      <c r="N466" s="124"/>
      <c r="O466" s="124"/>
      <c r="P466" s="124"/>
      <c r="Q466" s="119"/>
      <c r="R466" s="119"/>
      <c r="S466" s="119"/>
      <c r="T466" s="119"/>
      <c r="U466" s="119"/>
      <c r="V466" s="119"/>
    </row>
    <row r="467" spans="2:22" ht="75" x14ac:dyDescent="0.25">
      <c r="B467" s="132" t="s">
        <v>234</v>
      </c>
      <c r="M467" s="419"/>
      <c r="N467" s="124"/>
      <c r="O467" s="124"/>
      <c r="P467" s="124"/>
      <c r="Q467" s="119"/>
      <c r="R467" s="119"/>
      <c r="S467" s="119"/>
      <c r="T467" s="119"/>
      <c r="U467" s="119"/>
      <c r="V467" s="119"/>
    </row>
    <row r="468" spans="2:22" x14ac:dyDescent="0.2">
      <c r="B468" s="139"/>
      <c r="M468" s="419"/>
      <c r="N468" s="124"/>
      <c r="O468" s="124"/>
      <c r="P468" s="124"/>
      <c r="Q468" s="119"/>
      <c r="R468" s="119"/>
      <c r="S468" s="119"/>
      <c r="T468" s="119"/>
      <c r="U468" s="119"/>
      <c r="V468" s="119"/>
    </row>
    <row r="469" spans="2:22" x14ac:dyDescent="0.2">
      <c r="B469" s="141"/>
      <c r="M469" s="419"/>
      <c r="N469" s="124"/>
      <c r="O469" s="124"/>
      <c r="P469" s="124"/>
      <c r="Q469" s="119"/>
      <c r="R469" s="119"/>
      <c r="S469" s="119"/>
      <c r="T469" s="119"/>
      <c r="U469" s="119"/>
      <c r="V469" s="119"/>
    </row>
    <row r="470" spans="2:22" ht="15" x14ac:dyDescent="0.25">
      <c r="B470" s="423" t="s">
        <v>235</v>
      </c>
      <c r="M470" s="419"/>
      <c r="N470" s="124"/>
      <c r="O470" s="124"/>
      <c r="P470" s="124"/>
      <c r="Q470" s="119"/>
      <c r="R470" s="119"/>
      <c r="S470" s="119"/>
      <c r="T470" s="119"/>
      <c r="U470" s="119"/>
      <c r="V470" s="119"/>
    </row>
    <row r="471" spans="2:22" x14ac:dyDescent="0.2">
      <c r="B471" s="141"/>
      <c r="M471" s="419"/>
      <c r="N471" s="124"/>
      <c r="O471" s="124"/>
      <c r="P471" s="124"/>
      <c r="Q471" s="119"/>
      <c r="R471" s="119"/>
      <c r="S471" s="119"/>
      <c r="T471" s="119"/>
      <c r="U471" s="119"/>
      <c r="V471" s="119"/>
    </row>
    <row r="472" spans="2:22" ht="150" x14ac:dyDescent="0.25">
      <c r="B472" s="140" t="s">
        <v>236</v>
      </c>
      <c r="C472" s="30" t="s">
        <v>237</v>
      </c>
      <c r="D472" s="486" t="s">
        <v>238</v>
      </c>
      <c r="E472" s="484" t="s">
        <v>239</v>
      </c>
      <c r="F472" s="484" t="s">
        <v>240</v>
      </c>
      <c r="G472" s="484" t="s">
        <v>97</v>
      </c>
      <c r="H472" s="29" t="s">
        <v>98</v>
      </c>
      <c r="I472" s="487" t="s">
        <v>99</v>
      </c>
      <c r="J472" s="487" t="s">
        <v>148</v>
      </c>
      <c r="K472" s="571" t="s">
        <v>101</v>
      </c>
      <c r="L472" s="572"/>
      <c r="M472" s="573"/>
      <c r="N472" s="124"/>
      <c r="O472" s="124"/>
      <c r="P472" s="124"/>
      <c r="Q472" s="119"/>
      <c r="R472" s="119"/>
      <c r="S472" s="119"/>
      <c r="T472" s="119"/>
      <c r="U472" s="119"/>
      <c r="V472" s="119"/>
    </row>
    <row r="473" spans="2:22" x14ac:dyDescent="0.2">
      <c r="B473" s="568" t="s">
        <v>241</v>
      </c>
      <c r="C473" s="51"/>
      <c r="D473" s="62"/>
      <c r="E473" s="63"/>
      <c r="F473" s="63"/>
      <c r="G473" s="480"/>
      <c r="H473" s="32"/>
      <c r="I473" s="31"/>
      <c r="J473" s="31"/>
      <c r="K473" s="560"/>
      <c r="L473" s="561"/>
      <c r="M473" s="562"/>
      <c r="N473" s="124"/>
      <c r="O473" s="124"/>
      <c r="P473" s="124"/>
      <c r="Q473" s="119"/>
      <c r="R473" s="119"/>
      <c r="S473" s="119"/>
      <c r="T473" s="119"/>
      <c r="U473" s="119"/>
      <c r="V473" s="119"/>
    </row>
    <row r="474" spans="2:22" x14ac:dyDescent="0.2">
      <c r="B474" s="568"/>
      <c r="C474" s="51"/>
      <c r="D474" s="62"/>
      <c r="E474" s="63"/>
      <c r="F474" s="63"/>
      <c r="G474" s="480"/>
      <c r="H474" s="32"/>
      <c r="I474" s="31"/>
      <c r="J474" s="31"/>
      <c r="K474" s="560"/>
      <c r="L474" s="561"/>
      <c r="M474" s="562"/>
      <c r="N474" s="124"/>
      <c r="O474" s="124"/>
      <c r="P474" s="124"/>
      <c r="Q474" s="119"/>
      <c r="R474" s="119"/>
      <c r="S474" s="119"/>
      <c r="T474" s="119"/>
      <c r="U474" s="119"/>
      <c r="V474" s="119"/>
    </row>
    <row r="475" spans="2:22" x14ac:dyDescent="0.2">
      <c r="B475" s="568"/>
      <c r="C475" s="51"/>
      <c r="D475" s="62"/>
      <c r="E475" s="63"/>
      <c r="F475" s="63"/>
      <c r="G475" s="480"/>
      <c r="H475" s="32"/>
      <c r="I475" s="31"/>
      <c r="J475" s="31"/>
      <c r="K475" s="560"/>
      <c r="L475" s="561"/>
      <c r="M475" s="562"/>
      <c r="N475" s="124"/>
      <c r="O475" s="124"/>
      <c r="P475" s="124"/>
      <c r="Q475" s="119"/>
      <c r="R475" s="119"/>
      <c r="S475" s="119"/>
      <c r="T475" s="119"/>
      <c r="U475" s="119"/>
      <c r="V475" s="119"/>
    </row>
    <row r="476" spans="2:22" x14ac:dyDescent="0.2">
      <c r="B476" s="568"/>
      <c r="C476" s="51"/>
      <c r="D476" s="62"/>
      <c r="E476" s="63"/>
      <c r="F476" s="63"/>
      <c r="G476" s="480"/>
      <c r="H476" s="32"/>
      <c r="I476" s="31"/>
      <c r="J476" s="31"/>
      <c r="K476" s="560"/>
      <c r="L476" s="561"/>
      <c r="M476" s="562"/>
      <c r="N476" s="124"/>
      <c r="O476" s="124"/>
      <c r="P476" s="124"/>
      <c r="Q476" s="119"/>
      <c r="R476" s="119"/>
      <c r="S476" s="119"/>
      <c r="T476" s="119"/>
      <c r="U476" s="119"/>
      <c r="V476" s="119"/>
    </row>
    <row r="477" spans="2:22" x14ac:dyDescent="0.2">
      <c r="B477" s="568"/>
      <c r="C477" s="51"/>
      <c r="D477" s="62"/>
      <c r="E477" s="63"/>
      <c r="F477" s="63"/>
      <c r="G477" s="480"/>
      <c r="H477" s="32"/>
      <c r="I477" s="31"/>
      <c r="J477" s="31"/>
      <c r="K477" s="560"/>
      <c r="L477" s="561"/>
      <c r="M477" s="562"/>
      <c r="N477" s="124"/>
      <c r="O477" s="124"/>
      <c r="P477" s="124"/>
      <c r="Q477" s="119"/>
      <c r="R477" s="119"/>
      <c r="S477" s="119"/>
      <c r="T477" s="119"/>
      <c r="U477" s="119"/>
      <c r="V477" s="119"/>
    </row>
    <row r="478" spans="2:22" x14ac:dyDescent="0.2">
      <c r="B478" s="568"/>
      <c r="C478" s="51"/>
      <c r="D478" s="62"/>
      <c r="E478" s="63"/>
      <c r="F478" s="63"/>
      <c r="G478" s="480"/>
      <c r="H478" s="32"/>
      <c r="I478" s="31"/>
      <c r="J478" s="31"/>
      <c r="K478" s="560"/>
      <c r="L478" s="561"/>
      <c r="M478" s="562"/>
      <c r="N478" s="124"/>
      <c r="O478" s="124"/>
      <c r="P478" s="124"/>
      <c r="Q478" s="119"/>
      <c r="R478" s="119"/>
      <c r="S478" s="119"/>
      <c r="T478" s="119"/>
      <c r="U478" s="119"/>
      <c r="V478" s="119"/>
    </row>
    <row r="479" spans="2:22" x14ac:dyDescent="0.2">
      <c r="B479" s="568"/>
      <c r="C479" s="51"/>
      <c r="D479" s="62"/>
      <c r="E479" s="63"/>
      <c r="F479" s="63"/>
      <c r="G479" s="480"/>
      <c r="H479" s="32"/>
      <c r="I479" s="31"/>
      <c r="J479" s="31"/>
      <c r="K479" s="560"/>
      <c r="L479" s="561"/>
      <c r="M479" s="562"/>
      <c r="N479" s="124"/>
      <c r="O479" s="124"/>
      <c r="P479" s="124"/>
      <c r="Q479" s="119"/>
      <c r="R479" s="119"/>
      <c r="S479" s="119"/>
      <c r="T479" s="119"/>
      <c r="U479" s="119"/>
      <c r="V479" s="119"/>
    </row>
    <row r="480" spans="2:22" x14ac:dyDescent="0.2">
      <c r="B480" s="568"/>
      <c r="C480" s="51"/>
      <c r="D480" s="62"/>
      <c r="E480" s="63"/>
      <c r="F480" s="63"/>
      <c r="G480" s="480"/>
      <c r="H480" s="32"/>
      <c r="I480" s="31"/>
      <c r="J480" s="31"/>
      <c r="K480" s="560"/>
      <c r="L480" s="561"/>
      <c r="M480" s="562"/>
      <c r="N480" s="124"/>
      <c r="O480" s="124"/>
      <c r="P480" s="124"/>
      <c r="Q480" s="119"/>
      <c r="R480" s="119"/>
      <c r="S480" s="119"/>
      <c r="T480" s="119"/>
      <c r="U480" s="119"/>
      <c r="V480" s="119"/>
    </row>
    <row r="481" spans="2:22" x14ac:dyDescent="0.2">
      <c r="B481" s="568"/>
      <c r="C481" s="51"/>
      <c r="D481" s="62"/>
      <c r="E481" s="63"/>
      <c r="F481" s="63"/>
      <c r="G481" s="480"/>
      <c r="H481" s="32"/>
      <c r="I481" s="31"/>
      <c r="J481" s="31"/>
      <c r="K481" s="560"/>
      <c r="L481" s="561"/>
      <c r="M481" s="562"/>
      <c r="N481" s="124"/>
      <c r="O481" s="124"/>
      <c r="P481" s="124"/>
      <c r="Q481" s="119"/>
      <c r="R481" s="119"/>
      <c r="S481" s="119"/>
      <c r="T481" s="119"/>
      <c r="U481" s="119"/>
      <c r="V481" s="119"/>
    </row>
    <row r="482" spans="2:22" x14ac:dyDescent="0.2">
      <c r="B482" s="568"/>
      <c r="C482" s="51"/>
      <c r="D482" s="62"/>
      <c r="E482" s="63"/>
      <c r="F482" s="63"/>
      <c r="G482" s="480"/>
      <c r="H482" s="32"/>
      <c r="I482" s="31"/>
      <c r="J482" s="31"/>
      <c r="K482" s="560"/>
      <c r="L482" s="561"/>
      <c r="M482" s="562"/>
      <c r="N482" s="124"/>
      <c r="O482" s="124"/>
      <c r="P482" s="124"/>
      <c r="Q482" s="119"/>
      <c r="R482" s="119"/>
      <c r="S482" s="119"/>
      <c r="T482" s="119"/>
      <c r="U482" s="119"/>
      <c r="V482" s="119"/>
    </row>
    <row r="483" spans="2:22" x14ac:dyDescent="0.2">
      <c r="B483" s="568"/>
      <c r="C483" s="51"/>
      <c r="D483" s="62"/>
      <c r="E483" s="63"/>
      <c r="F483" s="63"/>
      <c r="G483" s="480"/>
      <c r="H483" s="32"/>
      <c r="I483" s="31"/>
      <c r="J483" s="31"/>
      <c r="K483" s="560"/>
      <c r="L483" s="561"/>
      <c r="M483" s="562"/>
      <c r="N483" s="124"/>
      <c r="O483" s="124"/>
      <c r="P483" s="124"/>
      <c r="Q483" s="119"/>
      <c r="R483" s="119"/>
      <c r="S483" s="119"/>
      <c r="T483" s="119"/>
      <c r="U483" s="119"/>
      <c r="V483" s="119"/>
    </row>
    <row r="484" spans="2:22" x14ac:dyDescent="0.2">
      <c r="B484" s="568"/>
      <c r="C484" s="51"/>
      <c r="D484" s="62"/>
      <c r="E484" s="63"/>
      <c r="F484" s="63"/>
      <c r="G484" s="480"/>
      <c r="H484" s="32"/>
      <c r="I484" s="31"/>
      <c r="J484" s="31"/>
      <c r="K484" s="560"/>
      <c r="L484" s="561"/>
      <c r="M484" s="562"/>
      <c r="N484" s="124"/>
      <c r="O484" s="124"/>
      <c r="P484" s="124"/>
      <c r="Q484" s="119"/>
      <c r="R484" s="119"/>
      <c r="S484" s="119"/>
      <c r="T484" s="119"/>
      <c r="U484" s="119"/>
      <c r="V484" s="119"/>
    </row>
    <row r="485" spans="2:22" x14ac:dyDescent="0.2">
      <c r="B485" s="568"/>
      <c r="C485" s="51"/>
      <c r="D485" s="62"/>
      <c r="E485" s="63"/>
      <c r="F485" s="63"/>
      <c r="G485" s="480"/>
      <c r="H485" s="32"/>
      <c r="I485" s="31"/>
      <c r="J485" s="31"/>
      <c r="K485" s="560"/>
      <c r="L485" s="561"/>
      <c r="M485" s="562"/>
      <c r="N485" s="124"/>
      <c r="O485" s="124"/>
      <c r="P485" s="124"/>
      <c r="Q485" s="119"/>
      <c r="R485" s="119"/>
      <c r="S485" s="119"/>
      <c r="T485" s="119"/>
      <c r="U485" s="119"/>
      <c r="V485" s="119"/>
    </row>
    <row r="486" spans="2:22" x14ac:dyDescent="0.2">
      <c r="B486" s="568"/>
      <c r="C486" s="51"/>
      <c r="D486" s="62"/>
      <c r="E486" s="63"/>
      <c r="F486" s="63"/>
      <c r="G486" s="480"/>
      <c r="H486" s="32"/>
      <c r="I486" s="31"/>
      <c r="J486" s="31"/>
      <c r="K486" s="560"/>
      <c r="L486" s="561"/>
      <c r="M486" s="562"/>
      <c r="N486" s="124"/>
      <c r="O486" s="124"/>
      <c r="P486" s="124"/>
      <c r="Q486" s="119"/>
      <c r="R486" s="119"/>
      <c r="S486" s="119"/>
      <c r="T486" s="119"/>
      <c r="U486" s="119"/>
      <c r="V486" s="119"/>
    </row>
    <row r="487" spans="2:22" x14ac:dyDescent="0.2">
      <c r="B487" s="568"/>
      <c r="C487" s="51"/>
      <c r="D487" s="62"/>
      <c r="E487" s="63"/>
      <c r="F487" s="63"/>
      <c r="G487" s="480"/>
      <c r="H487" s="32"/>
      <c r="I487" s="31"/>
      <c r="J487" s="31"/>
      <c r="K487" s="560"/>
      <c r="L487" s="561"/>
      <c r="M487" s="562"/>
      <c r="N487" s="124"/>
      <c r="O487" s="124"/>
      <c r="P487" s="124"/>
      <c r="Q487" s="119"/>
      <c r="R487" s="119"/>
      <c r="S487" s="119"/>
      <c r="T487" s="119"/>
      <c r="U487" s="119"/>
      <c r="V487" s="119"/>
    </row>
    <row r="488" spans="2:22" x14ac:dyDescent="0.2">
      <c r="B488" s="568"/>
      <c r="C488" s="51"/>
      <c r="D488" s="62"/>
      <c r="E488" s="63"/>
      <c r="F488" s="63"/>
      <c r="G488" s="480"/>
      <c r="H488" s="32"/>
      <c r="I488" s="31"/>
      <c r="J488" s="31"/>
      <c r="K488" s="560"/>
      <c r="L488" s="561"/>
      <c r="M488" s="562"/>
      <c r="N488" s="124"/>
      <c r="O488" s="124"/>
      <c r="P488" s="124"/>
      <c r="Q488" s="119"/>
      <c r="R488" s="119"/>
      <c r="S488" s="119"/>
      <c r="T488" s="119"/>
      <c r="U488" s="119"/>
      <c r="V488" s="119"/>
    </row>
    <row r="489" spans="2:22" x14ac:dyDescent="0.2">
      <c r="B489" s="568"/>
      <c r="C489" s="51"/>
      <c r="D489" s="62"/>
      <c r="E489" s="63"/>
      <c r="F489" s="63"/>
      <c r="G489" s="480"/>
      <c r="H489" s="32"/>
      <c r="I489" s="31"/>
      <c r="J489" s="31"/>
      <c r="K489" s="560"/>
      <c r="L489" s="561"/>
      <c r="M489" s="562"/>
      <c r="N489" s="124"/>
      <c r="O489" s="124"/>
      <c r="P489" s="124"/>
      <c r="Q489" s="119"/>
      <c r="R489" s="119"/>
      <c r="S489" s="119"/>
      <c r="T489" s="119"/>
      <c r="U489" s="119"/>
      <c r="V489" s="119"/>
    </row>
    <row r="490" spans="2:22" x14ac:dyDescent="0.2">
      <c r="B490" s="568"/>
      <c r="C490" s="51"/>
      <c r="D490" s="62"/>
      <c r="E490" s="63"/>
      <c r="F490" s="63"/>
      <c r="G490" s="480"/>
      <c r="H490" s="32"/>
      <c r="I490" s="31"/>
      <c r="J490" s="31"/>
      <c r="K490" s="560"/>
      <c r="L490" s="561"/>
      <c r="M490" s="562"/>
      <c r="N490" s="124"/>
      <c r="O490" s="124"/>
      <c r="P490" s="124"/>
      <c r="Q490" s="119"/>
      <c r="R490" s="119"/>
      <c r="S490" s="119"/>
      <c r="T490" s="119"/>
      <c r="U490" s="119"/>
      <c r="V490" s="119"/>
    </row>
    <row r="491" spans="2:22" x14ac:dyDescent="0.2">
      <c r="B491" s="568"/>
      <c r="C491" s="51"/>
      <c r="D491" s="62"/>
      <c r="E491" s="63"/>
      <c r="F491" s="63"/>
      <c r="G491" s="480"/>
      <c r="H491" s="32"/>
      <c r="I491" s="31"/>
      <c r="J491" s="31"/>
      <c r="K491" s="560"/>
      <c r="L491" s="561"/>
      <c r="M491" s="562"/>
      <c r="N491" s="124"/>
      <c r="O491" s="124"/>
      <c r="P491" s="124"/>
      <c r="Q491" s="119"/>
      <c r="R491" s="119"/>
      <c r="S491" s="119"/>
      <c r="T491" s="119"/>
      <c r="U491" s="119"/>
      <c r="V491" s="119"/>
    </row>
    <row r="492" spans="2:22" x14ac:dyDescent="0.2">
      <c r="B492" s="568"/>
      <c r="C492" s="51"/>
      <c r="D492" s="62"/>
      <c r="E492" s="63"/>
      <c r="F492" s="63"/>
      <c r="G492" s="480"/>
      <c r="H492" s="32"/>
      <c r="I492" s="31"/>
      <c r="J492" s="31"/>
      <c r="K492" s="560"/>
      <c r="L492" s="561"/>
      <c r="M492" s="562"/>
      <c r="N492" s="124"/>
      <c r="O492" s="124"/>
      <c r="P492" s="124"/>
      <c r="Q492" s="119"/>
      <c r="R492" s="119"/>
      <c r="S492" s="119"/>
      <c r="T492" s="119"/>
      <c r="U492" s="119"/>
      <c r="V492" s="119"/>
    </row>
    <row r="493" spans="2:22" x14ac:dyDescent="0.2">
      <c r="B493" s="141"/>
      <c r="G493" s="142"/>
      <c r="H493" s="142"/>
      <c r="K493" s="143"/>
      <c r="L493" s="143"/>
      <c r="M493" s="144"/>
      <c r="N493" s="124"/>
      <c r="O493" s="124"/>
      <c r="P493" s="124"/>
      <c r="Q493" s="119"/>
      <c r="R493" s="119"/>
      <c r="S493" s="119"/>
      <c r="T493" s="119"/>
      <c r="U493" s="119"/>
      <c r="V493" s="119"/>
    </row>
    <row r="494" spans="2:22" x14ac:dyDescent="0.2">
      <c r="B494" s="567" t="s">
        <v>242</v>
      </c>
      <c r="C494" s="62"/>
      <c r="D494" s="64"/>
      <c r="E494" s="63"/>
      <c r="F494" s="63"/>
      <c r="G494" s="480"/>
      <c r="H494" s="32"/>
      <c r="I494" s="31"/>
      <c r="J494" s="31"/>
      <c r="K494" s="560"/>
      <c r="L494" s="561"/>
      <c r="M494" s="562"/>
      <c r="N494" s="124"/>
      <c r="O494" s="124"/>
      <c r="P494" s="124"/>
      <c r="Q494" s="119"/>
      <c r="R494" s="119"/>
      <c r="S494" s="119"/>
      <c r="T494" s="119"/>
      <c r="U494" s="119"/>
      <c r="V494" s="119"/>
    </row>
    <row r="495" spans="2:22" x14ac:dyDescent="0.2">
      <c r="B495" s="567"/>
      <c r="C495" s="62"/>
      <c r="D495" s="64"/>
      <c r="E495" s="63"/>
      <c r="F495" s="63"/>
      <c r="G495" s="480"/>
      <c r="H495" s="32"/>
      <c r="I495" s="31"/>
      <c r="J495" s="31"/>
      <c r="K495" s="560"/>
      <c r="L495" s="561"/>
      <c r="M495" s="562"/>
      <c r="N495" s="124"/>
      <c r="O495" s="124"/>
      <c r="P495" s="124"/>
      <c r="Q495" s="119"/>
      <c r="R495" s="119"/>
      <c r="S495" s="119"/>
      <c r="T495" s="119"/>
      <c r="U495" s="119"/>
      <c r="V495" s="119"/>
    </row>
    <row r="496" spans="2:22" x14ac:dyDescent="0.2">
      <c r="B496" s="567"/>
      <c r="C496" s="62"/>
      <c r="D496" s="64"/>
      <c r="E496" s="63"/>
      <c r="F496" s="63"/>
      <c r="G496" s="480"/>
      <c r="H496" s="32"/>
      <c r="I496" s="31"/>
      <c r="J496" s="31"/>
      <c r="K496" s="560"/>
      <c r="L496" s="561"/>
      <c r="M496" s="562"/>
      <c r="N496" s="124"/>
      <c r="O496" s="124"/>
      <c r="P496" s="124"/>
      <c r="Q496" s="119"/>
      <c r="R496" s="119"/>
      <c r="S496" s="119"/>
      <c r="T496" s="119"/>
      <c r="U496" s="119"/>
      <c r="V496" s="119"/>
    </row>
    <row r="497" spans="2:22" x14ac:dyDescent="0.2">
      <c r="B497" s="567"/>
      <c r="C497" s="62"/>
      <c r="D497" s="64"/>
      <c r="E497" s="63"/>
      <c r="F497" s="63"/>
      <c r="G497" s="480"/>
      <c r="H497" s="32"/>
      <c r="I497" s="31"/>
      <c r="J497" s="31"/>
      <c r="K497" s="560"/>
      <c r="L497" s="561"/>
      <c r="M497" s="562"/>
      <c r="N497" s="124"/>
      <c r="O497" s="124"/>
      <c r="P497" s="124"/>
      <c r="Q497" s="119"/>
      <c r="R497" s="119"/>
      <c r="S497" s="119"/>
      <c r="T497" s="119"/>
      <c r="U497" s="119"/>
      <c r="V497" s="119"/>
    </row>
    <row r="498" spans="2:22" x14ac:dyDescent="0.2">
      <c r="B498" s="567"/>
      <c r="C498" s="62"/>
      <c r="D498" s="64"/>
      <c r="E498" s="63"/>
      <c r="F498" s="63"/>
      <c r="G498" s="480"/>
      <c r="H498" s="32"/>
      <c r="I498" s="31"/>
      <c r="J498" s="31"/>
      <c r="K498" s="560"/>
      <c r="L498" s="561"/>
      <c r="M498" s="562"/>
      <c r="N498" s="124"/>
      <c r="O498" s="124"/>
      <c r="P498" s="124"/>
      <c r="Q498" s="119"/>
      <c r="R498" s="119"/>
      <c r="S498" s="119"/>
      <c r="T498" s="119"/>
      <c r="U498" s="119"/>
      <c r="V498" s="119"/>
    </row>
    <row r="499" spans="2:22" x14ac:dyDescent="0.2">
      <c r="B499" s="567"/>
      <c r="C499" s="62"/>
      <c r="D499" s="64"/>
      <c r="E499" s="63"/>
      <c r="F499" s="63"/>
      <c r="G499" s="480"/>
      <c r="H499" s="32"/>
      <c r="I499" s="31"/>
      <c r="J499" s="31"/>
      <c r="K499" s="560"/>
      <c r="L499" s="561"/>
      <c r="M499" s="562"/>
      <c r="N499" s="124"/>
      <c r="O499" s="124"/>
      <c r="P499" s="124"/>
      <c r="Q499" s="119"/>
      <c r="R499" s="119"/>
      <c r="S499" s="119"/>
      <c r="T499" s="119"/>
      <c r="U499" s="119"/>
      <c r="V499" s="119"/>
    </row>
    <row r="500" spans="2:22" x14ac:dyDescent="0.2">
      <c r="B500" s="567"/>
      <c r="C500" s="62"/>
      <c r="D500" s="64"/>
      <c r="E500" s="63"/>
      <c r="F500" s="63"/>
      <c r="G500" s="480"/>
      <c r="H500" s="32"/>
      <c r="I500" s="31"/>
      <c r="J500" s="31"/>
      <c r="K500" s="560"/>
      <c r="L500" s="561"/>
      <c r="M500" s="562"/>
      <c r="N500" s="124"/>
      <c r="O500" s="124"/>
      <c r="P500" s="124"/>
      <c r="Q500" s="119"/>
      <c r="R500" s="119"/>
      <c r="S500" s="119"/>
      <c r="T500" s="119"/>
      <c r="U500" s="119"/>
      <c r="V500" s="119"/>
    </row>
    <row r="501" spans="2:22" x14ac:dyDescent="0.2">
      <c r="B501" s="567"/>
      <c r="C501" s="62"/>
      <c r="D501" s="64"/>
      <c r="E501" s="63"/>
      <c r="F501" s="63"/>
      <c r="G501" s="480"/>
      <c r="H501" s="32"/>
      <c r="I501" s="31"/>
      <c r="J501" s="31"/>
      <c r="K501" s="560"/>
      <c r="L501" s="561"/>
      <c r="M501" s="562"/>
      <c r="N501" s="124"/>
      <c r="O501" s="124"/>
      <c r="P501" s="124"/>
      <c r="Q501" s="119"/>
      <c r="R501" s="119"/>
      <c r="S501" s="119"/>
      <c r="T501" s="119"/>
      <c r="U501" s="119"/>
      <c r="V501" s="119"/>
    </row>
    <row r="502" spans="2:22" x14ac:dyDescent="0.2">
      <c r="B502" s="567"/>
      <c r="C502" s="62"/>
      <c r="D502" s="64"/>
      <c r="E502" s="63"/>
      <c r="F502" s="63"/>
      <c r="G502" s="480"/>
      <c r="H502" s="32"/>
      <c r="I502" s="31"/>
      <c r="J502" s="31"/>
      <c r="K502" s="560"/>
      <c r="L502" s="561"/>
      <c r="M502" s="562"/>
      <c r="N502" s="124"/>
      <c r="O502" s="124"/>
      <c r="P502" s="124"/>
      <c r="Q502" s="119"/>
      <c r="R502" s="119"/>
      <c r="S502" s="119"/>
      <c r="T502" s="119"/>
      <c r="U502" s="119"/>
      <c r="V502" s="119"/>
    </row>
    <row r="503" spans="2:22" x14ac:dyDescent="0.2">
      <c r="B503" s="567"/>
      <c r="C503" s="62"/>
      <c r="D503" s="64"/>
      <c r="E503" s="63"/>
      <c r="F503" s="63"/>
      <c r="G503" s="480"/>
      <c r="H503" s="32"/>
      <c r="I503" s="31"/>
      <c r="J503" s="31"/>
      <c r="K503" s="560"/>
      <c r="L503" s="561"/>
      <c r="M503" s="562"/>
      <c r="N503" s="124"/>
      <c r="O503" s="124"/>
      <c r="P503" s="124"/>
      <c r="Q503" s="119"/>
      <c r="R503" s="119"/>
      <c r="S503" s="119"/>
      <c r="T503" s="119"/>
      <c r="U503" s="119"/>
      <c r="V503" s="119"/>
    </row>
    <row r="504" spans="2:22" x14ac:dyDescent="0.2">
      <c r="B504" s="567"/>
      <c r="C504" s="62"/>
      <c r="D504" s="64"/>
      <c r="E504" s="63"/>
      <c r="F504" s="63"/>
      <c r="G504" s="480"/>
      <c r="H504" s="32"/>
      <c r="I504" s="31"/>
      <c r="J504" s="31"/>
      <c r="K504" s="560"/>
      <c r="L504" s="561"/>
      <c r="M504" s="562"/>
      <c r="N504" s="124"/>
      <c r="O504" s="124"/>
      <c r="P504" s="124"/>
      <c r="Q504" s="119"/>
      <c r="R504" s="119"/>
      <c r="S504" s="119"/>
      <c r="T504" s="119"/>
      <c r="U504" s="119"/>
      <c r="V504" s="119"/>
    </row>
    <row r="505" spans="2:22" x14ac:dyDescent="0.2">
      <c r="B505" s="567"/>
      <c r="C505" s="62"/>
      <c r="D505" s="64"/>
      <c r="E505" s="63"/>
      <c r="F505" s="63"/>
      <c r="G505" s="480"/>
      <c r="H505" s="32"/>
      <c r="I505" s="31"/>
      <c r="J505" s="31"/>
      <c r="K505" s="560"/>
      <c r="L505" s="561"/>
      <c r="M505" s="562"/>
      <c r="N505" s="124"/>
      <c r="O505" s="124"/>
      <c r="P505" s="124"/>
      <c r="Q505" s="119"/>
      <c r="R505" s="119"/>
      <c r="S505" s="119"/>
      <c r="T505" s="119"/>
      <c r="U505" s="119"/>
      <c r="V505" s="119"/>
    </row>
    <row r="506" spans="2:22" x14ac:dyDescent="0.2">
      <c r="B506" s="567"/>
      <c r="C506" s="62"/>
      <c r="D506" s="64"/>
      <c r="E506" s="63"/>
      <c r="F506" s="63"/>
      <c r="G506" s="480"/>
      <c r="H506" s="32"/>
      <c r="I506" s="31"/>
      <c r="J506" s="31"/>
      <c r="K506" s="560"/>
      <c r="L506" s="561"/>
      <c r="M506" s="562"/>
      <c r="N506" s="124"/>
      <c r="O506" s="124"/>
      <c r="P506" s="124"/>
      <c r="Q506" s="119"/>
      <c r="R506" s="119"/>
      <c r="S506" s="119"/>
      <c r="T506" s="119"/>
      <c r="U506" s="119"/>
      <c r="V506" s="119"/>
    </row>
    <row r="507" spans="2:22" x14ac:dyDescent="0.2">
      <c r="B507" s="567"/>
      <c r="C507" s="62"/>
      <c r="D507" s="64"/>
      <c r="E507" s="63"/>
      <c r="F507" s="63"/>
      <c r="G507" s="480"/>
      <c r="H507" s="32"/>
      <c r="I507" s="31"/>
      <c r="J507" s="31"/>
      <c r="K507" s="560"/>
      <c r="L507" s="561"/>
      <c r="M507" s="562"/>
      <c r="N507" s="124"/>
      <c r="O507" s="124"/>
      <c r="P507" s="124"/>
      <c r="Q507" s="119"/>
      <c r="R507" s="119"/>
      <c r="S507" s="119"/>
      <c r="T507" s="119"/>
      <c r="U507" s="119"/>
      <c r="V507" s="119"/>
    </row>
    <row r="508" spans="2:22" x14ac:dyDescent="0.2">
      <c r="B508" s="567"/>
      <c r="C508" s="62"/>
      <c r="D508" s="64"/>
      <c r="E508" s="63"/>
      <c r="F508" s="63"/>
      <c r="G508" s="480"/>
      <c r="H508" s="32"/>
      <c r="I508" s="31"/>
      <c r="J508" s="31"/>
      <c r="K508" s="560"/>
      <c r="L508" s="561"/>
      <c r="M508" s="562"/>
      <c r="N508" s="124"/>
      <c r="O508" s="124"/>
      <c r="P508" s="124"/>
      <c r="Q508" s="119"/>
      <c r="R508" s="119"/>
      <c r="S508" s="119"/>
      <c r="T508" s="119"/>
      <c r="U508" s="119"/>
      <c r="V508" s="119"/>
    </row>
    <row r="509" spans="2:22" x14ac:dyDescent="0.2">
      <c r="B509" s="567"/>
      <c r="C509" s="62"/>
      <c r="D509" s="64"/>
      <c r="E509" s="63"/>
      <c r="F509" s="63"/>
      <c r="G509" s="480"/>
      <c r="H509" s="32"/>
      <c r="I509" s="31"/>
      <c r="J509" s="31"/>
      <c r="K509" s="560"/>
      <c r="L509" s="561"/>
      <c r="M509" s="562"/>
      <c r="N509" s="124"/>
      <c r="O509" s="124"/>
      <c r="P509" s="124"/>
      <c r="Q509" s="119"/>
      <c r="R509" s="119"/>
      <c r="S509" s="119"/>
      <c r="T509" s="119"/>
      <c r="U509" s="119"/>
      <c r="V509" s="119"/>
    </row>
    <row r="510" spans="2:22" x14ac:dyDescent="0.2">
      <c r="B510" s="567"/>
      <c r="C510" s="62"/>
      <c r="D510" s="64"/>
      <c r="E510" s="63"/>
      <c r="F510" s="63"/>
      <c r="G510" s="480"/>
      <c r="H510" s="32"/>
      <c r="I510" s="31"/>
      <c r="J510" s="31"/>
      <c r="K510" s="560"/>
      <c r="L510" s="561"/>
      <c r="M510" s="562"/>
      <c r="N510" s="124"/>
      <c r="O510" s="124"/>
      <c r="P510" s="124"/>
      <c r="Q510" s="119"/>
      <c r="R510" s="119"/>
      <c r="S510" s="119"/>
      <c r="T510" s="119"/>
      <c r="U510" s="119"/>
      <c r="V510" s="119"/>
    </row>
    <row r="511" spans="2:22" x14ac:dyDescent="0.2">
      <c r="B511" s="567"/>
      <c r="C511" s="62"/>
      <c r="D511" s="64"/>
      <c r="E511" s="63"/>
      <c r="F511" s="63"/>
      <c r="G511" s="480"/>
      <c r="H511" s="32"/>
      <c r="I511" s="31"/>
      <c r="J511" s="31"/>
      <c r="K511" s="560"/>
      <c r="L511" s="561"/>
      <c r="M511" s="562"/>
      <c r="N511" s="124"/>
      <c r="O511" s="124"/>
      <c r="P511" s="124"/>
      <c r="Q511" s="119"/>
      <c r="R511" s="119"/>
      <c r="S511" s="119"/>
      <c r="T511" s="119"/>
      <c r="U511" s="119"/>
      <c r="V511" s="119"/>
    </row>
    <row r="512" spans="2:22" x14ac:dyDescent="0.2">
      <c r="B512" s="567"/>
      <c r="C512" s="62"/>
      <c r="D512" s="64"/>
      <c r="E512" s="63"/>
      <c r="F512" s="63"/>
      <c r="G512" s="480"/>
      <c r="H512" s="32"/>
      <c r="I512" s="31"/>
      <c r="J512" s="31"/>
      <c r="K512" s="560"/>
      <c r="L512" s="561"/>
      <c r="M512" s="562"/>
      <c r="N512" s="124"/>
      <c r="O512" s="124"/>
      <c r="P512" s="124"/>
      <c r="Q512" s="119"/>
      <c r="R512" s="119"/>
      <c r="S512" s="119"/>
      <c r="T512" s="119"/>
      <c r="U512" s="119"/>
      <c r="V512" s="119"/>
    </row>
    <row r="513" spans="2:22" x14ac:dyDescent="0.2">
      <c r="B513" s="567"/>
      <c r="C513" s="62"/>
      <c r="D513" s="64"/>
      <c r="E513" s="63"/>
      <c r="F513" s="63"/>
      <c r="G513" s="480"/>
      <c r="H513" s="32"/>
      <c r="I513" s="31"/>
      <c r="J513" s="31"/>
      <c r="K513" s="560"/>
      <c r="L513" s="561"/>
      <c r="M513" s="562"/>
      <c r="N513" s="124"/>
      <c r="O513" s="124"/>
      <c r="P513" s="124"/>
      <c r="Q513" s="119"/>
      <c r="R513" s="119"/>
      <c r="S513" s="119"/>
      <c r="T513" s="119"/>
      <c r="U513" s="119"/>
      <c r="V513" s="119"/>
    </row>
    <row r="514" spans="2:22" x14ac:dyDescent="0.2">
      <c r="B514" s="141"/>
      <c r="K514" s="143"/>
      <c r="L514" s="143"/>
      <c r="M514" s="144"/>
      <c r="N514" s="124"/>
      <c r="O514" s="124"/>
      <c r="P514" s="124"/>
      <c r="Q514" s="119"/>
      <c r="R514" s="119"/>
      <c r="S514" s="119"/>
      <c r="T514" s="119"/>
      <c r="U514" s="119"/>
      <c r="V514" s="119"/>
    </row>
    <row r="515" spans="2:22" x14ac:dyDescent="0.2">
      <c r="B515" s="567" t="s">
        <v>243</v>
      </c>
      <c r="C515" s="145"/>
      <c r="D515" s="145"/>
      <c r="E515" s="31"/>
      <c r="F515" s="65"/>
      <c r="G515" s="480"/>
      <c r="H515" s="32"/>
      <c r="I515" s="31"/>
      <c r="J515" s="31"/>
      <c r="K515" s="560"/>
      <c r="L515" s="561"/>
      <c r="M515" s="562"/>
      <c r="N515" s="124"/>
      <c r="O515" s="124"/>
      <c r="P515" s="124"/>
      <c r="Q515" s="119"/>
      <c r="R515" s="119"/>
      <c r="S515" s="119"/>
      <c r="T515" s="119"/>
      <c r="U515" s="119"/>
      <c r="V515" s="119"/>
    </row>
    <row r="516" spans="2:22" x14ac:dyDescent="0.2">
      <c r="B516" s="567"/>
      <c r="C516" s="145"/>
      <c r="D516" s="145"/>
      <c r="E516" s="31"/>
      <c r="F516" s="65"/>
      <c r="G516" s="480"/>
      <c r="H516" s="32"/>
      <c r="I516" s="31"/>
      <c r="J516" s="31"/>
      <c r="K516" s="560"/>
      <c r="L516" s="561"/>
      <c r="M516" s="562"/>
      <c r="N516" s="124"/>
      <c r="O516" s="124"/>
      <c r="P516" s="124"/>
      <c r="Q516" s="119"/>
      <c r="R516" s="119"/>
      <c r="S516" s="119"/>
      <c r="T516" s="119"/>
      <c r="U516" s="119"/>
      <c r="V516" s="119"/>
    </row>
    <row r="517" spans="2:22" x14ac:dyDescent="0.2">
      <c r="B517" s="567"/>
      <c r="C517" s="145"/>
      <c r="D517" s="145"/>
      <c r="E517" s="31"/>
      <c r="F517" s="65"/>
      <c r="G517" s="480"/>
      <c r="H517" s="32"/>
      <c r="I517" s="31"/>
      <c r="J517" s="31"/>
      <c r="K517" s="560"/>
      <c r="L517" s="561"/>
      <c r="M517" s="562"/>
      <c r="N517" s="124"/>
      <c r="O517" s="124"/>
      <c r="P517" s="124"/>
      <c r="Q517" s="119"/>
      <c r="R517" s="119"/>
      <c r="S517" s="119"/>
      <c r="T517" s="119"/>
      <c r="U517" s="119"/>
      <c r="V517" s="119"/>
    </row>
    <row r="518" spans="2:22" x14ac:dyDescent="0.2">
      <c r="B518" s="567"/>
      <c r="C518" s="145"/>
      <c r="D518" s="145"/>
      <c r="E518" s="31"/>
      <c r="F518" s="65"/>
      <c r="G518" s="480"/>
      <c r="H518" s="32"/>
      <c r="I518" s="31"/>
      <c r="J518" s="31"/>
      <c r="K518" s="560"/>
      <c r="L518" s="561"/>
      <c r="M518" s="562"/>
      <c r="N518" s="124"/>
      <c r="O518" s="124"/>
      <c r="P518" s="124"/>
      <c r="Q518" s="119"/>
      <c r="R518" s="119"/>
      <c r="S518" s="119"/>
      <c r="T518" s="119"/>
      <c r="U518" s="119"/>
      <c r="V518" s="119"/>
    </row>
    <row r="519" spans="2:22" x14ac:dyDescent="0.2">
      <c r="B519" s="141"/>
      <c r="K519" s="143"/>
      <c r="L519" s="143"/>
      <c r="M519" s="144"/>
      <c r="N519" s="124"/>
      <c r="O519" s="124"/>
      <c r="P519" s="124"/>
      <c r="Q519" s="119"/>
      <c r="R519" s="119"/>
      <c r="S519" s="119"/>
      <c r="T519" s="119"/>
      <c r="U519" s="119"/>
      <c r="V519" s="119"/>
    </row>
    <row r="520" spans="2:22" x14ac:dyDescent="0.2">
      <c r="B520" s="567" t="s">
        <v>244</v>
      </c>
      <c r="C520" s="62"/>
      <c r="D520" s="64"/>
      <c r="E520" s="63"/>
      <c r="F520" s="63"/>
      <c r="G520" s="480"/>
      <c r="H520" s="32"/>
      <c r="I520" s="31"/>
      <c r="J520" s="31"/>
      <c r="K520" s="560"/>
      <c r="L520" s="561"/>
      <c r="M520" s="562"/>
      <c r="N520" s="124"/>
      <c r="O520" s="124"/>
      <c r="P520" s="124"/>
      <c r="Q520" s="119"/>
      <c r="R520" s="119"/>
      <c r="S520" s="119"/>
      <c r="T520" s="119"/>
      <c r="U520" s="119"/>
      <c r="V520" s="119"/>
    </row>
    <row r="521" spans="2:22" x14ac:dyDescent="0.2">
      <c r="B521" s="567"/>
      <c r="C521" s="62"/>
      <c r="D521" s="64"/>
      <c r="E521" s="63"/>
      <c r="F521" s="63"/>
      <c r="G521" s="480"/>
      <c r="H521" s="32"/>
      <c r="I521" s="31"/>
      <c r="J521" s="31"/>
      <c r="K521" s="560"/>
      <c r="L521" s="561"/>
      <c r="M521" s="562"/>
      <c r="N521" s="124"/>
      <c r="O521" s="124"/>
      <c r="P521" s="124"/>
      <c r="Q521" s="119"/>
      <c r="R521" s="119"/>
      <c r="S521" s="119"/>
      <c r="T521" s="119"/>
      <c r="U521" s="119"/>
      <c r="V521" s="119"/>
    </row>
    <row r="522" spans="2:22" x14ac:dyDescent="0.2">
      <c r="B522" s="567"/>
      <c r="C522" s="62"/>
      <c r="D522" s="64"/>
      <c r="E522" s="63"/>
      <c r="F522" s="63"/>
      <c r="G522" s="480"/>
      <c r="H522" s="32"/>
      <c r="I522" s="31"/>
      <c r="J522" s="31"/>
      <c r="K522" s="560"/>
      <c r="L522" s="561"/>
      <c r="M522" s="562"/>
      <c r="N522" s="124"/>
      <c r="O522" s="124"/>
      <c r="P522" s="124"/>
      <c r="Q522" s="119"/>
      <c r="R522" s="119"/>
      <c r="S522" s="119"/>
      <c r="T522" s="119"/>
      <c r="U522" s="119"/>
      <c r="V522" s="119"/>
    </row>
    <row r="523" spans="2:22" x14ac:dyDescent="0.2">
      <c r="B523" s="567"/>
      <c r="C523" s="62"/>
      <c r="D523" s="64"/>
      <c r="E523" s="63"/>
      <c r="F523" s="63"/>
      <c r="G523" s="480"/>
      <c r="H523" s="32"/>
      <c r="I523" s="31"/>
      <c r="J523" s="31"/>
      <c r="K523" s="560"/>
      <c r="L523" s="561"/>
      <c r="M523" s="562"/>
      <c r="N523" s="124"/>
      <c r="O523" s="124"/>
      <c r="P523" s="124"/>
      <c r="Q523" s="119"/>
      <c r="R523" s="119"/>
      <c r="S523" s="119"/>
      <c r="T523" s="119"/>
      <c r="U523" s="119"/>
      <c r="V523" s="119"/>
    </row>
    <row r="524" spans="2:22" x14ac:dyDescent="0.2">
      <c r="B524" s="567"/>
      <c r="C524" s="62"/>
      <c r="D524" s="64"/>
      <c r="E524" s="63"/>
      <c r="F524" s="63"/>
      <c r="G524" s="480"/>
      <c r="H524" s="32"/>
      <c r="I524" s="31"/>
      <c r="J524" s="31"/>
      <c r="K524" s="560"/>
      <c r="L524" s="561"/>
      <c r="M524" s="562"/>
      <c r="N524" s="124"/>
      <c r="O524" s="124"/>
      <c r="P524" s="124"/>
      <c r="Q524" s="119"/>
      <c r="R524" s="119"/>
      <c r="S524" s="119"/>
      <c r="T524" s="119"/>
      <c r="U524" s="119"/>
      <c r="V524" s="119"/>
    </row>
    <row r="525" spans="2:22" x14ac:dyDescent="0.2">
      <c r="B525" s="567"/>
      <c r="C525" s="62"/>
      <c r="D525" s="64"/>
      <c r="E525" s="63"/>
      <c r="F525" s="63"/>
      <c r="G525" s="480"/>
      <c r="H525" s="32"/>
      <c r="I525" s="31"/>
      <c r="J525" s="31"/>
      <c r="K525" s="560"/>
      <c r="L525" s="561"/>
      <c r="M525" s="562"/>
      <c r="N525" s="124"/>
      <c r="O525" s="124"/>
      <c r="P525" s="124"/>
      <c r="Q525" s="119"/>
      <c r="R525" s="119"/>
      <c r="S525" s="119"/>
      <c r="T525" s="119"/>
      <c r="U525" s="119"/>
      <c r="V525" s="119"/>
    </row>
    <row r="526" spans="2:22" x14ac:dyDescent="0.2">
      <c r="B526" s="567"/>
      <c r="C526" s="62"/>
      <c r="D526" s="64"/>
      <c r="E526" s="63"/>
      <c r="F526" s="63"/>
      <c r="G526" s="480"/>
      <c r="H526" s="32"/>
      <c r="I526" s="31"/>
      <c r="J526" s="31"/>
      <c r="K526" s="560"/>
      <c r="L526" s="561"/>
      <c r="M526" s="562"/>
      <c r="N526" s="124"/>
      <c r="O526" s="124"/>
      <c r="P526" s="124"/>
      <c r="Q526" s="119"/>
      <c r="R526" s="119"/>
      <c r="S526" s="119"/>
      <c r="T526" s="119"/>
      <c r="U526" s="119"/>
      <c r="V526" s="119"/>
    </row>
    <row r="527" spans="2:22" x14ac:dyDescent="0.2">
      <c r="B527" s="567"/>
      <c r="C527" s="62"/>
      <c r="D527" s="64"/>
      <c r="E527" s="63"/>
      <c r="F527" s="63"/>
      <c r="G527" s="480"/>
      <c r="H527" s="32"/>
      <c r="I527" s="31"/>
      <c r="J527" s="31"/>
      <c r="K527" s="560"/>
      <c r="L527" s="561"/>
      <c r="M527" s="562"/>
      <c r="N527" s="124"/>
      <c r="O527" s="124"/>
      <c r="P527" s="124"/>
      <c r="Q527" s="119"/>
      <c r="R527" s="119"/>
      <c r="S527" s="119"/>
      <c r="T527" s="119"/>
      <c r="U527" s="119"/>
      <c r="V527" s="119"/>
    </row>
    <row r="528" spans="2:22" x14ac:dyDescent="0.2">
      <c r="B528" s="567"/>
      <c r="C528" s="62"/>
      <c r="D528" s="64"/>
      <c r="E528" s="63"/>
      <c r="F528" s="63"/>
      <c r="G528" s="480"/>
      <c r="H528" s="32"/>
      <c r="I528" s="31"/>
      <c r="J528" s="31"/>
      <c r="K528" s="560"/>
      <c r="L528" s="561"/>
      <c r="M528" s="562"/>
      <c r="N528" s="124"/>
      <c r="O528" s="124"/>
      <c r="P528" s="124"/>
      <c r="Q528" s="119"/>
      <c r="R528" s="119"/>
      <c r="S528" s="119"/>
      <c r="T528" s="119"/>
      <c r="U528" s="119"/>
      <c r="V528" s="119"/>
    </row>
    <row r="529" spans="2:22" x14ac:dyDescent="0.2">
      <c r="B529" s="567"/>
      <c r="C529" s="62"/>
      <c r="D529" s="64"/>
      <c r="E529" s="63"/>
      <c r="F529" s="63"/>
      <c r="G529" s="480"/>
      <c r="H529" s="32"/>
      <c r="I529" s="31"/>
      <c r="J529" s="31"/>
      <c r="K529" s="560"/>
      <c r="L529" s="561"/>
      <c r="M529" s="562"/>
      <c r="N529" s="124"/>
      <c r="O529" s="124"/>
      <c r="P529" s="124"/>
      <c r="Q529" s="119"/>
      <c r="R529" s="119"/>
      <c r="S529" s="119"/>
      <c r="T529" s="119"/>
      <c r="U529" s="119"/>
      <c r="V529" s="119"/>
    </row>
    <row r="530" spans="2:22" x14ac:dyDescent="0.2">
      <c r="B530" s="567"/>
      <c r="C530" s="62"/>
      <c r="D530" s="64"/>
      <c r="E530" s="63"/>
      <c r="F530" s="63"/>
      <c r="G530" s="480"/>
      <c r="H530" s="32"/>
      <c r="I530" s="31"/>
      <c r="J530" s="31"/>
      <c r="K530" s="560"/>
      <c r="L530" s="561"/>
      <c r="M530" s="562"/>
      <c r="N530" s="124"/>
      <c r="O530" s="124"/>
      <c r="P530" s="124"/>
      <c r="Q530" s="119"/>
      <c r="R530" s="119"/>
      <c r="S530" s="119"/>
      <c r="T530" s="119"/>
      <c r="U530" s="119"/>
      <c r="V530" s="119"/>
    </row>
    <row r="531" spans="2:22" x14ac:dyDescent="0.2">
      <c r="B531" s="567"/>
      <c r="C531" s="62"/>
      <c r="D531" s="64"/>
      <c r="E531" s="63"/>
      <c r="F531" s="63"/>
      <c r="G531" s="480"/>
      <c r="H531" s="32"/>
      <c r="I531" s="31"/>
      <c r="J531" s="31"/>
      <c r="K531" s="560"/>
      <c r="L531" s="561"/>
      <c r="M531" s="562"/>
      <c r="N531" s="124"/>
      <c r="O531" s="124"/>
      <c r="P531" s="124"/>
      <c r="Q531" s="119"/>
      <c r="R531" s="119"/>
      <c r="S531" s="119"/>
      <c r="T531" s="119"/>
      <c r="U531" s="119"/>
      <c r="V531" s="119"/>
    </row>
    <row r="532" spans="2:22" x14ac:dyDescent="0.2">
      <c r="B532" s="567"/>
      <c r="C532" s="62"/>
      <c r="D532" s="64"/>
      <c r="E532" s="63"/>
      <c r="F532" s="63"/>
      <c r="G532" s="480"/>
      <c r="H532" s="32"/>
      <c r="I532" s="31"/>
      <c r="J532" s="31"/>
      <c r="K532" s="560"/>
      <c r="L532" s="561"/>
      <c r="M532" s="562"/>
      <c r="N532" s="124"/>
      <c r="O532" s="124"/>
      <c r="P532" s="124"/>
      <c r="Q532" s="119"/>
      <c r="R532" s="119"/>
      <c r="S532" s="119"/>
      <c r="T532" s="119"/>
      <c r="U532" s="119"/>
      <c r="V532" s="119"/>
    </row>
    <row r="533" spans="2:22" x14ac:dyDescent="0.2">
      <c r="B533" s="567"/>
      <c r="C533" s="62"/>
      <c r="D533" s="64"/>
      <c r="E533" s="63"/>
      <c r="F533" s="63"/>
      <c r="G533" s="480"/>
      <c r="H533" s="32"/>
      <c r="I533" s="31"/>
      <c r="J533" s="31"/>
      <c r="K533" s="560"/>
      <c r="L533" s="561"/>
      <c r="M533" s="562"/>
      <c r="N533" s="124"/>
      <c r="O533" s="124"/>
      <c r="P533" s="124"/>
      <c r="Q533" s="119"/>
      <c r="R533" s="119"/>
      <c r="S533" s="119"/>
      <c r="T533" s="119"/>
      <c r="U533" s="119"/>
      <c r="V533" s="119"/>
    </row>
    <row r="534" spans="2:22" x14ac:dyDescent="0.2">
      <c r="B534" s="567"/>
      <c r="C534" s="62"/>
      <c r="D534" s="64"/>
      <c r="E534" s="63"/>
      <c r="F534" s="63"/>
      <c r="G534" s="480"/>
      <c r="H534" s="32"/>
      <c r="I534" s="31"/>
      <c r="J534" s="31"/>
      <c r="K534" s="560"/>
      <c r="L534" s="561"/>
      <c r="M534" s="562"/>
      <c r="N534" s="124"/>
      <c r="O534" s="124"/>
      <c r="P534" s="124"/>
      <c r="Q534" s="119"/>
      <c r="R534" s="119"/>
      <c r="S534" s="119"/>
      <c r="T534" s="119"/>
      <c r="U534" s="119"/>
      <c r="V534" s="119"/>
    </row>
    <row r="535" spans="2:22" x14ac:dyDescent="0.2">
      <c r="B535" s="567"/>
      <c r="C535" s="62"/>
      <c r="D535" s="64"/>
      <c r="E535" s="63"/>
      <c r="F535" s="63"/>
      <c r="G535" s="480"/>
      <c r="H535" s="32"/>
      <c r="I535" s="31"/>
      <c r="J535" s="31"/>
      <c r="K535" s="560"/>
      <c r="L535" s="561"/>
      <c r="M535" s="562"/>
      <c r="N535" s="124"/>
      <c r="O535" s="124"/>
      <c r="P535" s="124"/>
      <c r="Q535" s="119"/>
      <c r="R535" s="119"/>
      <c r="S535" s="119"/>
      <c r="T535" s="119"/>
      <c r="U535" s="119"/>
      <c r="V535" s="119"/>
    </row>
    <row r="536" spans="2:22" x14ac:dyDescent="0.2">
      <c r="B536" s="567"/>
      <c r="C536" s="62"/>
      <c r="D536" s="64"/>
      <c r="E536" s="63"/>
      <c r="F536" s="63"/>
      <c r="G536" s="480"/>
      <c r="H536" s="32"/>
      <c r="I536" s="31"/>
      <c r="J536" s="31"/>
      <c r="K536" s="560"/>
      <c r="L536" s="561"/>
      <c r="M536" s="562"/>
      <c r="N536" s="124"/>
      <c r="O536" s="124"/>
      <c r="P536" s="124"/>
      <c r="Q536" s="119"/>
      <c r="R536" s="119"/>
      <c r="S536" s="119"/>
      <c r="T536" s="119"/>
      <c r="U536" s="119"/>
      <c r="V536" s="119"/>
    </row>
    <row r="537" spans="2:22" x14ac:dyDescent="0.2">
      <c r="B537" s="567"/>
      <c r="C537" s="62"/>
      <c r="D537" s="64"/>
      <c r="E537" s="63"/>
      <c r="F537" s="63"/>
      <c r="G537" s="480"/>
      <c r="H537" s="32"/>
      <c r="I537" s="31"/>
      <c r="J537" s="31"/>
      <c r="K537" s="560"/>
      <c r="L537" s="561"/>
      <c r="M537" s="562"/>
      <c r="N537" s="124"/>
      <c r="O537" s="124"/>
      <c r="P537" s="124"/>
      <c r="Q537" s="119"/>
      <c r="R537" s="119"/>
      <c r="S537" s="119"/>
      <c r="T537" s="119"/>
      <c r="U537" s="119"/>
      <c r="V537" s="119"/>
    </row>
    <row r="538" spans="2:22" x14ac:dyDescent="0.2">
      <c r="B538" s="567"/>
      <c r="C538" s="62"/>
      <c r="D538" s="64"/>
      <c r="E538" s="63"/>
      <c r="F538" s="63"/>
      <c r="G538" s="480"/>
      <c r="H538" s="32"/>
      <c r="I538" s="31"/>
      <c r="J538" s="31"/>
      <c r="K538" s="560"/>
      <c r="L538" s="561"/>
      <c r="M538" s="562"/>
      <c r="N538" s="124"/>
      <c r="O538" s="124"/>
      <c r="P538" s="124"/>
      <c r="Q538" s="119"/>
      <c r="R538" s="119"/>
      <c r="S538" s="119"/>
      <c r="T538" s="119"/>
      <c r="U538" s="119"/>
      <c r="V538" s="119"/>
    </row>
    <row r="539" spans="2:22" x14ac:dyDescent="0.2">
      <c r="B539" s="567"/>
      <c r="C539" s="62"/>
      <c r="D539" s="64"/>
      <c r="E539" s="63"/>
      <c r="F539" s="63"/>
      <c r="G539" s="480"/>
      <c r="H539" s="32"/>
      <c r="I539" s="31"/>
      <c r="J539" s="31"/>
      <c r="K539" s="560"/>
      <c r="L539" s="561"/>
      <c r="M539" s="562"/>
      <c r="N539" s="124"/>
      <c r="O539" s="124"/>
      <c r="P539" s="124"/>
      <c r="Q539" s="119"/>
      <c r="R539" s="119"/>
      <c r="S539" s="119"/>
      <c r="T539" s="119"/>
      <c r="U539" s="119"/>
      <c r="V539" s="119"/>
    </row>
    <row r="540" spans="2:22" ht="15" thickBot="1" x14ac:dyDescent="0.25">
      <c r="B540" s="412"/>
      <c r="C540" s="302"/>
      <c r="D540" s="302"/>
      <c r="E540" s="302"/>
      <c r="F540" s="302"/>
      <c r="G540" s="302"/>
      <c r="H540" s="302"/>
      <c r="I540" s="302"/>
      <c r="J540" s="302"/>
      <c r="K540" s="302"/>
      <c r="L540" s="302"/>
      <c r="M540" s="421"/>
      <c r="N540" s="124"/>
      <c r="O540" s="124"/>
      <c r="P540" s="124"/>
      <c r="Q540" s="119"/>
      <c r="R540" s="119"/>
      <c r="S540" s="119"/>
      <c r="T540" s="119"/>
      <c r="U540" s="119"/>
      <c r="V540" s="119"/>
    </row>
    <row r="541" spans="2:22" x14ac:dyDescent="0.2">
      <c r="M541" s="124"/>
      <c r="N541" s="124"/>
      <c r="O541" s="124"/>
      <c r="P541" s="124"/>
      <c r="Q541" s="119"/>
      <c r="R541" s="119"/>
      <c r="S541" s="119"/>
      <c r="T541" s="119"/>
      <c r="U541" s="119"/>
      <c r="V541" s="119"/>
    </row>
    <row r="542" spans="2:22" ht="15.75" x14ac:dyDescent="0.2">
      <c r="B542" s="341" t="s">
        <v>102</v>
      </c>
      <c r="M542" s="124"/>
      <c r="N542" s="124"/>
      <c r="O542" s="124"/>
      <c r="P542" s="124"/>
      <c r="Q542" s="119"/>
      <c r="R542" s="119"/>
      <c r="S542" s="119"/>
      <c r="T542" s="119"/>
      <c r="U542" s="119"/>
      <c r="V542" s="119"/>
    </row>
    <row r="543" spans="2:22" x14ac:dyDescent="0.2">
      <c r="M543" s="124"/>
      <c r="N543" s="124"/>
      <c r="O543" s="124"/>
      <c r="P543" s="124"/>
      <c r="Q543" s="119"/>
      <c r="R543" s="119"/>
      <c r="S543" s="119"/>
      <c r="T543" s="119"/>
      <c r="U543" s="119"/>
      <c r="V543" s="119"/>
    </row>
    <row r="544" spans="2:22" s="389" customFormat="1" ht="21" thickBot="1" x14ac:dyDescent="0.35">
      <c r="B544" s="386" t="s">
        <v>245</v>
      </c>
      <c r="C544" s="387"/>
      <c r="D544" s="387"/>
      <c r="E544" s="387"/>
      <c r="F544" s="387"/>
      <c r="G544" s="387"/>
      <c r="H544" s="387"/>
      <c r="I544" s="388"/>
      <c r="K544" s="390"/>
      <c r="M544" s="391"/>
      <c r="N544" s="391"/>
      <c r="O544" s="391"/>
      <c r="P544" s="391"/>
      <c r="Q544" s="392"/>
      <c r="R544" s="392"/>
      <c r="S544" s="392"/>
      <c r="T544" s="392"/>
      <c r="U544" s="392"/>
      <c r="V544" s="392"/>
    </row>
    <row r="545" spans="2:22" x14ac:dyDescent="0.2">
      <c r="M545" s="124"/>
      <c r="N545" s="124"/>
      <c r="O545" s="124"/>
      <c r="P545" s="124"/>
      <c r="Q545" s="119"/>
      <c r="R545" s="119"/>
      <c r="S545" s="119"/>
      <c r="T545" s="119"/>
      <c r="U545" s="119"/>
      <c r="V545" s="119"/>
    </row>
    <row r="546" spans="2:22" ht="15" thickBot="1" x14ac:dyDescent="0.25">
      <c r="M546" s="124"/>
      <c r="N546" s="124"/>
      <c r="O546" s="124"/>
      <c r="P546" s="124"/>
      <c r="Q546" s="119"/>
      <c r="R546" s="119"/>
      <c r="S546" s="119"/>
      <c r="T546" s="119"/>
      <c r="U546" s="119"/>
      <c r="V546" s="119"/>
    </row>
    <row r="547" spans="2:22" ht="15" x14ac:dyDescent="0.2">
      <c r="B547" s="574" t="s">
        <v>246</v>
      </c>
      <c r="C547" s="575"/>
      <c r="D547" s="576"/>
      <c r="M547" s="124"/>
      <c r="N547" s="124"/>
      <c r="O547" s="124"/>
      <c r="P547" s="124"/>
      <c r="Q547" s="119"/>
      <c r="R547" s="119"/>
      <c r="S547" s="119"/>
      <c r="T547" s="119"/>
      <c r="U547" s="119"/>
      <c r="V547" s="119"/>
    </row>
    <row r="548" spans="2:22" ht="16.5" x14ac:dyDescent="0.2">
      <c r="B548" s="20" t="s">
        <v>80</v>
      </c>
      <c r="C548" s="21" t="s">
        <v>81</v>
      </c>
      <c r="D548" s="22" t="s">
        <v>82</v>
      </c>
      <c r="M548" s="124"/>
      <c r="N548" s="124"/>
      <c r="O548" s="124"/>
      <c r="P548" s="124"/>
      <c r="Q548" s="119"/>
      <c r="R548" s="119"/>
      <c r="S548" s="119"/>
      <c r="T548" s="119"/>
      <c r="U548" s="119"/>
      <c r="V548" s="119"/>
    </row>
    <row r="549" spans="2:22" ht="15" thickBot="1" x14ac:dyDescent="0.25">
      <c r="B549" s="226">
        <f>SUM(H663:H737)</f>
        <v>0</v>
      </c>
      <c r="C549" s="226">
        <f>SUM(I663:I737)</f>
        <v>0</v>
      </c>
      <c r="D549" s="33" t="s">
        <v>83</v>
      </c>
      <c r="M549" s="124"/>
      <c r="N549" s="124"/>
      <c r="O549" s="124"/>
      <c r="P549" s="124"/>
      <c r="Q549" s="119"/>
      <c r="R549" s="119"/>
      <c r="S549" s="119"/>
      <c r="T549" s="119"/>
      <c r="U549" s="119"/>
      <c r="V549" s="119"/>
    </row>
    <row r="551" spans="2:22" ht="15" x14ac:dyDescent="0.25">
      <c r="B551" s="639" t="s">
        <v>104</v>
      </c>
      <c r="C551" s="639"/>
      <c r="D551" s="639"/>
    </row>
    <row r="552" spans="2:22" ht="46.5" customHeight="1" x14ac:dyDescent="0.2">
      <c r="B552" s="578" t="s">
        <v>344</v>
      </c>
      <c r="C552" s="578"/>
      <c r="D552" s="175"/>
    </row>
    <row r="554" spans="2:22" ht="15" thickBot="1" x14ac:dyDescent="0.25">
      <c r="M554" s="124"/>
      <c r="N554" s="124"/>
      <c r="O554" s="124"/>
      <c r="P554" s="124"/>
      <c r="Q554" s="119"/>
      <c r="R554" s="119"/>
      <c r="S554" s="119"/>
      <c r="T554" s="119"/>
      <c r="U554" s="119"/>
      <c r="V554" s="119"/>
    </row>
    <row r="555" spans="2:22" x14ac:dyDescent="0.2">
      <c r="B555" s="414"/>
      <c r="C555" s="415"/>
      <c r="D555" s="415"/>
      <c r="E555" s="415"/>
      <c r="F555" s="415"/>
      <c r="G555" s="415"/>
      <c r="H555" s="415"/>
      <c r="I555" s="415"/>
      <c r="J555" s="415"/>
      <c r="K555" s="415"/>
      <c r="L555" s="415"/>
      <c r="M555" s="417"/>
      <c r="N555" s="124"/>
      <c r="O555" s="124"/>
      <c r="P555" s="124"/>
      <c r="Q555" s="119"/>
      <c r="R555" s="119"/>
      <c r="S555" s="119"/>
      <c r="T555" s="119"/>
      <c r="U555" s="119"/>
      <c r="V555" s="119"/>
    </row>
    <row r="556" spans="2:22" ht="18" x14ac:dyDescent="0.25">
      <c r="B556" s="418" t="s">
        <v>172</v>
      </c>
      <c r="M556" s="419"/>
      <c r="N556" s="124"/>
      <c r="O556" s="124"/>
      <c r="P556" s="124"/>
      <c r="Q556" s="119"/>
      <c r="R556" s="119"/>
      <c r="S556" s="119"/>
      <c r="T556" s="119"/>
      <c r="U556" s="119"/>
      <c r="V556" s="119"/>
    </row>
    <row r="557" spans="2:22" x14ac:dyDescent="0.2">
      <c r="B557" s="141"/>
      <c r="M557" s="419"/>
      <c r="N557" s="124"/>
      <c r="O557" s="124"/>
      <c r="P557" s="124"/>
      <c r="Q557" s="119"/>
      <c r="R557" s="119"/>
      <c r="S557" s="119"/>
      <c r="T557" s="119"/>
      <c r="U557" s="119"/>
      <c r="V557" s="119"/>
    </row>
    <row r="558" spans="2:22" ht="120" x14ac:dyDescent="0.25">
      <c r="B558" s="132" t="s">
        <v>60</v>
      </c>
      <c r="C558" s="487" t="s">
        <v>248</v>
      </c>
      <c r="D558" s="489" t="s">
        <v>249</v>
      </c>
      <c r="E558" s="489" t="s">
        <v>250</v>
      </c>
      <c r="F558" s="489" t="s">
        <v>251</v>
      </c>
      <c r="G558" s="487" t="s">
        <v>252</v>
      </c>
      <c r="H558" s="487" t="s">
        <v>253</v>
      </c>
      <c r="I558" s="487" t="s">
        <v>254</v>
      </c>
      <c r="J558" s="489" t="s">
        <v>255</v>
      </c>
      <c r="K558" s="489" t="s">
        <v>256</v>
      </c>
      <c r="L558" s="487" t="s">
        <v>257</v>
      </c>
      <c r="M558" s="154" t="s">
        <v>258</v>
      </c>
      <c r="N558" s="124"/>
      <c r="O558" s="119"/>
      <c r="P558" s="119"/>
      <c r="Q558" s="119"/>
      <c r="R558" s="119"/>
      <c r="S558" s="119"/>
      <c r="T558" s="119"/>
    </row>
    <row r="559" spans="2:22" x14ac:dyDescent="0.2">
      <c r="B559" s="105"/>
      <c r="C559" s="34"/>
      <c r="D559" s="13"/>
      <c r="E559" s="13"/>
      <c r="F559" s="13"/>
      <c r="G559" s="16"/>
      <c r="H559" s="16"/>
      <c r="I559" s="16"/>
      <c r="J559" s="16"/>
      <c r="K559" s="35"/>
      <c r="L559" s="16"/>
      <c r="M559" s="155"/>
      <c r="N559" s="124"/>
      <c r="O559" s="119"/>
      <c r="P559" s="119"/>
      <c r="Q559" s="119"/>
      <c r="R559" s="119"/>
      <c r="S559" s="119"/>
      <c r="T559" s="119"/>
    </row>
    <row r="560" spans="2:22" x14ac:dyDescent="0.2">
      <c r="B560" s="105"/>
      <c r="C560" s="34"/>
      <c r="D560" s="13"/>
      <c r="E560" s="13"/>
      <c r="F560" s="13"/>
      <c r="G560" s="16"/>
      <c r="H560" s="16"/>
      <c r="I560" s="16"/>
      <c r="J560" s="16"/>
      <c r="K560" s="35"/>
      <c r="L560" s="16"/>
      <c r="M560" s="155"/>
      <c r="N560" s="124"/>
      <c r="O560" s="119"/>
      <c r="P560" s="119"/>
      <c r="Q560" s="119"/>
      <c r="R560" s="119"/>
      <c r="S560" s="119"/>
      <c r="T560" s="119"/>
    </row>
    <row r="561" spans="2:20" x14ac:dyDescent="0.2">
      <c r="B561" s="105"/>
      <c r="C561" s="34"/>
      <c r="D561" s="13"/>
      <c r="E561" s="13"/>
      <c r="F561" s="13"/>
      <c r="G561" s="16"/>
      <c r="H561" s="16"/>
      <c r="I561" s="16"/>
      <c r="J561" s="16"/>
      <c r="K561" s="35"/>
      <c r="L561" s="16"/>
      <c r="M561" s="155"/>
      <c r="N561" s="124"/>
      <c r="O561" s="119"/>
      <c r="P561" s="119"/>
      <c r="Q561" s="119"/>
      <c r="R561" s="119"/>
      <c r="S561" s="119"/>
      <c r="T561" s="119"/>
    </row>
    <row r="562" spans="2:20" x14ac:dyDescent="0.2">
      <c r="B562" s="105"/>
      <c r="C562" s="34"/>
      <c r="D562" s="13"/>
      <c r="E562" s="13"/>
      <c r="F562" s="13"/>
      <c r="G562" s="16"/>
      <c r="H562" s="16"/>
      <c r="I562" s="16"/>
      <c r="J562" s="16"/>
      <c r="K562" s="35"/>
      <c r="L562" s="16"/>
      <c r="M562" s="155"/>
      <c r="N562" s="124"/>
      <c r="O562" s="119"/>
      <c r="P562" s="119"/>
      <c r="Q562" s="119"/>
      <c r="R562" s="119"/>
      <c r="S562" s="119"/>
      <c r="T562" s="119"/>
    </row>
    <row r="563" spans="2:20" x14ac:dyDescent="0.2">
      <c r="B563" s="105"/>
      <c r="C563" s="34"/>
      <c r="D563" s="13"/>
      <c r="E563" s="13"/>
      <c r="F563" s="13"/>
      <c r="G563" s="16"/>
      <c r="H563" s="16"/>
      <c r="I563" s="16"/>
      <c r="J563" s="16"/>
      <c r="K563" s="35"/>
      <c r="L563" s="16"/>
      <c r="M563" s="155"/>
      <c r="N563" s="124"/>
      <c r="O563" s="119"/>
      <c r="P563" s="119"/>
      <c r="Q563" s="119"/>
      <c r="R563" s="119"/>
      <c r="S563" s="119"/>
      <c r="T563" s="119"/>
    </row>
    <row r="564" spans="2:20" x14ac:dyDescent="0.2">
      <c r="B564" s="105"/>
      <c r="C564" s="34"/>
      <c r="D564" s="13"/>
      <c r="E564" s="13"/>
      <c r="F564" s="13"/>
      <c r="G564" s="16"/>
      <c r="H564" s="16"/>
      <c r="I564" s="16"/>
      <c r="J564" s="16"/>
      <c r="K564" s="35"/>
      <c r="L564" s="16"/>
      <c r="M564" s="155"/>
      <c r="N564" s="124"/>
      <c r="O564" s="119"/>
      <c r="P564" s="119"/>
      <c r="Q564" s="119"/>
      <c r="R564" s="119"/>
      <c r="S564" s="119"/>
      <c r="T564" s="119"/>
    </row>
    <row r="565" spans="2:20" x14ac:dyDescent="0.2">
      <c r="B565" s="105"/>
      <c r="C565" s="34"/>
      <c r="D565" s="13"/>
      <c r="E565" s="13"/>
      <c r="F565" s="13"/>
      <c r="G565" s="16"/>
      <c r="H565" s="16"/>
      <c r="I565" s="16"/>
      <c r="J565" s="16"/>
      <c r="K565" s="35"/>
      <c r="L565" s="16"/>
      <c r="M565" s="155"/>
      <c r="N565" s="124"/>
      <c r="O565" s="119"/>
      <c r="P565" s="119"/>
      <c r="Q565" s="119"/>
      <c r="R565" s="119"/>
      <c r="S565" s="119"/>
      <c r="T565" s="119"/>
    </row>
    <row r="566" spans="2:20" x14ac:dyDescent="0.2">
      <c r="B566" s="105"/>
      <c r="C566" s="34"/>
      <c r="D566" s="13"/>
      <c r="E566" s="13"/>
      <c r="F566" s="13"/>
      <c r="G566" s="16"/>
      <c r="H566" s="16"/>
      <c r="I566" s="16"/>
      <c r="J566" s="16"/>
      <c r="K566" s="35"/>
      <c r="L566" s="16"/>
      <c r="M566" s="155"/>
      <c r="N566" s="124"/>
      <c r="O566" s="119"/>
      <c r="P566" s="119"/>
      <c r="Q566" s="119"/>
      <c r="R566" s="119"/>
      <c r="S566" s="119"/>
      <c r="T566" s="119"/>
    </row>
    <row r="567" spans="2:20" x14ac:dyDescent="0.2">
      <c r="B567" s="105"/>
      <c r="C567" s="34"/>
      <c r="D567" s="13"/>
      <c r="E567" s="13"/>
      <c r="F567" s="13"/>
      <c r="G567" s="16"/>
      <c r="H567" s="16"/>
      <c r="I567" s="16"/>
      <c r="J567" s="16"/>
      <c r="K567" s="35"/>
      <c r="L567" s="16"/>
      <c r="M567" s="155"/>
      <c r="N567" s="124"/>
      <c r="O567" s="119"/>
      <c r="P567" s="119"/>
      <c r="Q567" s="119"/>
      <c r="R567" s="119"/>
      <c r="S567" s="119"/>
      <c r="T567" s="119"/>
    </row>
    <row r="568" spans="2:20" x14ac:dyDescent="0.2">
      <c r="B568" s="105"/>
      <c r="C568" s="34"/>
      <c r="D568" s="13"/>
      <c r="E568" s="13"/>
      <c r="F568" s="13"/>
      <c r="G568" s="16"/>
      <c r="H568" s="16"/>
      <c r="I568" s="16"/>
      <c r="J568" s="16"/>
      <c r="K568" s="35"/>
      <c r="L568" s="16"/>
      <c r="M568" s="155"/>
      <c r="N568" s="124"/>
      <c r="O568" s="119"/>
      <c r="P568" s="119"/>
      <c r="Q568" s="119"/>
      <c r="R568" s="119"/>
      <c r="S568" s="119"/>
      <c r="T568" s="119"/>
    </row>
    <row r="569" spans="2:20" x14ac:dyDescent="0.2">
      <c r="B569" s="105"/>
      <c r="C569" s="34"/>
      <c r="D569" s="13"/>
      <c r="E569" s="13"/>
      <c r="F569" s="13"/>
      <c r="G569" s="16"/>
      <c r="H569" s="16"/>
      <c r="I569" s="16"/>
      <c r="J569" s="16"/>
      <c r="K569" s="35"/>
      <c r="L569" s="16"/>
      <c r="M569" s="155"/>
      <c r="N569" s="124"/>
      <c r="O569" s="119"/>
      <c r="P569" s="119"/>
      <c r="Q569" s="119"/>
      <c r="R569" s="119"/>
      <c r="S569" s="119"/>
      <c r="T569" s="119"/>
    </row>
    <row r="570" spans="2:20" x14ac:dyDescent="0.2">
      <c r="B570" s="105"/>
      <c r="C570" s="34"/>
      <c r="D570" s="13"/>
      <c r="E570" s="13"/>
      <c r="F570" s="13"/>
      <c r="G570" s="16"/>
      <c r="H570" s="16"/>
      <c r="I570" s="16"/>
      <c r="J570" s="16"/>
      <c r="K570" s="35"/>
      <c r="L570" s="16"/>
      <c r="M570" s="155"/>
      <c r="N570" s="124"/>
      <c r="O570" s="119"/>
      <c r="P570" s="119"/>
      <c r="Q570" s="119"/>
      <c r="R570" s="119"/>
      <c r="S570" s="119"/>
      <c r="T570" s="119"/>
    </row>
    <row r="571" spans="2:20" x14ac:dyDescent="0.2">
      <c r="B571" s="105"/>
      <c r="C571" s="34"/>
      <c r="D571" s="13"/>
      <c r="E571" s="13"/>
      <c r="F571" s="13"/>
      <c r="G571" s="16"/>
      <c r="H571" s="16"/>
      <c r="I571" s="16"/>
      <c r="J571" s="16"/>
      <c r="K571" s="35"/>
      <c r="L571" s="16"/>
      <c r="M571" s="155"/>
      <c r="N571" s="124"/>
      <c r="O571" s="119"/>
      <c r="P571" s="119"/>
      <c r="Q571" s="119"/>
      <c r="R571" s="119"/>
      <c r="S571" s="119"/>
      <c r="T571" s="119"/>
    </row>
    <row r="572" spans="2:20" x14ac:dyDescent="0.2">
      <c r="B572" s="105"/>
      <c r="C572" s="34"/>
      <c r="D572" s="13"/>
      <c r="E572" s="13"/>
      <c r="F572" s="13"/>
      <c r="G572" s="16"/>
      <c r="H572" s="16"/>
      <c r="I572" s="16"/>
      <c r="J572" s="16"/>
      <c r="K572" s="35"/>
      <c r="L572" s="16"/>
      <c r="M572" s="155"/>
      <c r="N572" s="124"/>
      <c r="O572" s="119"/>
      <c r="P572" s="119"/>
      <c r="Q572" s="119"/>
      <c r="R572" s="119"/>
      <c r="S572" s="119"/>
      <c r="T572" s="119"/>
    </row>
    <row r="573" spans="2:20" x14ac:dyDescent="0.2">
      <c r="B573" s="105"/>
      <c r="C573" s="34"/>
      <c r="D573" s="13"/>
      <c r="E573" s="13"/>
      <c r="F573" s="13"/>
      <c r="G573" s="16"/>
      <c r="H573" s="16"/>
      <c r="I573" s="16"/>
      <c r="J573" s="16"/>
      <c r="K573" s="35"/>
      <c r="L573" s="16"/>
      <c r="M573" s="155"/>
      <c r="N573" s="124"/>
      <c r="O573" s="119"/>
      <c r="P573" s="119"/>
      <c r="Q573" s="119"/>
      <c r="R573" s="119"/>
      <c r="S573" s="119"/>
      <c r="T573" s="119"/>
    </row>
    <row r="574" spans="2:20" x14ac:dyDescent="0.2">
      <c r="B574" s="105"/>
      <c r="C574" s="34"/>
      <c r="D574" s="13"/>
      <c r="E574" s="13"/>
      <c r="F574" s="13"/>
      <c r="G574" s="16"/>
      <c r="H574" s="16"/>
      <c r="I574" s="16"/>
      <c r="J574" s="16"/>
      <c r="K574" s="35"/>
      <c r="L574" s="16"/>
      <c r="M574" s="155"/>
      <c r="N574" s="124"/>
      <c r="O574" s="119"/>
      <c r="P574" s="119"/>
      <c r="Q574" s="119"/>
      <c r="R574" s="119"/>
      <c r="S574" s="119"/>
      <c r="T574" s="119"/>
    </row>
    <row r="575" spans="2:20" x14ac:dyDescent="0.2">
      <c r="B575" s="105"/>
      <c r="C575" s="34"/>
      <c r="D575" s="13"/>
      <c r="E575" s="13"/>
      <c r="F575" s="13"/>
      <c r="G575" s="16"/>
      <c r="H575" s="16"/>
      <c r="I575" s="16"/>
      <c r="J575" s="16"/>
      <c r="K575" s="35"/>
      <c r="L575" s="16"/>
      <c r="M575" s="155"/>
      <c r="N575" s="124"/>
      <c r="O575" s="119"/>
      <c r="P575" s="119"/>
      <c r="Q575" s="119"/>
      <c r="R575" s="119"/>
      <c r="S575" s="119"/>
      <c r="T575" s="119"/>
    </row>
    <row r="576" spans="2:20" x14ac:dyDescent="0.2">
      <c r="B576" s="105"/>
      <c r="C576" s="34"/>
      <c r="D576" s="13"/>
      <c r="E576" s="13"/>
      <c r="F576" s="13"/>
      <c r="G576" s="16"/>
      <c r="H576" s="16"/>
      <c r="I576" s="16"/>
      <c r="J576" s="16"/>
      <c r="K576" s="35"/>
      <c r="L576" s="16"/>
      <c r="M576" s="155"/>
      <c r="N576" s="124"/>
      <c r="O576" s="119"/>
      <c r="P576" s="119"/>
      <c r="Q576" s="119"/>
      <c r="R576" s="119"/>
      <c r="S576" s="119"/>
      <c r="T576" s="119"/>
    </row>
    <row r="577" spans="2:22" x14ac:dyDescent="0.2">
      <c r="B577" s="105"/>
      <c r="C577" s="34"/>
      <c r="D577" s="13"/>
      <c r="E577" s="13"/>
      <c r="F577" s="13"/>
      <c r="G577" s="16"/>
      <c r="H577" s="16"/>
      <c r="I577" s="16"/>
      <c r="J577" s="16"/>
      <c r="K577" s="35"/>
      <c r="L577" s="16"/>
      <c r="M577" s="155"/>
      <c r="N577" s="124"/>
      <c r="O577" s="119"/>
      <c r="P577" s="119"/>
      <c r="Q577" s="119"/>
      <c r="R577" s="119"/>
      <c r="S577" s="119"/>
      <c r="T577" s="119"/>
    </row>
    <row r="578" spans="2:22" x14ac:dyDescent="0.2">
      <c r="B578" s="105"/>
      <c r="C578" s="34"/>
      <c r="D578" s="13"/>
      <c r="E578" s="13"/>
      <c r="F578" s="13"/>
      <c r="G578" s="16"/>
      <c r="H578" s="16"/>
      <c r="I578" s="16"/>
      <c r="J578" s="16"/>
      <c r="K578" s="35"/>
      <c r="L578" s="16"/>
      <c r="M578" s="155"/>
      <c r="N578" s="124"/>
      <c r="O578" s="119"/>
      <c r="P578" s="119"/>
      <c r="Q578" s="119"/>
      <c r="R578" s="119"/>
      <c r="S578" s="119"/>
      <c r="T578" s="119"/>
    </row>
    <row r="579" spans="2:22" x14ac:dyDescent="0.2">
      <c r="B579" s="105"/>
      <c r="C579" s="34"/>
      <c r="D579" s="13"/>
      <c r="E579" s="13"/>
      <c r="F579" s="13"/>
      <c r="G579" s="16"/>
      <c r="H579" s="16"/>
      <c r="I579" s="16"/>
      <c r="J579" s="16"/>
      <c r="K579" s="35"/>
      <c r="L579" s="16"/>
      <c r="M579" s="155"/>
      <c r="N579" s="124"/>
      <c r="O579" s="119"/>
      <c r="P579" s="119"/>
      <c r="Q579" s="119"/>
      <c r="R579" s="119"/>
      <c r="S579" s="119"/>
      <c r="T579" s="119"/>
    </row>
    <row r="580" spans="2:22" x14ac:dyDescent="0.2">
      <c r="B580" s="105"/>
      <c r="C580" s="34"/>
      <c r="D580" s="13"/>
      <c r="E580" s="13"/>
      <c r="F580" s="13"/>
      <c r="G580" s="16"/>
      <c r="H580" s="16"/>
      <c r="I580" s="16"/>
      <c r="J580" s="16"/>
      <c r="K580" s="35"/>
      <c r="L580" s="16"/>
      <c r="M580" s="155"/>
      <c r="N580" s="124"/>
      <c r="O580" s="119"/>
      <c r="P580" s="119"/>
      <c r="Q580" s="119"/>
      <c r="R580" s="119"/>
      <c r="S580" s="119"/>
      <c r="T580" s="119"/>
    </row>
    <row r="581" spans="2:22" x14ac:dyDescent="0.2">
      <c r="B581" s="141"/>
      <c r="M581" s="419"/>
      <c r="N581" s="124"/>
      <c r="O581" s="124"/>
      <c r="P581" s="124"/>
      <c r="Q581" s="119"/>
      <c r="R581" s="119"/>
      <c r="S581" s="119"/>
      <c r="T581" s="119"/>
      <c r="U581" s="119"/>
      <c r="V581" s="119"/>
    </row>
    <row r="582" spans="2:22" ht="15" thickBot="1" x14ac:dyDescent="0.25">
      <c r="B582" s="412"/>
      <c r="C582" s="302"/>
      <c r="D582" s="302"/>
      <c r="E582" s="302"/>
      <c r="F582" s="302"/>
      <c r="G582" s="302"/>
      <c r="H582" s="302"/>
      <c r="I582" s="302"/>
      <c r="J582" s="302"/>
      <c r="K582" s="302"/>
      <c r="L582" s="302"/>
      <c r="M582" s="421"/>
      <c r="N582" s="124"/>
      <c r="O582" s="124"/>
      <c r="P582" s="124"/>
      <c r="Q582" s="119"/>
      <c r="R582" s="119"/>
      <c r="S582" s="119"/>
      <c r="T582" s="119"/>
      <c r="U582" s="119"/>
      <c r="V582" s="119"/>
    </row>
    <row r="583" spans="2:22" x14ac:dyDescent="0.2">
      <c r="B583" s="141"/>
      <c r="G583" s="402"/>
      <c r="M583" s="124"/>
      <c r="N583" s="124"/>
      <c r="O583" s="124"/>
      <c r="P583" s="124"/>
      <c r="Q583" s="119"/>
      <c r="R583" s="119"/>
      <c r="S583" s="119"/>
      <c r="T583" s="119"/>
      <c r="U583" s="119"/>
      <c r="V583" s="119"/>
    </row>
    <row r="584" spans="2:22" ht="14.25" customHeight="1" x14ac:dyDescent="0.25">
      <c r="B584" s="418" t="s">
        <v>184</v>
      </c>
      <c r="G584" s="402"/>
      <c r="M584" s="124"/>
      <c r="N584" s="124"/>
      <c r="O584" s="124"/>
      <c r="P584" s="124"/>
      <c r="Q584" s="119"/>
      <c r="R584" s="119"/>
      <c r="S584" s="119"/>
      <c r="T584" s="119"/>
      <c r="U584" s="119"/>
      <c r="V584" s="119"/>
    </row>
    <row r="585" spans="2:22" x14ac:dyDescent="0.2">
      <c r="B585" s="141"/>
      <c r="G585" s="402"/>
      <c r="M585" s="124"/>
      <c r="N585" s="124"/>
      <c r="O585" s="124"/>
      <c r="P585" s="124"/>
      <c r="Q585" s="119"/>
      <c r="R585" s="119"/>
      <c r="S585" s="119"/>
      <c r="T585" s="119"/>
      <c r="U585" s="119"/>
      <c r="V585" s="119"/>
    </row>
    <row r="586" spans="2:22" x14ac:dyDescent="0.2">
      <c r="B586" s="141" t="s">
        <v>259</v>
      </c>
      <c r="G586" s="402"/>
      <c r="M586" s="124"/>
      <c r="N586" s="124"/>
      <c r="O586" s="124"/>
      <c r="P586" s="124"/>
      <c r="Q586" s="119"/>
      <c r="R586" s="119"/>
      <c r="S586" s="119"/>
      <c r="T586" s="119"/>
      <c r="U586" s="119"/>
      <c r="V586" s="119"/>
    </row>
    <row r="587" spans="2:22" x14ac:dyDescent="0.2">
      <c r="B587" s="141"/>
      <c r="D587" s="66" t="s">
        <v>186</v>
      </c>
      <c r="G587" s="402"/>
      <c r="M587" s="124"/>
      <c r="N587" s="124"/>
      <c r="O587" s="124"/>
      <c r="P587" s="124"/>
      <c r="Q587" s="119"/>
      <c r="R587" s="119"/>
      <c r="S587" s="119"/>
      <c r="T587" s="119"/>
      <c r="U587" s="119"/>
      <c r="V587" s="119"/>
    </row>
    <row r="588" spans="2:22" x14ac:dyDescent="0.2">
      <c r="B588" s="141"/>
      <c r="D588" s="66" t="s">
        <v>188</v>
      </c>
      <c r="E588" s="579" t="s">
        <v>187</v>
      </c>
      <c r="F588" s="579"/>
      <c r="G588" s="402"/>
      <c r="M588" s="124"/>
      <c r="N588" s="124"/>
      <c r="O588" s="124"/>
      <c r="P588" s="124"/>
      <c r="Q588" s="119"/>
      <c r="R588" s="119"/>
      <c r="S588" s="119"/>
      <c r="T588" s="119"/>
      <c r="U588" s="119"/>
      <c r="V588" s="119"/>
    </row>
    <row r="589" spans="2:22" ht="107.1" customHeight="1" x14ac:dyDescent="0.25">
      <c r="B589" s="153" t="s">
        <v>261</v>
      </c>
      <c r="C589" s="481" t="s">
        <v>262</v>
      </c>
      <c r="D589" s="481" t="s">
        <v>263</v>
      </c>
      <c r="E589" s="580" t="s">
        <v>264</v>
      </c>
      <c r="F589" s="581"/>
      <c r="G589" s="482" t="s">
        <v>60</v>
      </c>
      <c r="M589" s="124"/>
      <c r="N589" s="124"/>
      <c r="O589" s="124"/>
      <c r="P589" s="124"/>
      <c r="Q589" s="119"/>
      <c r="R589" s="119"/>
      <c r="S589" s="119"/>
      <c r="T589" s="119"/>
      <c r="U589" s="119"/>
      <c r="V589" s="119"/>
    </row>
    <row r="590" spans="2:22" x14ac:dyDescent="0.2">
      <c r="B590" s="147" t="str">
        <f ca="1">IF(ISBLANK(INDIRECT("$C$559")),"",INDIRECT("$C$559"))</f>
        <v/>
      </c>
      <c r="C590" s="37" t="str">
        <f ca="1">IF(NOT(LEN(B590)&lt;1),"Blowdown valve","")</f>
        <v/>
      </c>
      <c r="D590" s="16"/>
      <c r="E590" s="557"/>
      <c r="F590" s="558"/>
      <c r="G590" s="344" t="str">
        <f t="array" aca="1" ref="G590" ca="1">_xlfn.IFNA(IF(INDEX($B$559:$B$580,MATCH($B590,$C$559:$C$580,0),1)&lt;&gt;"",INDEX($B$559:$B$580,MATCH($B590,$C$559:$C$580,0),1),""),"")</f>
        <v/>
      </c>
      <c r="M590" s="124"/>
      <c r="N590" s="124"/>
      <c r="O590" s="124"/>
      <c r="P590" s="124"/>
      <c r="Q590" s="119"/>
      <c r="R590" s="119"/>
      <c r="S590" s="119"/>
      <c r="T590" s="119"/>
      <c r="U590" s="119"/>
      <c r="V590" s="119"/>
    </row>
    <row r="591" spans="2:22" x14ac:dyDescent="0.2">
      <c r="B591" s="147" t="str">
        <f ca="1">IF(ISBLANK(INDIRECT("$C$559")),"",INDIRECT("$C$559"))</f>
        <v/>
      </c>
      <c r="C591" s="37" t="str">
        <f ca="1">IF(NOT(LEN(B591)&lt;1),"Isolation valve","")</f>
        <v/>
      </c>
      <c r="D591" s="16"/>
      <c r="E591" s="557"/>
      <c r="F591" s="558"/>
      <c r="G591" s="344" t="str">
        <f t="array" aca="1" ref="G591" ca="1">_xlfn.IFNA(IF(INDEX($B$559:$B$580,MATCH($B591,$C$559:$C$580,0),1)&lt;&gt;"",INDEX($B$559:$B$580,MATCH($B591,$C$559:$C$580,0),1),""),"")</f>
        <v/>
      </c>
      <c r="M591" s="124"/>
      <c r="N591" s="124"/>
      <c r="O591" s="124"/>
      <c r="P591" s="124"/>
      <c r="Q591" s="119"/>
      <c r="R591" s="119"/>
      <c r="S591" s="119"/>
      <c r="T591" s="119"/>
      <c r="U591" s="119"/>
      <c r="V591" s="119"/>
    </row>
    <row r="592" spans="2:22" x14ac:dyDescent="0.2">
      <c r="B592" s="147" t="str">
        <f ca="1">IF(ISBLANK(INDIRECT("$C$559")),"",INDIRECT("$C$559"))</f>
        <v/>
      </c>
      <c r="C592" s="37" t="str">
        <f ca="1">IF(NOT(LEN(B592)&lt;1),"Rod Packing","")</f>
        <v/>
      </c>
      <c r="D592" s="16"/>
      <c r="E592" s="557"/>
      <c r="F592" s="558"/>
      <c r="G592" s="344" t="str">
        <f t="array" aca="1" ref="G592" ca="1">_xlfn.IFNA(IF(INDEX($B$559:$B$580,MATCH($B592,$C$559:$C$580,0),1)&lt;&gt;"",INDEX($B$559:$B$580,MATCH($B592,$C$559:$C$580,0),1),""),"")</f>
        <v/>
      </c>
      <c r="M592" s="124"/>
      <c r="N592" s="124"/>
      <c r="O592" s="124"/>
      <c r="P592" s="124"/>
      <c r="Q592" s="119"/>
      <c r="R592" s="119"/>
      <c r="S592" s="119"/>
      <c r="T592" s="119"/>
      <c r="U592" s="119"/>
      <c r="V592" s="119"/>
    </row>
    <row r="593" spans="2:22" x14ac:dyDescent="0.2">
      <c r="B593" s="147" t="str">
        <f ca="1">IF(ISBLANK(INDIRECT("$C$560")),"",INDIRECT("$C$560"))</f>
        <v/>
      </c>
      <c r="C593" s="37" t="str">
        <f ca="1">IF(NOT(LEN(B593)&lt;1),"Blowdown valve","")</f>
        <v/>
      </c>
      <c r="D593" s="16"/>
      <c r="E593" s="557"/>
      <c r="F593" s="558"/>
      <c r="G593" s="344" t="str">
        <f t="array" aca="1" ref="G593" ca="1">_xlfn.IFNA(IF(INDEX($B$559:$B$580,MATCH($B593,$C$559:$C$580,0),1)&lt;&gt;"",INDEX($B$559:$B$580,MATCH($B593,$C$559:$C$580,0),1),""),"")</f>
        <v/>
      </c>
      <c r="M593" s="124"/>
      <c r="N593" s="124"/>
      <c r="O593" s="124"/>
      <c r="P593" s="124"/>
      <c r="Q593" s="119"/>
      <c r="R593" s="119"/>
      <c r="S593" s="119"/>
      <c r="T593" s="119"/>
      <c r="U593" s="119"/>
      <c r="V593" s="119"/>
    </row>
    <row r="594" spans="2:22" x14ac:dyDescent="0.2">
      <c r="B594" s="147" t="str">
        <f ca="1">IF(ISBLANK(INDIRECT("$C$560")),"",INDIRECT("$C$560"))</f>
        <v/>
      </c>
      <c r="C594" s="37" t="str">
        <f ca="1">IF(NOT(LEN(B594)&lt;1),"Isolation valve","")</f>
        <v/>
      </c>
      <c r="D594" s="16"/>
      <c r="E594" s="557"/>
      <c r="F594" s="558"/>
      <c r="G594" s="344" t="str">
        <f t="array" aca="1" ref="G594" ca="1">_xlfn.IFNA(IF(INDEX($B$559:$B$580,MATCH($B594,$C$559:$C$580,0),1)&lt;&gt;"",INDEX($B$559:$B$580,MATCH($B594,$C$559:$C$580,0),1),""),"")</f>
        <v/>
      </c>
      <c r="M594" s="124"/>
      <c r="N594" s="124"/>
      <c r="O594" s="124"/>
      <c r="P594" s="124"/>
      <c r="Q594" s="119"/>
      <c r="R594" s="119"/>
      <c r="S594" s="119"/>
      <c r="T594" s="119"/>
      <c r="U594" s="119"/>
      <c r="V594" s="119"/>
    </row>
    <row r="595" spans="2:22" x14ac:dyDescent="0.2">
      <c r="B595" s="147" t="str">
        <f ca="1">IF(ISBLANK(INDIRECT("$C$560")),"",INDIRECT("$C$560"))</f>
        <v/>
      </c>
      <c r="C595" s="37" t="str">
        <f ca="1">IF(NOT(LEN(B595)&lt;1),"Rod Packing","")</f>
        <v/>
      </c>
      <c r="D595" s="16"/>
      <c r="E595" s="557"/>
      <c r="F595" s="558"/>
      <c r="G595" s="344" t="str">
        <f t="array" aca="1" ref="G595" ca="1">_xlfn.IFNA(IF(INDEX($B$559:$B$580,MATCH($B595,$C$559:$C$580,0),1)&lt;&gt;"",INDEX($B$559:$B$580,MATCH($B595,$C$559:$C$580,0),1),""),"")</f>
        <v/>
      </c>
      <c r="M595" s="124"/>
      <c r="N595" s="124"/>
      <c r="O595" s="124"/>
      <c r="P595" s="124"/>
      <c r="Q595" s="119"/>
      <c r="R595" s="119"/>
      <c r="S595" s="119"/>
      <c r="T595" s="119"/>
      <c r="U595" s="119"/>
      <c r="V595" s="119"/>
    </row>
    <row r="596" spans="2:22" x14ac:dyDescent="0.2">
      <c r="B596" s="147" t="str">
        <f ca="1">IF(ISBLANK(INDIRECT("$C$561")),"",INDIRECT("$C$561"))</f>
        <v/>
      </c>
      <c r="C596" s="37" t="str">
        <f ca="1">IF(NOT(LEN(B596)&lt;1),"Blowdown valve","")</f>
        <v/>
      </c>
      <c r="D596" s="16"/>
      <c r="E596" s="557"/>
      <c r="F596" s="558"/>
      <c r="G596" s="344" t="str">
        <f t="array" aca="1" ref="G596" ca="1">_xlfn.IFNA(IF(INDEX($B$559:$B$580,MATCH($B596,$C$559:$C$580,0),1)&lt;&gt;"",INDEX($B$559:$B$580,MATCH($B596,$C$559:$C$580,0),1),""),"")</f>
        <v/>
      </c>
      <c r="M596" s="124"/>
      <c r="N596" s="124"/>
      <c r="O596" s="124"/>
      <c r="P596" s="124"/>
      <c r="Q596" s="119"/>
      <c r="R596" s="119"/>
      <c r="S596" s="119"/>
      <c r="T596" s="119"/>
      <c r="U596" s="119"/>
      <c r="V596" s="119"/>
    </row>
    <row r="597" spans="2:22" x14ac:dyDescent="0.2">
      <c r="B597" s="147" t="str">
        <f ca="1">IF(ISBLANK(INDIRECT("$C$561")),"",INDIRECT("$C$561"))</f>
        <v/>
      </c>
      <c r="C597" s="37" t="str">
        <f ca="1">IF(NOT(LEN(B597)&lt;1),"Isolation valve","")</f>
        <v/>
      </c>
      <c r="D597" s="16"/>
      <c r="E597" s="557"/>
      <c r="F597" s="558"/>
      <c r="G597" s="344" t="str">
        <f t="array" aca="1" ref="G597" ca="1">_xlfn.IFNA(IF(INDEX($B$559:$B$580,MATCH($B597,$C$559:$C$580,0),1)&lt;&gt;"",INDEX($B$559:$B$580,MATCH($B597,$C$559:$C$580,0),1),""),"")</f>
        <v/>
      </c>
      <c r="M597" s="124"/>
      <c r="N597" s="124"/>
      <c r="O597" s="124"/>
      <c r="P597" s="124"/>
      <c r="Q597" s="119"/>
      <c r="R597" s="119"/>
      <c r="S597" s="119"/>
      <c r="T597" s="119"/>
      <c r="U597" s="119"/>
      <c r="V597" s="119"/>
    </row>
    <row r="598" spans="2:22" x14ac:dyDescent="0.2">
      <c r="B598" s="147" t="str">
        <f ca="1">IF(ISBLANK(INDIRECT("$C$561")),"",INDIRECT("$C$561"))</f>
        <v/>
      </c>
      <c r="C598" s="37" t="str">
        <f ca="1">IF(NOT(LEN(B598)&lt;1),"Rod Packing","")</f>
        <v/>
      </c>
      <c r="D598" s="16"/>
      <c r="E598" s="557"/>
      <c r="F598" s="558"/>
      <c r="G598" s="344" t="str">
        <f t="array" aca="1" ref="G598" ca="1">_xlfn.IFNA(IF(INDEX($B$559:$B$580,MATCH($B598,$C$559:$C$580,0),1)&lt;&gt;"",INDEX($B$559:$B$580,MATCH($B598,$C$559:$C$580,0),1),""),"")</f>
        <v/>
      </c>
      <c r="M598" s="124"/>
      <c r="N598" s="124"/>
      <c r="O598" s="124"/>
      <c r="P598" s="124"/>
      <c r="Q598" s="119"/>
      <c r="R598" s="119"/>
      <c r="S598" s="119"/>
      <c r="T598" s="119"/>
      <c r="U598" s="119"/>
      <c r="V598" s="119"/>
    </row>
    <row r="599" spans="2:22" x14ac:dyDescent="0.2">
      <c r="B599" s="147" t="str">
        <f ca="1">IF(ISBLANK(INDIRECT("$C$562")),"",INDIRECT("$C$562"))</f>
        <v/>
      </c>
      <c r="C599" s="37" t="str">
        <f ca="1">IF(NOT(LEN(B599)&lt;1),"Blowdown valve","")</f>
        <v/>
      </c>
      <c r="D599" s="16"/>
      <c r="E599" s="557"/>
      <c r="F599" s="558"/>
      <c r="G599" s="344" t="str">
        <f t="array" aca="1" ref="G599" ca="1">_xlfn.IFNA(IF(INDEX($B$559:$B$580,MATCH($B599,$C$559:$C$580,0),1)&lt;&gt;"",INDEX($B$559:$B$580,MATCH($B599,$C$559:$C$580,0),1),""),"")</f>
        <v/>
      </c>
      <c r="M599" s="124"/>
      <c r="N599" s="124"/>
      <c r="O599" s="124"/>
      <c r="P599" s="124"/>
      <c r="Q599" s="119"/>
      <c r="R599" s="119"/>
      <c r="S599" s="119"/>
      <c r="T599" s="119"/>
      <c r="U599" s="119"/>
      <c r="V599" s="119"/>
    </row>
    <row r="600" spans="2:22" x14ac:dyDescent="0.2">
      <c r="B600" s="147" t="str">
        <f ca="1">IF(ISBLANK(INDIRECT("$C$562")),"",INDIRECT("$C$562"))</f>
        <v/>
      </c>
      <c r="C600" s="37" t="str">
        <f ca="1">IF(NOT(LEN(B600)&lt;1),"Isolation valve","")</f>
        <v/>
      </c>
      <c r="D600" s="16"/>
      <c r="E600" s="557"/>
      <c r="F600" s="558"/>
      <c r="G600" s="344" t="str">
        <f t="array" aca="1" ref="G600" ca="1">_xlfn.IFNA(IF(INDEX($B$559:$B$580,MATCH($B600,$C$559:$C$580,0),1)&lt;&gt;"",INDEX($B$559:$B$580,MATCH($B600,$C$559:$C$580,0),1),""),"")</f>
        <v/>
      </c>
      <c r="M600" s="124"/>
      <c r="N600" s="124"/>
      <c r="O600" s="124"/>
      <c r="P600" s="124"/>
      <c r="Q600" s="119"/>
      <c r="R600" s="119"/>
      <c r="S600" s="119"/>
      <c r="T600" s="119"/>
      <c r="U600" s="119"/>
      <c r="V600" s="119"/>
    </row>
    <row r="601" spans="2:22" x14ac:dyDescent="0.2">
      <c r="B601" s="147" t="str">
        <f ca="1">IF(ISBLANK(INDIRECT("$C$562")),"",INDIRECT("$C$562"))</f>
        <v/>
      </c>
      <c r="C601" s="37" t="str">
        <f ca="1">IF(NOT(LEN(B601)&lt;1),"Rod Packing","")</f>
        <v/>
      </c>
      <c r="D601" s="16"/>
      <c r="E601" s="557"/>
      <c r="F601" s="558"/>
      <c r="G601" s="344" t="str">
        <f t="array" aca="1" ref="G601" ca="1">_xlfn.IFNA(IF(INDEX($B$559:$B$580,MATCH($B601,$C$559:$C$580,0),1)&lt;&gt;"",INDEX($B$559:$B$580,MATCH($B601,$C$559:$C$580,0),1),""),"")</f>
        <v/>
      </c>
      <c r="M601" s="124"/>
      <c r="N601" s="124"/>
      <c r="O601" s="124"/>
      <c r="P601" s="124"/>
      <c r="Q601" s="119"/>
      <c r="R601" s="119"/>
      <c r="S601" s="119"/>
      <c r="T601" s="119"/>
      <c r="U601" s="119"/>
      <c r="V601" s="119"/>
    </row>
    <row r="602" spans="2:22" x14ac:dyDescent="0.2">
      <c r="B602" s="147" t="str">
        <f ca="1">IF(ISBLANK(INDIRECT("$C$563")),"",INDIRECT("$C$563"))</f>
        <v/>
      </c>
      <c r="C602" s="37" t="str">
        <f ca="1">IF(NOT(LEN(B602)&lt;1),"Blowdown valve","")</f>
        <v/>
      </c>
      <c r="D602" s="16"/>
      <c r="E602" s="557"/>
      <c r="F602" s="558"/>
      <c r="G602" s="344" t="str">
        <f t="array" aca="1" ref="G602" ca="1">_xlfn.IFNA(IF(INDEX($B$559:$B$580,MATCH($B602,$C$559:$C$580,0),1)&lt;&gt;"",INDEX($B$559:$B$580,MATCH($B602,$C$559:$C$580,0),1),""),"")</f>
        <v/>
      </c>
      <c r="M602" s="124"/>
      <c r="N602" s="124"/>
      <c r="O602" s="124"/>
      <c r="P602" s="124"/>
      <c r="Q602" s="119"/>
      <c r="R602" s="119"/>
      <c r="S602" s="119"/>
      <c r="T602" s="119"/>
      <c r="U602" s="119"/>
      <c r="V602" s="119"/>
    </row>
    <row r="603" spans="2:22" x14ac:dyDescent="0.2">
      <c r="B603" s="147" t="str">
        <f ca="1">IF(ISBLANK(INDIRECT("$C$563")),"",INDIRECT("$C$563"))</f>
        <v/>
      </c>
      <c r="C603" s="37" t="str">
        <f ca="1">IF(NOT(LEN(B603)&lt;1),"Isolation valve","")</f>
        <v/>
      </c>
      <c r="D603" s="16"/>
      <c r="E603" s="557"/>
      <c r="F603" s="558"/>
      <c r="G603" s="344" t="str">
        <f t="array" aca="1" ref="G603" ca="1">_xlfn.IFNA(IF(INDEX($B$559:$B$580,MATCH($B603,$C$559:$C$580,0),1)&lt;&gt;"",INDEX($B$559:$B$580,MATCH($B603,$C$559:$C$580,0),1),""),"")</f>
        <v/>
      </c>
      <c r="M603" s="124"/>
      <c r="N603" s="124"/>
      <c r="O603" s="124"/>
      <c r="P603" s="124"/>
      <c r="Q603" s="119"/>
      <c r="R603" s="119"/>
      <c r="S603" s="119"/>
      <c r="T603" s="119"/>
      <c r="U603" s="119"/>
      <c r="V603" s="119"/>
    </row>
    <row r="604" spans="2:22" x14ac:dyDescent="0.2">
      <c r="B604" s="147" t="str">
        <f ca="1">IF(ISBLANK(INDIRECT("$C$563")),"",INDIRECT("$C$563"))</f>
        <v/>
      </c>
      <c r="C604" s="37" t="str">
        <f ca="1">IF(NOT(LEN(B604)&lt;1),"Rod Packing","")</f>
        <v/>
      </c>
      <c r="D604" s="16"/>
      <c r="E604" s="557"/>
      <c r="F604" s="558"/>
      <c r="G604" s="344" t="str">
        <f t="array" aca="1" ref="G604" ca="1">_xlfn.IFNA(IF(INDEX($B$559:$B$580,MATCH($B604,$C$559:$C$580,0),1)&lt;&gt;"",INDEX($B$559:$B$580,MATCH($B604,$C$559:$C$580,0),1),""),"")</f>
        <v/>
      </c>
      <c r="M604" s="124"/>
      <c r="N604" s="124"/>
      <c r="O604" s="124"/>
      <c r="P604" s="124"/>
      <c r="Q604" s="119"/>
      <c r="R604" s="119"/>
      <c r="S604" s="119"/>
      <c r="T604" s="119"/>
      <c r="U604" s="119"/>
      <c r="V604" s="119"/>
    </row>
    <row r="605" spans="2:22" x14ac:dyDescent="0.2">
      <c r="B605" s="147" t="str">
        <f ca="1">IF(ISBLANK(INDIRECT("$C$564")),"",INDIRECT("$C$564"))</f>
        <v/>
      </c>
      <c r="C605" s="37" t="str">
        <f ca="1">IF(NOT(LEN(B605)&lt;1),"Blowdown valve","")</f>
        <v/>
      </c>
      <c r="D605" s="16"/>
      <c r="E605" s="557"/>
      <c r="F605" s="558"/>
      <c r="G605" s="344" t="str">
        <f t="array" aca="1" ref="G605" ca="1">_xlfn.IFNA(IF(INDEX($B$559:$B$580,MATCH($B605,$C$559:$C$580,0),1)&lt;&gt;"",INDEX($B$559:$B$580,MATCH($B605,$C$559:$C$580,0),1),""),"")</f>
        <v/>
      </c>
      <c r="M605" s="124"/>
      <c r="N605" s="124"/>
      <c r="O605" s="124"/>
      <c r="P605" s="124"/>
      <c r="Q605" s="119"/>
      <c r="R605" s="119"/>
      <c r="S605" s="119"/>
      <c r="T605" s="119"/>
      <c r="U605" s="119"/>
      <c r="V605" s="119"/>
    </row>
    <row r="606" spans="2:22" x14ac:dyDescent="0.2">
      <c r="B606" s="147" t="str">
        <f ca="1">IF(ISBLANK(INDIRECT("$C$564")),"",INDIRECT("$C$564"))</f>
        <v/>
      </c>
      <c r="C606" s="37" t="str">
        <f ca="1">IF(NOT(LEN(B606)&lt;1),"Isolation valve","")</f>
        <v/>
      </c>
      <c r="D606" s="16"/>
      <c r="E606" s="557"/>
      <c r="F606" s="558"/>
      <c r="G606" s="344" t="str">
        <f t="array" aca="1" ref="G606" ca="1">_xlfn.IFNA(IF(INDEX($B$559:$B$580,MATCH($B606,$C$559:$C$580,0),1)&lt;&gt;"",INDEX($B$559:$B$580,MATCH($B606,$C$559:$C$580,0),1),""),"")</f>
        <v/>
      </c>
      <c r="M606" s="124"/>
      <c r="N606" s="124"/>
      <c r="O606" s="124"/>
      <c r="P606" s="124"/>
      <c r="Q606" s="119"/>
      <c r="R606" s="119"/>
      <c r="S606" s="119"/>
      <c r="T606" s="119"/>
      <c r="U606" s="119"/>
      <c r="V606" s="119"/>
    </row>
    <row r="607" spans="2:22" x14ac:dyDescent="0.2">
      <c r="B607" s="147" t="str">
        <f ca="1">IF(ISBLANK(INDIRECT("$C$564")),"",INDIRECT("$C$564"))</f>
        <v/>
      </c>
      <c r="C607" s="37" t="str">
        <f ca="1">IF(NOT(LEN(B607)&lt;1),"Rod Packing","")</f>
        <v/>
      </c>
      <c r="D607" s="16"/>
      <c r="E607" s="557"/>
      <c r="F607" s="558"/>
      <c r="G607" s="344" t="str">
        <f t="array" aca="1" ref="G607" ca="1">_xlfn.IFNA(IF(INDEX($B$559:$B$580,MATCH($B607,$C$559:$C$580,0),1)&lt;&gt;"",INDEX($B$559:$B$580,MATCH($B607,$C$559:$C$580,0),1),""),"")</f>
        <v/>
      </c>
      <c r="M607" s="124"/>
      <c r="N607" s="124"/>
      <c r="O607" s="124"/>
      <c r="P607" s="124"/>
      <c r="Q607" s="119"/>
      <c r="R607" s="119"/>
      <c r="S607" s="119"/>
      <c r="T607" s="119"/>
      <c r="U607" s="119"/>
      <c r="V607" s="119"/>
    </row>
    <row r="608" spans="2:22" x14ac:dyDescent="0.2">
      <c r="B608" s="147" t="str">
        <f ca="1">IF(ISBLANK(INDIRECT("$C$565")),"",INDIRECT("$C$565"))</f>
        <v/>
      </c>
      <c r="C608" s="37" t="str">
        <f ca="1">IF(NOT(LEN(B608)&lt;1),"Blowdown valve","")</f>
        <v/>
      </c>
      <c r="D608" s="16"/>
      <c r="E608" s="557"/>
      <c r="F608" s="558"/>
      <c r="G608" s="344" t="str">
        <f t="array" aca="1" ref="G608" ca="1">_xlfn.IFNA(IF(INDEX($B$559:$B$580,MATCH($B608,$C$559:$C$580,0),1)&lt;&gt;"",INDEX($B$559:$B$580,MATCH($B608,$C$559:$C$580,0),1),""),"")</f>
        <v/>
      </c>
      <c r="M608" s="124"/>
      <c r="N608" s="124"/>
      <c r="O608" s="124"/>
      <c r="P608" s="124"/>
      <c r="Q608" s="119"/>
      <c r="R608" s="119"/>
      <c r="S608" s="119"/>
      <c r="T608" s="119"/>
      <c r="U608" s="119"/>
      <c r="V608" s="119"/>
    </row>
    <row r="609" spans="2:22" x14ac:dyDescent="0.2">
      <c r="B609" s="147" t="str">
        <f ca="1">IF(ISBLANK(INDIRECT("$C$565")),"",INDIRECT("$C$565"))</f>
        <v/>
      </c>
      <c r="C609" s="37" t="str">
        <f ca="1">IF(NOT(LEN(B609)&lt;1),"Isolation valve","")</f>
        <v/>
      </c>
      <c r="D609" s="16"/>
      <c r="E609" s="557"/>
      <c r="F609" s="558"/>
      <c r="G609" s="344" t="str">
        <f t="array" aca="1" ref="G609" ca="1">_xlfn.IFNA(IF(INDEX($B$559:$B$580,MATCH($B609,$C$559:$C$580,0),1)&lt;&gt;"",INDEX($B$559:$B$580,MATCH($B609,$C$559:$C$580,0),1),""),"")</f>
        <v/>
      </c>
      <c r="M609" s="124"/>
      <c r="N609" s="124"/>
      <c r="O609" s="124"/>
      <c r="P609" s="124"/>
      <c r="Q609" s="119"/>
      <c r="R609" s="119"/>
      <c r="S609" s="119"/>
      <c r="T609" s="119"/>
      <c r="U609" s="119"/>
      <c r="V609" s="119"/>
    </row>
    <row r="610" spans="2:22" x14ac:dyDescent="0.2">
      <c r="B610" s="147" t="str">
        <f ca="1">IF(ISBLANK(INDIRECT("$C$565")),"",INDIRECT("$C$565"))</f>
        <v/>
      </c>
      <c r="C610" s="37" t="str">
        <f ca="1">IF(NOT(LEN(B610)&lt;1),"Rod Packing","")</f>
        <v/>
      </c>
      <c r="D610" s="16"/>
      <c r="E610" s="557"/>
      <c r="F610" s="558"/>
      <c r="G610" s="344" t="str">
        <f t="array" aca="1" ref="G610" ca="1">_xlfn.IFNA(IF(INDEX($B$559:$B$580,MATCH($B610,$C$559:$C$580,0),1)&lt;&gt;"",INDEX($B$559:$B$580,MATCH($B610,$C$559:$C$580,0),1),""),"")</f>
        <v/>
      </c>
      <c r="M610" s="124"/>
      <c r="N610" s="124"/>
      <c r="O610" s="124"/>
      <c r="P610" s="124"/>
      <c r="Q610" s="119"/>
      <c r="R610" s="119"/>
      <c r="S610" s="119"/>
      <c r="T610" s="119"/>
      <c r="U610" s="119"/>
      <c r="V610" s="119"/>
    </row>
    <row r="611" spans="2:22" x14ac:dyDescent="0.2">
      <c r="B611" s="147" t="str">
        <f ca="1">IF(ISBLANK(INDIRECT("$C$566")),"",INDIRECT("$C$566"))</f>
        <v/>
      </c>
      <c r="C611" s="37" t="str">
        <f ca="1">IF(NOT(LEN(B611)&lt;1),"Blowdown valve","")</f>
        <v/>
      </c>
      <c r="D611" s="16"/>
      <c r="E611" s="557"/>
      <c r="F611" s="558"/>
      <c r="G611" s="344" t="str">
        <f t="array" aca="1" ref="G611" ca="1">_xlfn.IFNA(IF(INDEX($B$559:$B$580,MATCH($B611,$C$559:$C$580,0),1)&lt;&gt;"",INDEX($B$559:$B$580,MATCH($B611,$C$559:$C$580,0),1),""),"")</f>
        <v/>
      </c>
      <c r="M611" s="124"/>
      <c r="N611" s="124"/>
      <c r="O611" s="124"/>
      <c r="P611" s="124"/>
      <c r="Q611" s="119"/>
      <c r="R611" s="119"/>
      <c r="S611" s="119"/>
      <c r="T611" s="119"/>
      <c r="U611" s="119"/>
      <c r="V611" s="119"/>
    </row>
    <row r="612" spans="2:22" x14ac:dyDescent="0.2">
      <c r="B612" s="147" t="str">
        <f ca="1">IF(ISBLANK(INDIRECT("$C$566")),"",INDIRECT("$C$566"))</f>
        <v/>
      </c>
      <c r="C612" s="37" t="str">
        <f ca="1">IF(NOT(LEN(B612)&lt;1),"Isolation valve","")</f>
        <v/>
      </c>
      <c r="D612" s="16"/>
      <c r="E612" s="557"/>
      <c r="F612" s="558"/>
      <c r="G612" s="344" t="str">
        <f t="array" aca="1" ref="G612" ca="1">_xlfn.IFNA(IF(INDEX($B$559:$B$580,MATCH($B612,$C$559:$C$580,0),1)&lt;&gt;"",INDEX($B$559:$B$580,MATCH($B612,$C$559:$C$580,0),1),""),"")</f>
        <v/>
      </c>
      <c r="M612" s="124"/>
      <c r="N612" s="124"/>
      <c r="O612" s="124"/>
      <c r="P612" s="124"/>
      <c r="Q612" s="119"/>
      <c r="R612" s="119"/>
      <c r="S612" s="119"/>
      <c r="T612" s="119"/>
      <c r="U612" s="119"/>
      <c r="V612" s="119"/>
    </row>
    <row r="613" spans="2:22" x14ac:dyDescent="0.2">
      <c r="B613" s="147" t="str">
        <f ca="1">IF(ISBLANK(INDIRECT("$C$566")),"",INDIRECT("$C$566"))</f>
        <v/>
      </c>
      <c r="C613" s="37" t="str">
        <f ca="1">IF(NOT(LEN(B613)&lt;1),"Rod Packing","")</f>
        <v/>
      </c>
      <c r="D613" s="16"/>
      <c r="E613" s="557"/>
      <c r="F613" s="558"/>
      <c r="G613" s="344" t="str">
        <f t="array" aca="1" ref="G613" ca="1">_xlfn.IFNA(IF(INDEX($B$559:$B$580,MATCH($B613,$C$559:$C$580,0),1)&lt;&gt;"",INDEX($B$559:$B$580,MATCH($B613,$C$559:$C$580,0),1),""),"")</f>
        <v/>
      </c>
      <c r="M613" s="124"/>
      <c r="N613" s="124"/>
      <c r="O613" s="124"/>
      <c r="P613" s="124"/>
      <c r="Q613" s="119"/>
      <c r="R613" s="119"/>
      <c r="S613" s="119"/>
      <c r="T613" s="119"/>
      <c r="U613" s="119"/>
      <c r="V613" s="119"/>
    </row>
    <row r="614" spans="2:22" x14ac:dyDescent="0.2">
      <c r="B614" s="147" t="str">
        <f ca="1">IF(ISBLANK(INDIRECT("$C$567")),"",INDIRECT("$C$567"))</f>
        <v/>
      </c>
      <c r="C614" s="37" t="str">
        <f ca="1">IF(NOT(LEN(B614)&lt;1),"Blowdown valve","")</f>
        <v/>
      </c>
      <c r="D614" s="16"/>
      <c r="E614" s="557"/>
      <c r="F614" s="558"/>
      <c r="G614" s="344" t="str">
        <f t="array" aca="1" ref="G614" ca="1">_xlfn.IFNA(IF(INDEX($B$559:$B$580,MATCH($B614,$C$559:$C$580,0),1)&lt;&gt;"",INDEX($B$559:$B$580,MATCH($B614,$C$559:$C$580,0),1),""),"")</f>
        <v/>
      </c>
      <c r="M614" s="124"/>
      <c r="N614" s="124"/>
      <c r="O614" s="124"/>
      <c r="P614" s="124"/>
      <c r="Q614" s="119"/>
      <c r="R614" s="119"/>
      <c r="S614" s="119"/>
      <c r="T614" s="119"/>
      <c r="U614" s="119"/>
      <c r="V614" s="119"/>
    </row>
    <row r="615" spans="2:22" x14ac:dyDescent="0.2">
      <c r="B615" s="147" t="str">
        <f ca="1">IF(ISBLANK(INDIRECT("$C$567")),"",INDIRECT("$C$567"))</f>
        <v/>
      </c>
      <c r="C615" s="37" t="str">
        <f ca="1">IF(NOT(LEN(B615)&lt;1),"Isolation valve","")</f>
        <v/>
      </c>
      <c r="D615" s="16"/>
      <c r="E615" s="557"/>
      <c r="F615" s="558"/>
      <c r="G615" s="344" t="str">
        <f t="array" aca="1" ref="G615" ca="1">_xlfn.IFNA(IF(INDEX($B$559:$B$580,MATCH($B615,$C$559:$C$580,0),1)&lt;&gt;"",INDEX($B$559:$B$580,MATCH($B615,$C$559:$C$580,0),1),""),"")</f>
        <v/>
      </c>
      <c r="M615" s="124"/>
      <c r="N615" s="124"/>
      <c r="O615" s="124"/>
      <c r="P615" s="124"/>
      <c r="Q615" s="119"/>
      <c r="R615" s="119"/>
      <c r="S615" s="119"/>
      <c r="T615" s="119"/>
      <c r="U615" s="119"/>
      <c r="V615" s="119"/>
    </row>
    <row r="616" spans="2:22" x14ac:dyDescent="0.2">
      <c r="B616" s="147" t="str">
        <f ca="1">IF(ISBLANK(INDIRECT("$C$567")),"",INDIRECT("$C$567"))</f>
        <v/>
      </c>
      <c r="C616" s="37" t="str">
        <f ca="1">IF(NOT(LEN(B616)&lt;1),"Rod Packing","")</f>
        <v/>
      </c>
      <c r="D616" s="16"/>
      <c r="E616" s="557"/>
      <c r="F616" s="558"/>
      <c r="G616" s="344" t="str">
        <f t="array" aca="1" ref="G616" ca="1">_xlfn.IFNA(IF(INDEX($B$559:$B$580,MATCH($B616,$C$559:$C$580,0),1)&lt;&gt;"",INDEX($B$559:$B$580,MATCH($B616,$C$559:$C$580,0),1),""),"")</f>
        <v/>
      </c>
      <c r="M616" s="124"/>
      <c r="N616" s="124"/>
      <c r="O616" s="124"/>
      <c r="P616" s="124"/>
      <c r="Q616" s="119"/>
      <c r="R616" s="119"/>
      <c r="S616" s="119"/>
      <c r="T616" s="119"/>
      <c r="U616" s="119"/>
      <c r="V616" s="119"/>
    </row>
    <row r="617" spans="2:22" x14ac:dyDescent="0.2">
      <c r="B617" s="147" t="str">
        <f ca="1">IF(ISBLANK(INDIRECT("$C$568")),"",INDIRECT("$C$568"))</f>
        <v/>
      </c>
      <c r="C617" s="37" t="str">
        <f ca="1">IF(NOT(LEN(B617)&lt;1),"Blowdown valve","")</f>
        <v/>
      </c>
      <c r="D617" s="16"/>
      <c r="E617" s="557"/>
      <c r="F617" s="558"/>
      <c r="G617" s="344" t="str">
        <f t="array" aca="1" ref="G617" ca="1">_xlfn.IFNA(IF(INDEX($B$559:$B$580,MATCH($B617,$C$559:$C$580,0),1)&lt;&gt;"",INDEX($B$559:$B$580,MATCH($B617,$C$559:$C$580,0),1),""),"")</f>
        <v/>
      </c>
      <c r="M617" s="124"/>
      <c r="N617" s="124"/>
      <c r="O617" s="124"/>
      <c r="P617" s="124"/>
      <c r="Q617" s="119"/>
      <c r="R617" s="119"/>
      <c r="S617" s="119"/>
      <c r="T617" s="119"/>
      <c r="U617" s="119"/>
      <c r="V617" s="119"/>
    </row>
    <row r="618" spans="2:22" x14ac:dyDescent="0.2">
      <c r="B618" s="147" t="str">
        <f ca="1">IF(ISBLANK(INDIRECT("$C$568")),"",INDIRECT("$C$568"))</f>
        <v/>
      </c>
      <c r="C618" s="37" t="str">
        <f ca="1">IF(NOT(LEN(B618)&lt;1),"Isolation valve","")</f>
        <v/>
      </c>
      <c r="D618" s="16"/>
      <c r="E618" s="557"/>
      <c r="F618" s="558"/>
      <c r="G618" s="344" t="str">
        <f t="array" aca="1" ref="G618" ca="1">_xlfn.IFNA(IF(INDEX($B$559:$B$580,MATCH($B618,$C$559:$C$580,0),1)&lt;&gt;"",INDEX($B$559:$B$580,MATCH($B618,$C$559:$C$580,0),1),""),"")</f>
        <v/>
      </c>
      <c r="M618" s="124"/>
      <c r="N618" s="124"/>
      <c r="O618" s="124"/>
      <c r="P618" s="124"/>
      <c r="Q618" s="119"/>
      <c r="R618" s="119"/>
      <c r="S618" s="119"/>
      <c r="T618" s="119"/>
      <c r="U618" s="119"/>
      <c r="V618" s="119"/>
    </row>
    <row r="619" spans="2:22" x14ac:dyDescent="0.2">
      <c r="B619" s="147" t="str">
        <f ca="1">IF(ISBLANK(INDIRECT("$C$568")),"",INDIRECT("$C$568"))</f>
        <v/>
      </c>
      <c r="C619" s="37" t="str">
        <f ca="1">IF(NOT(LEN(B619)&lt;1),"Rod Packing","")</f>
        <v/>
      </c>
      <c r="D619" s="16"/>
      <c r="E619" s="557"/>
      <c r="F619" s="558"/>
      <c r="G619" s="344" t="str">
        <f t="array" aca="1" ref="G619" ca="1">_xlfn.IFNA(IF(INDEX($B$559:$B$580,MATCH($B619,$C$559:$C$580,0),1)&lt;&gt;"",INDEX($B$559:$B$580,MATCH($B619,$C$559:$C$580,0),1),""),"")</f>
        <v/>
      </c>
      <c r="M619" s="124"/>
      <c r="N619" s="124"/>
      <c r="O619" s="124"/>
      <c r="P619" s="124"/>
      <c r="Q619" s="119"/>
      <c r="R619" s="119"/>
      <c r="S619" s="119"/>
      <c r="T619" s="119"/>
      <c r="U619" s="119"/>
      <c r="V619" s="119"/>
    </row>
    <row r="620" spans="2:22" x14ac:dyDescent="0.2">
      <c r="B620" s="147" t="str">
        <f ca="1">IF(ISBLANK(INDIRECT("$C$569")),"",INDIRECT("$C$569"))</f>
        <v/>
      </c>
      <c r="C620" s="37" t="str">
        <f ca="1">IF(NOT(LEN(B620)&lt;1),"Blowdown valve","")</f>
        <v/>
      </c>
      <c r="D620" s="16"/>
      <c r="E620" s="557"/>
      <c r="F620" s="558"/>
      <c r="G620" s="344" t="str">
        <f t="array" aca="1" ref="G620" ca="1">_xlfn.IFNA(IF(INDEX($B$559:$B$580,MATCH($B620,$C$559:$C$580,0),1)&lt;&gt;"",INDEX($B$559:$B$580,MATCH($B620,$C$559:$C$580,0),1),""),"")</f>
        <v/>
      </c>
      <c r="M620" s="124"/>
      <c r="N620" s="124"/>
      <c r="O620" s="124"/>
      <c r="P620" s="124"/>
      <c r="Q620" s="119"/>
      <c r="R620" s="119"/>
      <c r="S620" s="119"/>
      <c r="T620" s="119"/>
      <c r="U620" s="119"/>
      <c r="V620" s="119"/>
    </row>
    <row r="621" spans="2:22" x14ac:dyDescent="0.2">
      <c r="B621" s="147" t="str">
        <f ca="1">IF(ISBLANK(INDIRECT("$C$569")),"",INDIRECT("$C$569"))</f>
        <v/>
      </c>
      <c r="C621" s="37" t="str">
        <f ca="1">IF(NOT(LEN(B621)&lt;1),"Isolation valve","")</f>
        <v/>
      </c>
      <c r="D621" s="16"/>
      <c r="E621" s="557"/>
      <c r="F621" s="558"/>
      <c r="G621" s="344" t="str">
        <f t="array" aca="1" ref="G621" ca="1">_xlfn.IFNA(IF(INDEX($B$559:$B$580,MATCH($B621,$C$559:$C$580,0),1)&lt;&gt;"",INDEX($B$559:$B$580,MATCH($B621,$C$559:$C$580,0),1),""),"")</f>
        <v/>
      </c>
      <c r="M621" s="124"/>
      <c r="N621" s="124"/>
      <c r="O621" s="124"/>
      <c r="P621" s="124"/>
      <c r="Q621" s="119"/>
      <c r="R621" s="119"/>
      <c r="S621" s="119"/>
      <c r="T621" s="119"/>
      <c r="U621" s="119"/>
      <c r="V621" s="119"/>
    </row>
    <row r="622" spans="2:22" x14ac:dyDescent="0.2">
      <c r="B622" s="147" t="str">
        <f ca="1">IF(ISBLANK(INDIRECT("$C$569")),"",INDIRECT("$C$569"))</f>
        <v/>
      </c>
      <c r="C622" s="37" t="str">
        <f ca="1">IF(NOT(LEN(B622)&lt;1),"Rod Packing","")</f>
        <v/>
      </c>
      <c r="D622" s="16"/>
      <c r="E622" s="557"/>
      <c r="F622" s="558"/>
      <c r="G622" s="344" t="str">
        <f t="array" aca="1" ref="G622" ca="1">_xlfn.IFNA(IF(INDEX($B$559:$B$580,MATCH($B622,$C$559:$C$580,0),1)&lt;&gt;"",INDEX($B$559:$B$580,MATCH($B622,$C$559:$C$580,0),1),""),"")</f>
        <v/>
      </c>
      <c r="M622" s="124"/>
      <c r="N622" s="124"/>
      <c r="O622" s="124"/>
      <c r="P622" s="124"/>
      <c r="Q622" s="119"/>
      <c r="R622" s="119"/>
      <c r="S622" s="119"/>
      <c r="T622" s="119"/>
      <c r="U622" s="119"/>
      <c r="V622" s="119"/>
    </row>
    <row r="623" spans="2:22" x14ac:dyDescent="0.2">
      <c r="B623" s="147" t="str">
        <f ca="1">IF(ISBLANK(INDIRECT("$C$570")),"",INDIRECT("$C$570"))</f>
        <v/>
      </c>
      <c r="C623" s="37" t="str">
        <f ca="1">IF(NOT(LEN(B623)&lt;1),"Blowdown valve","")</f>
        <v/>
      </c>
      <c r="D623" s="16"/>
      <c r="E623" s="557"/>
      <c r="F623" s="558"/>
      <c r="G623" s="344" t="str">
        <f t="array" aca="1" ref="G623" ca="1">_xlfn.IFNA(IF(INDEX($B$559:$B$580,MATCH($B623,$C$559:$C$580,0),1)&lt;&gt;"",INDEX($B$559:$B$580,MATCH($B623,$C$559:$C$580,0),1),""),"")</f>
        <v/>
      </c>
      <c r="M623" s="124"/>
      <c r="N623" s="124"/>
      <c r="O623" s="124"/>
      <c r="P623" s="124"/>
      <c r="Q623" s="119"/>
      <c r="R623" s="119"/>
      <c r="S623" s="119"/>
      <c r="T623" s="119"/>
      <c r="U623" s="119"/>
      <c r="V623" s="119"/>
    </row>
    <row r="624" spans="2:22" x14ac:dyDescent="0.2">
      <c r="B624" s="147" t="str">
        <f ca="1">IF(ISBLANK(INDIRECT("$C$570")),"",INDIRECT("$C$570"))</f>
        <v/>
      </c>
      <c r="C624" s="37" t="str">
        <f ca="1">IF(NOT(LEN(B624)&lt;1),"Isolation valve","")</f>
        <v/>
      </c>
      <c r="D624" s="16"/>
      <c r="E624" s="557"/>
      <c r="F624" s="558"/>
      <c r="G624" s="344" t="str">
        <f t="array" aca="1" ref="G624" ca="1">_xlfn.IFNA(IF(INDEX($B$559:$B$580,MATCH($B624,$C$559:$C$580,0),1)&lt;&gt;"",INDEX($B$559:$B$580,MATCH($B624,$C$559:$C$580,0),1),""),"")</f>
        <v/>
      </c>
      <c r="M624" s="124"/>
      <c r="N624" s="124"/>
      <c r="O624" s="124"/>
      <c r="P624" s="124"/>
      <c r="Q624" s="119"/>
      <c r="R624" s="119"/>
      <c r="S624" s="119"/>
      <c r="T624" s="119"/>
      <c r="U624" s="119"/>
      <c r="V624" s="119"/>
    </row>
    <row r="625" spans="2:22" x14ac:dyDescent="0.2">
      <c r="B625" s="147" t="str">
        <f ca="1">IF(ISBLANK(INDIRECT("$C$570")),"",INDIRECT("$C$570"))</f>
        <v/>
      </c>
      <c r="C625" s="37" t="str">
        <f ca="1">IF(NOT(LEN(B625)&lt;1),"Rod Packing","")</f>
        <v/>
      </c>
      <c r="D625" s="16"/>
      <c r="E625" s="557"/>
      <c r="F625" s="558"/>
      <c r="G625" s="344" t="str">
        <f t="array" aca="1" ref="G625" ca="1">_xlfn.IFNA(IF(INDEX($B$559:$B$580,MATCH($B625,$C$559:$C$580,0),1)&lt;&gt;"",INDEX($B$559:$B$580,MATCH($B625,$C$559:$C$580,0),1),""),"")</f>
        <v/>
      </c>
      <c r="M625" s="124"/>
      <c r="N625" s="124"/>
      <c r="O625" s="124"/>
      <c r="P625" s="124"/>
      <c r="Q625" s="119"/>
      <c r="R625" s="119"/>
      <c r="S625" s="119"/>
      <c r="T625" s="119"/>
      <c r="U625" s="119"/>
      <c r="V625" s="119"/>
    </row>
    <row r="626" spans="2:22" x14ac:dyDescent="0.2">
      <c r="B626" s="147" t="str">
        <f ca="1">IF(ISBLANK(INDIRECT("$C$571")),"",INDIRECT("$C$571"))</f>
        <v/>
      </c>
      <c r="C626" s="37" t="str">
        <f ca="1">IF(NOT(LEN(B626)&lt;1),"Blowdown valve","")</f>
        <v/>
      </c>
      <c r="D626" s="16"/>
      <c r="E626" s="557"/>
      <c r="F626" s="558"/>
      <c r="G626" s="344" t="str">
        <f t="array" aca="1" ref="G626" ca="1">_xlfn.IFNA(IF(INDEX($B$559:$B$580,MATCH($B626,$C$559:$C$580,0),1)&lt;&gt;"",INDEX($B$559:$B$580,MATCH($B626,$C$559:$C$580,0),1),""),"")</f>
        <v/>
      </c>
      <c r="M626" s="124"/>
      <c r="N626" s="124"/>
      <c r="O626" s="124"/>
      <c r="P626" s="124"/>
      <c r="Q626" s="119"/>
      <c r="R626" s="119"/>
      <c r="S626" s="119"/>
      <c r="T626" s="119"/>
      <c r="U626" s="119"/>
      <c r="V626" s="119"/>
    </row>
    <row r="627" spans="2:22" x14ac:dyDescent="0.2">
      <c r="B627" s="147" t="str">
        <f ca="1">IF(ISBLANK(INDIRECT("$C$571")),"",INDIRECT("$C$571"))</f>
        <v/>
      </c>
      <c r="C627" s="37" t="str">
        <f ca="1">IF(NOT(LEN(B627)&lt;1),"Isolation valve","")</f>
        <v/>
      </c>
      <c r="D627" s="16"/>
      <c r="E627" s="557"/>
      <c r="F627" s="558"/>
      <c r="G627" s="344" t="str">
        <f t="array" aca="1" ref="G627" ca="1">_xlfn.IFNA(IF(INDEX($B$559:$B$580,MATCH($B627,$C$559:$C$580,0),1)&lt;&gt;"",INDEX($B$559:$B$580,MATCH($B627,$C$559:$C$580,0),1),""),"")</f>
        <v/>
      </c>
      <c r="M627" s="124"/>
      <c r="N627" s="124"/>
      <c r="O627" s="124"/>
      <c r="P627" s="124"/>
      <c r="Q627" s="119"/>
      <c r="R627" s="119"/>
      <c r="S627" s="119"/>
      <c r="T627" s="119"/>
      <c r="U627" s="119"/>
      <c r="V627" s="119"/>
    </row>
    <row r="628" spans="2:22" x14ac:dyDescent="0.2">
      <c r="B628" s="147" t="str">
        <f ca="1">IF(ISBLANK(INDIRECT("$C$571")),"",INDIRECT("$C$571"))</f>
        <v/>
      </c>
      <c r="C628" s="37" t="str">
        <f ca="1">IF(NOT(LEN(B628)&lt;1),"Rod Packing","")</f>
        <v/>
      </c>
      <c r="D628" s="16"/>
      <c r="E628" s="557"/>
      <c r="F628" s="558"/>
      <c r="G628" s="344" t="str">
        <f t="array" aca="1" ref="G628" ca="1">_xlfn.IFNA(IF(INDEX($B$559:$B$580,MATCH($B628,$C$559:$C$580,0),1)&lt;&gt;"",INDEX($B$559:$B$580,MATCH($B628,$C$559:$C$580,0),1),""),"")</f>
        <v/>
      </c>
      <c r="M628" s="124"/>
      <c r="N628" s="124"/>
      <c r="O628" s="124"/>
      <c r="P628" s="124"/>
      <c r="Q628" s="119"/>
      <c r="R628" s="119"/>
      <c r="S628" s="119"/>
      <c r="T628" s="119"/>
      <c r="U628" s="119"/>
      <c r="V628" s="119"/>
    </row>
    <row r="629" spans="2:22" x14ac:dyDescent="0.2">
      <c r="B629" s="147" t="str">
        <f ca="1">IF(ISBLANK(INDIRECT("$C$572")),"",INDIRECT("$C$572"))</f>
        <v/>
      </c>
      <c r="C629" s="37" t="str">
        <f ca="1">IF(NOT(LEN(B629)&lt;1),"Blowdown valve","")</f>
        <v/>
      </c>
      <c r="D629" s="16"/>
      <c r="E629" s="557"/>
      <c r="F629" s="558"/>
      <c r="G629" s="344" t="str">
        <f t="array" aca="1" ref="G629" ca="1">_xlfn.IFNA(IF(INDEX($B$559:$B$580,MATCH($B629,$C$559:$C$580,0),1)&lt;&gt;"",INDEX($B$559:$B$580,MATCH($B629,$C$559:$C$580,0),1),""),"")</f>
        <v/>
      </c>
      <c r="M629" s="124"/>
      <c r="N629" s="124"/>
      <c r="O629" s="124"/>
      <c r="P629" s="124"/>
      <c r="Q629" s="119"/>
      <c r="R629" s="119"/>
      <c r="S629" s="119"/>
      <c r="T629" s="119"/>
      <c r="U629" s="119"/>
      <c r="V629" s="119"/>
    </row>
    <row r="630" spans="2:22" x14ac:dyDescent="0.2">
      <c r="B630" s="147" t="str">
        <f ca="1">IF(ISBLANK(INDIRECT("$C$572")),"",INDIRECT("$C$572"))</f>
        <v/>
      </c>
      <c r="C630" s="37" t="str">
        <f ca="1">IF(NOT(LEN(B630)&lt;1),"Isolation valve","")</f>
        <v/>
      </c>
      <c r="D630" s="16"/>
      <c r="E630" s="557"/>
      <c r="F630" s="558"/>
      <c r="G630" s="344" t="str">
        <f t="array" aca="1" ref="G630" ca="1">_xlfn.IFNA(IF(INDEX($B$559:$B$580,MATCH($B630,$C$559:$C$580,0),1)&lt;&gt;"",INDEX($B$559:$B$580,MATCH($B630,$C$559:$C$580,0),1),""),"")</f>
        <v/>
      </c>
      <c r="M630" s="124"/>
      <c r="N630" s="124"/>
      <c r="O630" s="124"/>
      <c r="P630" s="124"/>
      <c r="Q630" s="119"/>
      <c r="R630" s="119"/>
      <c r="S630" s="119"/>
      <c r="T630" s="119"/>
      <c r="U630" s="119"/>
      <c r="V630" s="119"/>
    </row>
    <row r="631" spans="2:22" x14ac:dyDescent="0.2">
      <c r="B631" s="147" t="str">
        <f ca="1">IF(ISBLANK(INDIRECT("$C$572")),"",INDIRECT("$C$572"))</f>
        <v/>
      </c>
      <c r="C631" s="37" t="str">
        <f ca="1">IF(NOT(LEN(B631)&lt;1),"Rod Packing","")</f>
        <v/>
      </c>
      <c r="D631" s="16"/>
      <c r="E631" s="557"/>
      <c r="F631" s="558"/>
      <c r="G631" s="344" t="str">
        <f t="array" aca="1" ref="G631" ca="1">_xlfn.IFNA(IF(INDEX($B$559:$B$580,MATCH($B631,$C$559:$C$580,0),1)&lt;&gt;"",INDEX($B$559:$B$580,MATCH($B631,$C$559:$C$580,0),1),""),"")</f>
        <v/>
      </c>
      <c r="M631" s="124"/>
      <c r="N631" s="124"/>
      <c r="O631" s="124"/>
      <c r="P631" s="124"/>
      <c r="Q631" s="119"/>
      <c r="R631" s="119"/>
      <c r="S631" s="119"/>
      <c r="T631" s="119"/>
      <c r="U631" s="119"/>
      <c r="V631" s="119"/>
    </row>
    <row r="632" spans="2:22" x14ac:dyDescent="0.2">
      <c r="B632" s="147" t="str">
        <f ca="1">IF(ISBLANK(INDIRECT("$C$573")),"",INDIRECT("$C$573"))</f>
        <v/>
      </c>
      <c r="C632" s="37" t="str">
        <f ca="1">IF(NOT(LEN(B632)&lt;1),"Blowdown valve","")</f>
        <v/>
      </c>
      <c r="D632" s="16"/>
      <c r="E632" s="557"/>
      <c r="F632" s="558"/>
      <c r="G632" s="344" t="str">
        <f t="array" aca="1" ref="G632" ca="1">_xlfn.IFNA(IF(INDEX($B$559:$B$580,MATCH($B632,$C$559:$C$580,0),1)&lt;&gt;"",INDEX($B$559:$B$580,MATCH($B632,$C$559:$C$580,0),1),""),"")</f>
        <v/>
      </c>
      <c r="M632" s="124"/>
      <c r="N632" s="124"/>
      <c r="O632" s="124"/>
      <c r="P632" s="124"/>
      <c r="Q632" s="119"/>
      <c r="R632" s="119"/>
      <c r="S632" s="119"/>
      <c r="T632" s="119"/>
      <c r="U632" s="119"/>
      <c r="V632" s="119"/>
    </row>
    <row r="633" spans="2:22" x14ac:dyDescent="0.2">
      <c r="B633" s="147" t="str">
        <f ca="1">IF(ISBLANK(INDIRECT("$C$573")),"",INDIRECT("$C$573"))</f>
        <v/>
      </c>
      <c r="C633" s="37" t="str">
        <f ca="1">IF(NOT(LEN(B633)&lt;1),"Isolation valve","")</f>
        <v/>
      </c>
      <c r="D633" s="16"/>
      <c r="E633" s="557"/>
      <c r="F633" s="558"/>
      <c r="G633" s="344" t="str">
        <f t="array" aca="1" ref="G633" ca="1">_xlfn.IFNA(IF(INDEX($B$559:$B$580,MATCH($B633,$C$559:$C$580,0),1)&lt;&gt;"",INDEX($B$559:$B$580,MATCH($B633,$C$559:$C$580,0),1),""),"")</f>
        <v/>
      </c>
      <c r="M633" s="124"/>
      <c r="N633" s="124"/>
      <c r="O633" s="124"/>
      <c r="P633" s="124"/>
      <c r="Q633" s="119"/>
      <c r="R633" s="119"/>
      <c r="S633" s="119"/>
      <c r="T633" s="119"/>
      <c r="U633" s="119"/>
      <c r="V633" s="119"/>
    </row>
    <row r="634" spans="2:22" x14ac:dyDescent="0.2">
      <c r="B634" s="147" t="str">
        <f ca="1">IF(ISBLANK(INDIRECT("$C$573")),"",INDIRECT("$C$573"))</f>
        <v/>
      </c>
      <c r="C634" s="37" t="str">
        <f ca="1">IF(NOT(LEN(B634)&lt;1),"Rod Packing","")</f>
        <v/>
      </c>
      <c r="D634" s="16"/>
      <c r="E634" s="557"/>
      <c r="F634" s="558"/>
      <c r="G634" s="344" t="str">
        <f t="array" aca="1" ref="G634" ca="1">_xlfn.IFNA(IF(INDEX($B$559:$B$580,MATCH($B634,$C$559:$C$580,0),1)&lt;&gt;"",INDEX($B$559:$B$580,MATCH($B634,$C$559:$C$580,0),1),""),"")</f>
        <v/>
      </c>
      <c r="M634" s="124"/>
      <c r="N634" s="124"/>
      <c r="O634" s="124"/>
      <c r="P634" s="124"/>
      <c r="Q634" s="119"/>
      <c r="R634" s="119"/>
      <c r="S634" s="119"/>
      <c r="T634" s="119"/>
      <c r="U634" s="119"/>
      <c r="V634" s="119"/>
    </row>
    <row r="635" spans="2:22" x14ac:dyDescent="0.2">
      <c r="B635" s="147" t="str">
        <f ca="1">IF(ISBLANK(INDIRECT("$C$574")),"",INDIRECT("$C$574"))</f>
        <v/>
      </c>
      <c r="C635" s="37" t="str">
        <f ca="1">IF(NOT(LEN(B635)&lt;1),"Blowdown valve","")</f>
        <v/>
      </c>
      <c r="D635" s="16"/>
      <c r="E635" s="557"/>
      <c r="F635" s="558"/>
      <c r="G635" s="344" t="str">
        <f t="array" aca="1" ref="G635" ca="1">_xlfn.IFNA(IF(INDEX($B$559:$B$580,MATCH($B635,$C$559:$C$580,0),1)&lt;&gt;"",INDEX($B$559:$B$580,MATCH($B635,$C$559:$C$580,0),1),""),"")</f>
        <v/>
      </c>
      <c r="M635" s="124"/>
      <c r="N635" s="124"/>
      <c r="O635" s="124"/>
      <c r="P635" s="124"/>
      <c r="Q635" s="119"/>
      <c r="R635" s="119"/>
      <c r="S635" s="119"/>
      <c r="T635" s="119"/>
      <c r="U635" s="119"/>
      <c r="V635" s="119"/>
    </row>
    <row r="636" spans="2:22" x14ac:dyDescent="0.2">
      <c r="B636" s="147" t="str">
        <f ca="1">IF(ISBLANK(INDIRECT("$C$574")),"",INDIRECT("$C$574"))</f>
        <v/>
      </c>
      <c r="C636" s="37" t="str">
        <f ca="1">IF(NOT(LEN(B636)&lt;1),"Isolation valve","")</f>
        <v/>
      </c>
      <c r="D636" s="16"/>
      <c r="E636" s="557"/>
      <c r="F636" s="558"/>
      <c r="G636" s="344" t="str">
        <f t="array" aca="1" ref="G636" ca="1">_xlfn.IFNA(IF(INDEX($B$559:$B$580,MATCH($B636,$C$559:$C$580,0),1)&lt;&gt;"",INDEX($B$559:$B$580,MATCH($B636,$C$559:$C$580,0),1),""),"")</f>
        <v/>
      </c>
      <c r="M636" s="124"/>
      <c r="N636" s="124"/>
      <c r="O636" s="124"/>
      <c r="P636" s="124"/>
      <c r="Q636" s="119"/>
      <c r="R636" s="119"/>
      <c r="S636" s="119"/>
      <c r="T636" s="119"/>
      <c r="U636" s="119"/>
      <c r="V636" s="119"/>
    </row>
    <row r="637" spans="2:22" x14ac:dyDescent="0.2">
      <c r="B637" s="147" t="str">
        <f ca="1">IF(ISBLANK(INDIRECT("$C$574")),"",INDIRECT("$C$574"))</f>
        <v/>
      </c>
      <c r="C637" s="37" t="str">
        <f ca="1">IF(NOT(LEN(B637)&lt;1),"Rod Packing","")</f>
        <v/>
      </c>
      <c r="D637" s="16"/>
      <c r="E637" s="557"/>
      <c r="F637" s="558"/>
      <c r="G637" s="344" t="str">
        <f t="array" aca="1" ref="G637" ca="1">_xlfn.IFNA(IF(INDEX($B$559:$B$580,MATCH($B637,$C$559:$C$580,0),1)&lt;&gt;"",INDEX($B$559:$B$580,MATCH($B637,$C$559:$C$580,0),1),""),"")</f>
        <v/>
      </c>
      <c r="M637" s="124"/>
      <c r="N637" s="124"/>
      <c r="O637" s="124"/>
      <c r="P637" s="124"/>
      <c r="Q637" s="119"/>
      <c r="R637" s="119"/>
      <c r="S637" s="119"/>
      <c r="T637" s="119"/>
      <c r="U637" s="119"/>
      <c r="V637" s="119"/>
    </row>
    <row r="638" spans="2:22" x14ac:dyDescent="0.2">
      <c r="B638" s="147" t="str">
        <f ca="1">IF(ISBLANK(INDIRECT("$C$575")),"",INDIRECT("$C$575"))</f>
        <v/>
      </c>
      <c r="C638" s="37" t="str">
        <f ca="1">IF(NOT(LEN(B638)&lt;1),"Blowdown valve","")</f>
        <v/>
      </c>
      <c r="D638" s="16"/>
      <c r="E638" s="557"/>
      <c r="F638" s="558"/>
      <c r="G638" s="344" t="str">
        <f t="array" aca="1" ref="G638" ca="1">_xlfn.IFNA(IF(INDEX($B$559:$B$580,MATCH($B638,$C$559:$C$580,0),1)&lt;&gt;"",INDEX($B$559:$B$580,MATCH($B638,$C$559:$C$580,0),1),""),"")</f>
        <v/>
      </c>
      <c r="M638" s="124"/>
      <c r="N638" s="124"/>
      <c r="O638" s="124"/>
      <c r="P638" s="124"/>
      <c r="Q638" s="119"/>
      <c r="R638" s="119"/>
      <c r="S638" s="119"/>
      <c r="T638" s="119"/>
      <c r="U638" s="119"/>
      <c r="V638" s="119"/>
    </row>
    <row r="639" spans="2:22" x14ac:dyDescent="0.2">
      <c r="B639" s="147" t="str">
        <f ca="1">IF(ISBLANK(INDIRECT("$C$575")),"",INDIRECT("$C$575"))</f>
        <v/>
      </c>
      <c r="C639" s="37" t="str">
        <f ca="1">IF(NOT(LEN(B639)&lt;1),"Isolation valve","")</f>
        <v/>
      </c>
      <c r="D639" s="16"/>
      <c r="E639" s="557"/>
      <c r="F639" s="558"/>
      <c r="G639" s="344" t="str">
        <f t="array" aca="1" ref="G639" ca="1">_xlfn.IFNA(IF(INDEX($B$559:$B$580,MATCH($B639,$C$559:$C$580,0),1)&lt;&gt;"",INDEX($B$559:$B$580,MATCH($B639,$C$559:$C$580,0),1),""),"")</f>
        <v/>
      </c>
      <c r="M639" s="124"/>
      <c r="N639" s="124"/>
      <c r="O639" s="124"/>
      <c r="P639" s="124"/>
      <c r="Q639" s="119"/>
      <c r="R639" s="119"/>
      <c r="S639" s="119"/>
      <c r="T639" s="119"/>
      <c r="U639" s="119"/>
      <c r="V639" s="119"/>
    </row>
    <row r="640" spans="2:22" x14ac:dyDescent="0.2">
      <c r="B640" s="147" t="str">
        <f ca="1">IF(ISBLANK(INDIRECT("$C$575")),"",INDIRECT("$C$575"))</f>
        <v/>
      </c>
      <c r="C640" s="37" t="str">
        <f ca="1">IF(NOT(LEN(B640)&lt;1),"Rod Packing","")</f>
        <v/>
      </c>
      <c r="D640" s="16"/>
      <c r="E640" s="557"/>
      <c r="F640" s="558"/>
      <c r="G640" s="344" t="str">
        <f t="array" aca="1" ref="G640" ca="1">_xlfn.IFNA(IF(INDEX($B$559:$B$580,MATCH($B640,$C$559:$C$580,0),1)&lt;&gt;"",INDEX($B$559:$B$580,MATCH($B640,$C$559:$C$580,0),1),""),"")</f>
        <v/>
      </c>
      <c r="M640" s="124"/>
      <c r="N640" s="124"/>
      <c r="O640" s="124"/>
      <c r="P640" s="124"/>
      <c r="Q640" s="119"/>
      <c r="R640" s="119"/>
      <c r="S640" s="119"/>
      <c r="T640" s="119"/>
      <c r="U640" s="119"/>
      <c r="V640" s="119"/>
    </row>
    <row r="641" spans="2:22" x14ac:dyDescent="0.2">
      <c r="B641" s="147" t="str">
        <f ca="1">IF(ISBLANK(INDIRECT("$C$576")),"",INDIRECT("$C$576"))</f>
        <v/>
      </c>
      <c r="C641" s="37" t="str">
        <f ca="1">IF(NOT(LEN(B641)&lt;1),"Blowdown valve","")</f>
        <v/>
      </c>
      <c r="D641" s="16"/>
      <c r="E641" s="557"/>
      <c r="F641" s="558"/>
      <c r="G641" s="344" t="str">
        <f t="array" aca="1" ref="G641" ca="1">_xlfn.IFNA(IF(INDEX($B$559:$B$580,MATCH($B641,$C$559:$C$580,0),1)&lt;&gt;"",INDEX($B$559:$B$580,MATCH($B641,$C$559:$C$580,0),1),""),"")</f>
        <v/>
      </c>
      <c r="M641" s="124"/>
      <c r="N641" s="124"/>
      <c r="O641" s="124"/>
      <c r="P641" s="124"/>
      <c r="Q641" s="119"/>
      <c r="R641" s="119"/>
      <c r="S641" s="119"/>
      <c r="T641" s="119"/>
      <c r="U641" s="119"/>
      <c r="V641" s="119"/>
    </row>
    <row r="642" spans="2:22" x14ac:dyDescent="0.2">
      <c r="B642" s="147" t="str">
        <f ca="1">IF(ISBLANK(INDIRECT("$C$576")),"",INDIRECT("$C$576"))</f>
        <v/>
      </c>
      <c r="C642" s="37" t="str">
        <f ca="1">IF(NOT(LEN(B642)&lt;1),"Isolation valve","")</f>
        <v/>
      </c>
      <c r="D642" s="16"/>
      <c r="E642" s="557"/>
      <c r="F642" s="558"/>
      <c r="G642" s="344" t="str">
        <f t="array" aca="1" ref="G642" ca="1">_xlfn.IFNA(IF(INDEX($B$559:$B$580,MATCH($B642,$C$559:$C$580,0),1)&lt;&gt;"",INDEX($B$559:$B$580,MATCH($B642,$C$559:$C$580,0),1),""),"")</f>
        <v/>
      </c>
      <c r="M642" s="124"/>
      <c r="N642" s="124"/>
      <c r="O642" s="124"/>
      <c r="P642" s="124"/>
      <c r="Q642" s="119"/>
      <c r="R642" s="119"/>
      <c r="S642" s="119"/>
      <c r="T642" s="119"/>
      <c r="U642" s="119"/>
      <c r="V642" s="119"/>
    </row>
    <row r="643" spans="2:22" x14ac:dyDescent="0.2">
      <c r="B643" s="147" t="str">
        <f ca="1">IF(ISBLANK(INDIRECT("$C$576")),"",INDIRECT("$C$576"))</f>
        <v/>
      </c>
      <c r="C643" s="37" t="str">
        <f ca="1">IF(NOT(LEN(B643)&lt;1),"Rod Packing","")</f>
        <v/>
      </c>
      <c r="D643" s="16"/>
      <c r="E643" s="557"/>
      <c r="F643" s="558"/>
      <c r="G643" s="344" t="str">
        <f t="array" aca="1" ref="G643" ca="1">_xlfn.IFNA(IF(INDEX($B$559:$B$580,MATCH($B643,$C$559:$C$580,0),1)&lt;&gt;"",INDEX($B$559:$B$580,MATCH($B643,$C$559:$C$580,0),1),""),"")</f>
        <v/>
      </c>
      <c r="M643" s="124"/>
      <c r="N643" s="124"/>
      <c r="O643" s="124"/>
      <c r="P643" s="124"/>
      <c r="Q643" s="119"/>
      <c r="R643" s="119"/>
      <c r="S643" s="119"/>
      <c r="T643" s="119"/>
      <c r="U643" s="119"/>
      <c r="V643" s="119"/>
    </row>
    <row r="644" spans="2:22" x14ac:dyDescent="0.2">
      <c r="B644" s="147" t="str">
        <f ca="1">IF(ISBLANK(INDIRECT("$C$577")),"",INDIRECT("$C$577"))</f>
        <v/>
      </c>
      <c r="C644" s="37" t="str">
        <f ca="1">IF(NOT(LEN(B644)&lt;1),"Blowdown valve","")</f>
        <v/>
      </c>
      <c r="D644" s="16"/>
      <c r="E644" s="557"/>
      <c r="F644" s="558"/>
      <c r="G644" s="344" t="str">
        <f t="array" aca="1" ref="G644" ca="1">_xlfn.IFNA(IF(INDEX($B$559:$B$580,MATCH($B644,$C$559:$C$580,0),1)&lt;&gt;"",INDEX($B$559:$B$580,MATCH($B644,$C$559:$C$580,0),1),""),"")</f>
        <v/>
      </c>
      <c r="M644" s="124"/>
      <c r="N644" s="124"/>
      <c r="O644" s="124"/>
      <c r="P644" s="124"/>
      <c r="Q644" s="119"/>
      <c r="R644" s="119"/>
      <c r="S644" s="119"/>
      <c r="T644" s="119"/>
      <c r="U644" s="119"/>
      <c r="V644" s="119"/>
    </row>
    <row r="645" spans="2:22" x14ac:dyDescent="0.2">
      <c r="B645" s="147" t="str">
        <f ca="1">IF(ISBLANK(INDIRECT("$C$577")),"",INDIRECT("$C$577"))</f>
        <v/>
      </c>
      <c r="C645" s="37" t="str">
        <f ca="1">IF(NOT(LEN(B645)&lt;1),"Isolation valve","")</f>
        <v/>
      </c>
      <c r="D645" s="16"/>
      <c r="E645" s="557"/>
      <c r="F645" s="558"/>
      <c r="G645" s="344" t="str">
        <f t="array" aca="1" ref="G645" ca="1">_xlfn.IFNA(IF(INDEX($B$559:$B$580,MATCH($B645,$C$559:$C$580,0),1)&lt;&gt;"",INDEX($B$559:$B$580,MATCH($B645,$C$559:$C$580,0),1),""),"")</f>
        <v/>
      </c>
      <c r="M645" s="124"/>
      <c r="N645" s="124"/>
      <c r="O645" s="124"/>
      <c r="P645" s="124"/>
      <c r="Q645" s="119"/>
      <c r="R645" s="119"/>
      <c r="S645" s="119"/>
      <c r="T645" s="119"/>
      <c r="U645" s="119"/>
      <c r="V645" s="119"/>
    </row>
    <row r="646" spans="2:22" x14ac:dyDescent="0.2">
      <c r="B646" s="147" t="str">
        <f ca="1">IF(ISBLANK(INDIRECT("$C$577")),"",INDIRECT("$C$577"))</f>
        <v/>
      </c>
      <c r="C646" s="37" t="str">
        <f ca="1">IF(NOT(LEN(B646)&lt;1),"Rod Packing","")</f>
        <v/>
      </c>
      <c r="D646" s="16"/>
      <c r="E646" s="557"/>
      <c r="F646" s="558"/>
      <c r="G646" s="344" t="str">
        <f t="array" aca="1" ref="G646" ca="1">_xlfn.IFNA(IF(INDEX($B$559:$B$580,MATCH($B646,$C$559:$C$580,0),1)&lt;&gt;"",INDEX($B$559:$B$580,MATCH($B646,$C$559:$C$580,0),1),""),"")</f>
        <v/>
      </c>
      <c r="M646" s="124"/>
      <c r="N646" s="124"/>
      <c r="O646" s="124"/>
      <c r="P646" s="124"/>
      <c r="Q646" s="119"/>
      <c r="R646" s="119"/>
      <c r="S646" s="119"/>
      <c r="T646" s="119"/>
      <c r="U646" s="119"/>
      <c r="V646" s="119"/>
    </row>
    <row r="647" spans="2:22" x14ac:dyDescent="0.2">
      <c r="B647" s="147" t="str">
        <f ca="1">IF(ISBLANK(INDIRECT("$C$578")),"",INDIRECT("$C$578"))</f>
        <v/>
      </c>
      <c r="C647" s="37" t="str">
        <f ca="1">IF(NOT(LEN(B647)&lt;1),"Blowdown valve","")</f>
        <v/>
      </c>
      <c r="D647" s="16"/>
      <c r="E647" s="557"/>
      <c r="F647" s="558"/>
      <c r="G647" s="344" t="str">
        <f t="array" aca="1" ref="G647" ca="1">_xlfn.IFNA(IF(INDEX($B$559:$B$580,MATCH($B647,$C$559:$C$580,0),1)&lt;&gt;"",INDEX($B$559:$B$580,MATCH($B647,$C$559:$C$580,0),1),""),"")</f>
        <v/>
      </c>
      <c r="M647" s="124"/>
      <c r="N647" s="124"/>
      <c r="O647" s="124"/>
      <c r="P647" s="124"/>
      <c r="Q647" s="119"/>
      <c r="R647" s="119"/>
      <c r="S647" s="119"/>
      <c r="T647" s="119"/>
      <c r="U647" s="119"/>
      <c r="V647" s="119"/>
    </row>
    <row r="648" spans="2:22" x14ac:dyDescent="0.2">
      <c r="B648" s="147" t="str">
        <f ca="1">IF(ISBLANK(INDIRECT("$C$578")),"",INDIRECT("$C$578"))</f>
        <v/>
      </c>
      <c r="C648" s="37" t="str">
        <f ca="1">IF(NOT(LEN(B648)&lt;1),"Isolation valve","")</f>
        <v/>
      </c>
      <c r="D648" s="16"/>
      <c r="E648" s="557"/>
      <c r="F648" s="558"/>
      <c r="G648" s="344" t="str">
        <f t="array" aca="1" ref="G648" ca="1">_xlfn.IFNA(IF(INDEX($B$559:$B$580,MATCH($B648,$C$559:$C$580,0),1)&lt;&gt;"",INDEX($B$559:$B$580,MATCH($B648,$C$559:$C$580,0),1),""),"")</f>
        <v/>
      </c>
      <c r="M648" s="124"/>
      <c r="N648" s="124"/>
      <c r="O648" s="124"/>
      <c r="P648" s="124"/>
      <c r="Q648" s="119"/>
      <c r="R648" s="119"/>
      <c r="S648" s="119"/>
      <c r="T648" s="119"/>
      <c r="U648" s="119"/>
      <c r="V648" s="119"/>
    </row>
    <row r="649" spans="2:22" x14ac:dyDescent="0.2">
      <c r="B649" s="147" t="str">
        <f ca="1">IF(ISBLANK(INDIRECT("$C$578")),"",INDIRECT("$C$578"))</f>
        <v/>
      </c>
      <c r="C649" s="37" t="str">
        <f ca="1">IF(NOT(LEN(B649)&lt;1),"Rod Packing","")</f>
        <v/>
      </c>
      <c r="D649" s="16"/>
      <c r="E649" s="557"/>
      <c r="F649" s="558"/>
      <c r="G649" s="344" t="str">
        <f t="array" aca="1" ref="G649" ca="1">_xlfn.IFNA(IF(INDEX($B$559:$B$580,MATCH($B649,$C$559:$C$580,0),1)&lt;&gt;"",INDEX($B$559:$B$580,MATCH($B649,$C$559:$C$580,0),1),""),"")</f>
        <v/>
      </c>
      <c r="M649" s="124"/>
      <c r="N649" s="124"/>
      <c r="O649" s="124"/>
      <c r="P649" s="124"/>
      <c r="Q649" s="119"/>
      <c r="R649" s="119"/>
      <c r="S649" s="119"/>
      <c r="T649" s="119"/>
      <c r="U649" s="119"/>
      <c r="V649" s="119"/>
    </row>
    <row r="650" spans="2:22" x14ac:dyDescent="0.2">
      <c r="B650" s="147" t="str">
        <f ca="1">IF(ISBLANK(INDIRECT("$C$579")),"",INDIRECT("$C$579"))</f>
        <v/>
      </c>
      <c r="C650" s="37" t="str">
        <f ca="1">IF(NOT(LEN(B650)&lt;1),"Blowdown valve","")</f>
        <v/>
      </c>
      <c r="D650" s="16"/>
      <c r="E650" s="557"/>
      <c r="F650" s="558"/>
      <c r="G650" s="344" t="str">
        <f t="array" aca="1" ref="G650" ca="1">_xlfn.IFNA(IF(INDEX($B$559:$B$580,MATCH($B650,$C$559:$C$580,0),1)&lt;&gt;"",INDEX($B$559:$B$580,MATCH($B650,$C$559:$C$580,0),1),""),"")</f>
        <v/>
      </c>
      <c r="M650" s="124"/>
      <c r="N650" s="124"/>
      <c r="O650" s="124"/>
      <c r="P650" s="124"/>
      <c r="Q650" s="119"/>
      <c r="R650" s="119"/>
      <c r="S650" s="119"/>
      <c r="T650" s="119"/>
      <c r="U650" s="119"/>
      <c r="V650" s="119"/>
    </row>
    <row r="651" spans="2:22" x14ac:dyDescent="0.2">
      <c r="B651" s="147" t="str">
        <f ca="1">IF(ISBLANK(INDIRECT("$C$579")),"",INDIRECT("$C$579"))</f>
        <v/>
      </c>
      <c r="C651" s="37" t="str">
        <f ca="1">IF(NOT(LEN(B651)&lt;1),"Isolation valve","")</f>
        <v/>
      </c>
      <c r="D651" s="16"/>
      <c r="E651" s="557"/>
      <c r="F651" s="558"/>
      <c r="G651" s="344" t="str">
        <f t="array" aca="1" ref="G651" ca="1">_xlfn.IFNA(IF(INDEX($B$559:$B$580,MATCH($B651,$C$559:$C$580,0),1)&lt;&gt;"",INDEX($B$559:$B$580,MATCH($B651,$C$559:$C$580,0),1),""),"")</f>
        <v/>
      </c>
      <c r="M651" s="124"/>
      <c r="N651" s="124"/>
      <c r="O651" s="124"/>
      <c r="P651" s="124"/>
      <c r="Q651" s="119"/>
      <c r="R651" s="119"/>
      <c r="S651" s="119"/>
      <c r="T651" s="119"/>
      <c r="U651" s="119"/>
      <c r="V651" s="119"/>
    </row>
    <row r="652" spans="2:22" x14ac:dyDescent="0.2">
      <c r="B652" s="147" t="str">
        <f ca="1">IF(ISBLANK(INDIRECT("$C$579")),"",INDIRECT("$C$579"))</f>
        <v/>
      </c>
      <c r="C652" s="37" t="str">
        <f ca="1">IF(NOT(LEN(B652)&lt;1),"Rod Packing","")</f>
        <v/>
      </c>
      <c r="D652" s="16"/>
      <c r="E652" s="557"/>
      <c r="F652" s="558"/>
      <c r="G652" s="344" t="str">
        <f t="array" aca="1" ref="G652" ca="1">_xlfn.IFNA(IF(INDEX($B$559:$B$580,MATCH($B652,$C$559:$C$580,0),1)&lt;&gt;"",INDEX($B$559:$B$580,MATCH($B652,$C$559:$C$580,0),1),""),"")</f>
        <v/>
      </c>
      <c r="M652" s="124"/>
      <c r="N652" s="124"/>
      <c r="O652" s="124"/>
      <c r="P652" s="124"/>
      <c r="Q652" s="119"/>
      <c r="R652" s="119"/>
      <c r="S652" s="119"/>
      <c r="T652" s="119"/>
      <c r="U652" s="119"/>
      <c r="V652" s="119"/>
    </row>
    <row r="653" spans="2:22" x14ac:dyDescent="0.2">
      <c r="B653" s="147" t="str">
        <f ca="1">IF(ISBLANK(INDIRECT("$C$580")),"",INDIRECT("$C$580"))</f>
        <v/>
      </c>
      <c r="C653" s="37" t="str">
        <f ca="1">IF(NOT(LEN(B653)&lt;1),"Blowdown valve","")</f>
        <v/>
      </c>
      <c r="D653" s="16"/>
      <c r="E653" s="557"/>
      <c r="F653" s="558"/>
      <c r="G653" s="344" t="str">
        <f t="array" aca="1" ref="G653" ca="1">_xlfn.IFNA(IF(INDEX($B$559:$B$580,MATCH($B653,$C$559:$C$580,0),1)&lt;&gt;"",INDEX($B$559:$B$580,MATCH($B653,$C$559:$C$580,0),1),""),"")</f>
        <v/>
      </c>
      <c r="M653" s="124"/>
      <c r="N653" s="124"/>
      <c r="O653" s="124"/>
      <c r="P653" s="124"/>
      <c r="Q653" s="119"/>
      <c r="R653" s="119"/>
      <c r="S653" s="119"/>
      <c r="T653" s="119"/>
      <c r="U653" s="119"/>
      <c r="V653" s="119"/>
    </row>
    <row r="654" spans="2:22" x14ac:dyDescent="0.2">
      <c r="B654" s="147" t="str">
        <f ca="1">IF(ISBLANK(INDIRECT("$C$580")),"",INDIRECT("$C$580"))</f>
        <v/>
      </c>
      <c r="C654" s="37" t="str">
        <f ca="1">IF(NOT(LEN(B654)&lt;1),"Isolation valve","")</f>
        <v/>
      </c>
      <c r="D654" s="16"/>
      <c r="E654" s="557"/>
      <c r="F654" s="558"/>
      <c r="G654" s="344" t="str">
        <f t="array" aca="1" ref="G654" ca="1">_xlfn.IFNA(IF(INDEX($B$559:$B$580,MATCH($B654,$C$559:$C$580,0),1)&lt;&gt;"",INDEX($B$559:$B$580,MATCH($B654,$C$559:$C$580,0),1),""),"")</f>
        <v/>
      </c>
      <c r="M654" s="124"/>
      <c r="N654" s="124"/>
      <c r="O654" s="124"/>
      <c r="P654" s="124"/>
      <c r="Q654" s="119"/>
      <c r="R654" s="119"/>
      <c r="S654" s="119"/>
      <c r="T654" s="119"/>
      <c r="U654" s="119"/>
      <c r="V654" s="119"/>
    </row>
    <row r="655" spans="2:22" x14ac:dyDescent="0.2">
      <c r="B655" s="147" t="str">
        <f ca="1">IF(ISBLANK(INDIRECT("$C$580")),"",INDIRECT("$C$580"))</f>
        <v/>
      </c>
      <c r="C655" s="37" t="str">
        <f ca="1">IF(NOT(LEN(B655)&lt;1),"Rod Packing","")</f>
        <v/>
      </c>
      <c r="D655" s="16"/>
      <c r="E655" s="557"/>
      <c r="F655" s="558"/>
      <c r="G655" s="344" t="str">
        <f t="array" aca="1" ref="G655" ca="1">_xlfn.IFNA(IF(INDEX($B$559:$B$580,MATCH($B655,$C$559:$C$580,0),1)&lt;&gt;"",INDEX($B$559:$B$580,MATCH($B655,$C$559:$C$580,0),1),""),"")</f>
        <v/>
      </c>
      <c r="M655" s="124"/>
      <c r="N655" s="124"/>
      <c r="O655" s="124"/>
      <c r="P655" s="124"/>
      <c r="Q655" s="119"/>
      <c r="R655" s="119"/>
      <c r="S655" s="119"/>
      <c r="T655" s="119"/>
      <c r="U655" s="119"/>
      <c r="V655" s="119"/>
    </row>
    <row r="656" spans="2:22" ht="15" thickBot="1" x14ac:dyDescent="0.25">
      <c r="B656" s="412"/>
      <c r="C656" s="302"/>
      <c r="D656" s="302"/>
      <c r="E656" s="302"/>
      <c r="F656" s="302"/>
      <c r="G656" s="413"/>
      <c r="M656" s="124"/>
      <c r="N656" s="124"/>
      <c r="O656" s="124"/>
      <c r="P656" s="124"/>
      <c r="Q656" s="119"/>
      <c r="R656" s="119"/>
      <c r="S656" s="119"/>
      <c r="T656" s="119"/>
      <c r="U656" s="119"/>
      <c r="V656" s="119"/>
    </row>
    <row r="657" spans="2:22" x14ac:dyDescent="0.2">
      <c r="B657" s="414"/>
      <c r="C657" s="415"/>
      <c r="D657" s="415"/>
      <c r="E657" s="415"/>
      <c r="F657" s="415"/>
      <c r="G657" s="415"/>
      <c r="H657" s="415"/>
      <c r="I657" s="415"/>
      <c r="J657" s="401"/>
      <c r="M657" s="124"/>
      <c r="N657" s="124"/>
      <c r="O657" s="124"/>
      <c r="P657" s="124"/>
      <c r="Q657" s="119"/>
      <c r="R657" s="119"/>
      <c r="S657" s="119"/>
      <c r="T657" s="119"/>
      <c r="U657" s="119"/>
      <c r="V657" s="119"/>
    </row>
    <row r="658" spans="2:22" ht="18" x14ac:dyDescent="0.25">
      <c r="B658" s="418" t="s">
        <v>193</v>
      </c>
      <c r="J658" s="402"/>
      <c r="M658" s="124"/>
      <c r="N658" s="124"/>
      <c r="O658" s="124"/>
      <c r="P658" s="124"/>
      <c r="Q658" s="119"/>
      <c r="R658" s="119"/>
      <c r="S658" s="119"/>
      <c r="T658" s="119"/>
      <c r="U658" s="119"/>
      <c r="V658" s="119"/>
    </row>
    <row r="659" spans="2:22" ht="15" x14ac:dyDescent="0.25">
      <c r="B659" s="423"/>
      <c r="J659" s="402"/>
      <c r="M659" s="124"/>
      <c r="N659" s="124"/>
      <c r="O659" s="124"/>
      <c r="P659" s="124"/>
      <c r="Q659" s="119"/>
      <c r="R659" s="119"/>
      <c r="S659" s="119"/>
      <c r="T659" s="119"/>
      <c r="U659" s="119"/>
      <c r="V659" s="119"/>
    </row>
    <row r="660" spans="2:22" x14ac:dyDescent="0.2">
      <c r="B660" s="141" t="s">
        <v>265</v>
      </c>
      <c r="J660" s="402"/>
      <c r="M660" s="124"/>
      <c r="N660" s="124"/>
      <c r="O660" s="124"/>
      <c r="P660" s="124"/>
      <c r="Q660" s="119"/>
      <c r="R660" s="119"/>
      <c r="S660" s="119"/>
      <c r="T660" s="119"/>
      <c r="U660" s="119"/>
      <c r="V660" s="119"/>
    </row>
    <row r="661" spans="2:22" x14ac:dyDescent="0.2">
      <c r="B661" s="141"/>
      <c r="J661" s="402"/>
      <c r="M661" s="124"/>
      <c r="N661" s="124"/>
      <c r="O661" s="124"/>
      <c r="P661" s="124"/>
      <c r="Q661" s="119"/>
      <c r="R661" s="119"/>
      <c r="S661" s="119"/>
      <c r="T661" s="119"/>
      <c r="U661" s="119"/>
      <c r="V661" s="119"/>
    </row>
    <row r="662" spans="2:22" ht="120" x14ac:dyDescent="0.25">
      <c r="B662" s="132" t="s">
        <v>191</v>
      </c>
      <c r="C662" s="481" t="s">
        <v>60</v>
      </c>
      <c r="D662" s="481" t="s">
        <v>266</v>
      </c>
      <c r="E662" s="481" t="s">
        <v>267</v>
      </c>
      <c r="F662" s="481" t="s">
        <v>268</v>
      </c>
      <c r="G662" s="481" t="s">
        <v>269</v>
      </c>
      <c r="H662" s="481" t="s">
        <v>270</v>
      </c>
      <c r="I662" s="481" t="s">
        <v>271</v>
      </c>
      <c r="J662" s="482" t="s">
        <v>272</v>
      </c>
      <c r="M662" s="124"/>
      <c r="N662" s="124"/>
      <c r="O662" s="124"/>
      <c r="P662" s="124"/>
      <c r="Q662" s="119"/>
      <c r="R662" s="119"/>
      <c r="S662" s="119"/>
      <c r="T662" s="119"/>
      <c r="U662" s="119"/>
      <c r="V662" s="119"/>
    </row>
    <row r="663" spans="2:22" x14ac:dyDescent="0.2">
      <c r="B663" s="147" t="str">
        <f t="array" aca="1" ref="B663" ca="1">INDIRECT(TEXT(MIN(IF(($D$590:$E$655&lt;&gt;"")*(COUNTIF($B662:B$662,$D$590:$E$655)=0),ROW($590:$655)*100+COLUMN($D:$E),7^8)),"R0C00"),)&amp;""</f>
        <v/>
      </c>
      <c r="C663" s="422" t="str">
        <f ca="1">_xlfn.IFNA(IF(B663&lt;&gt;"",INDEX($G$590:$G$655,MATCH(B663,$D$590:$D$655,0),),""),IF(B663&lt;&gt;"",INDEX($G$590:$G$655,MATCH(B663,$E$590:$E$655,0),),""))</f>
        <v/>
      </c>
      <c r="D663" s="16"/>
      <c r="E663" s="49"/>
      <c r="F663" s="16"/>
      <c r="G663" s="16"/>
      <c r="H663" s="80"/>
      <c r="I663" s="80"/>
      <c r="J663" s="152"/>
      <c r="M663" s="124"/>
      <c r="N663" s="124"/>
      <c r="O663" s="124" t="str">
        <f>IF(D663="Yes",#REF!,"")</f>
        <v/>
      </c>
      <c r="P663" s="124"/>
      <c r="Q663" s="124" t="str">
        <f>IF(F663="Yes",1,"")</f>
        <v/>
      </c>
      <c r="R663" s="424" t="str">
        <f>IF(Q663=1,COUNTIF($Q$663:Q663,1),"")</f>
        <v/>
      </c>
      <c r="S663" s="124" t="str">
        <f>IFERROR(INDEX($B$663:$B$737,MATCH(ROWS($Q$663:Q663),$R$663:$R$737,0)),"")</f>
        <v/>
      </c>
      <c r="T663" s="124" t="str">
        <f>IF(G663="Yes",1,"")</f>
        <v/>
      </c>
      <c r="U663" s="424" t="str">
        <f>IF(T663=1,COUNTIF($T$393:T663,1),"")</f>
        <v/>
      </c>
      <c r="V663" s="124" t="str">
        <f>IFERROR(INDEX($B$393:$B$467,MATCH(ROWS($T$393:T663),$U$393:$U$467,0)),"")</f>
        <v/>
      </c>
    </row>
    <row r="664" spans="2:22" x14ac:dyDescent="0.2">
      <c r="B664" s="147" t="str">
        <f t="array" aca="1" ref="B664" ca="1">INDIRECT(TEXT(MIN(IF(($D$590:$E$655&lt;&gt;"")*(COUNTIF($B$662:B663,$D$590:$E$655)=0),ROW($590:$655)*100+COLUMN($D:$E),7^8)),"R0C00"),)&amp;""</f>
        <v/>
      </c>
      <c r="C664" s="422" t="str">
        <f t="shared" ref="C664:C727" ca="1" si="11">_xlfn.IFNA(IF(B664&lt;&gt;"",INDEX($G$590:$G$655,MATCH(B664,$D$590:$D$655,0),),""),IF(B664&lt;&gt;"",INDEX($G$590:$G$655,MATCH(B664,$E$590:$E$655,0),),""))</f>
        <v/>
      </c>
      <c r="D664" s="16"/>
      <c r="E664" s="49"/>
      <c r="F664" s="16"/>
      <c r="G664" s="16"/>
      <c r="H664" s="80"/>
      <c r="I664" s="80"/>
      <c r="J664" s="152"/>
      <c r="M664" s="124"/>
      <c r="N664" s="124"/>
      <c r="O664" s="124"/>
      <c r="P664" s="124"/>
      <c r="Q664" s="124" t="str">
        <f t="shared" ref="Q664:Q727" si="12">IF(F664="Yes",1,"")</f>
        <v/>
      </c>
      <c r="R664" s="424" t="str">
        <f>IF(Q664=1,COUNTIF($Q$663:Q664,1),"")</f>
        <v/>
      </c>
      <c r="S664" s="124" t="str">
        <f>IFERROR(INDEX($B$663:$B$737,MATCH(ROWS($Q$663:Q664),$R$663:$R$737,0)),"")</f>
        <v/>
      </c>
      <c r="T664" s="124" t="str">
        <f t="shared" ref="T664:T727" si="13">IF(G664="Yes",1,"")</f>
        <v/>
      </c>
      <c r="U664" s="424" t="str">
        <f>IF(T664=1,COUNTIF($T$393:T664,1),"")</f>
        <v/>
      </c>
      <c r="V664" s="124" t="str">
        <f>IFERROR(INDEX($B$393:$B$467,MATCH(ROWS($T$393:T664),$U$393:$U$467,0)),"")</f>
        <v/>
      </c>
    </row>
    <row r="665" spans="2:22" x14ac:dyDescent="0.2">
      <c r="B665" s="147" t="str">
        <f t="array" aca="1" ref="B665" ca="1">INDIRECT(TEXT(MIN(IF(($D$590:$E$655&lt;&gt;"")*(COUNTIF($B$662:B664,$D$590:$E$655)=0),ROW($590:$655)*100+COLUMN($D:$E),7^8)),"R0C00"),)&amp;""</f>
        <v/>
      </c>
      <c r="C665" s="422" t="str">
        <f t="shared" ca="1" si="11"/>
        <v/>
      </c>
      <c r="D665" s="16"/>
      <c r="E665" s="49"/>
      <c r="F665" s="16"/>
      <c r="G665" s="16"/>
      <c r="H665" s="80"/>
      <c r="I665" s="80"/>
      <c r="J665" s="152"/>
      <c r="M665" s="124"/>
      <c r="N665" s="124"/>
      <c r="O665" s="124"/>
      <c r="P665" s="124"/>
      <c r="Q665" s="124" t="str">
        <f t="shared" si="12"/>
        <v/>
      </c>
      <c r="R665" s="424" t="str">
        <f>IF(Q665=1,COUNTIF($Q$663:Q665,1),"")</f>
        <v/>
      </c>
      <c r="S665" s="124" t="str">
        <f>IFERROR(INDEX($B$663:$B$737,MATCH(ROWS($Q$663:Q665),$R$663:$R$737,0)),"")</f>
        <v/>
      </c>
      <c r="T665" s="124" t="str">
        <f t="shared" si="13"/>
        <v/>
      </c>
      <c r="U665" s="424" t="str">
        <f>IF(T665=1,COUNTIF($T$393:T665,1),"")</f>
        <v/>
      </c>
      <c r="V665" s="124" t="str">
        <f>IFERROR(INDEX($B$393:$B$467,MATCH(ROWS($T$393:T665),$U$393:$U$467,0)),"")</f>
        <v/>
      </c>
    </row>
    <row r="666" spans="2:22" x14ac:dyDescent="0.2">
      <c r="B666" s="147" t="str">
        <f t="array" aca="1" ref="B666" ca="1">INDIRECT(TEXT(MIN(IF(($D$590:$E$655&lt;&gt;"")*(COUNTIF($B$662:B665,$D$590:$E$655)=0),ROW($590:$655)*100+COLUMN($D:$E),7^8)),"R0C00"),)&amp;""</f>
        <v/>
      </c>
      <c r="C666" s="422" t="str">
        <f t="shared" ca="1" si="11"/>
        <v/>
      </c>
      <c r="D666" s="16"/>
      <c r="E666" s="49"/>
      <c r="F666" s="16"/>
      <c r="G666" s="16"/>
      <c r="H666" s="80"/>
      <c r="I666" s="80"/>
      <c r="J666" s="152"/>
      <c r="M666" s="124"/>
      <c r="N666" s="124"/>
      <c r="O666" s="124"/>
      <c r="P666" s="124"/>
      <c r="Q666" s="124" t="str">
        <f t="shared" si="12"/>
        <v/>
      </c>
      <c r="R666" s="424" t="str">
        <f>IF(Q666=1,COUNTIF($Q$663:Q666,1),"")</f>
        <v/>
      </c>
      <c r="S666" s="124" t="str">
        <f>IFERROR(INDEX($B$663:$B$737,MATCH(ROWS($Q$663:Q666),$R$663:$R$737,0)),"")</f>
        <v/>
      </c>
      <c r="T666" s="124" t="str">
        <f t="shared" si="13"/>
        <v/>
      </c>
      <c r="U666" s="424" t="str">
        <f>IF(T666=1,COUNTIF($T$393:T666,1),"")</f>
        <v/>
      </c>
      <c r="V666" s="124" t="str">
        <f>IFERROR(INDEX($B$393:$B$467,MATCH(ROWS($T$393:T666),$U$393:$U$467,0)),"")</f>
        <v/>
      </c>
    </row>
    <row r="667" spans="2:22" x14ac:dyDescent="0.2">
      <c r="B667" s="147" t="str">
        <f t="array" aca="1" ref="B667" ca="1">INDIRECT(TEXT(MIN(IF(($D$590:$E$655&lt;&gt;"")*(COUNTIF($B$662:B666,$D$590:$E$655)=0),ROW($590:$655)*100+COLUMN($D:$E),7^8)),"R0C00"),)&amp;""</f>
        <v/>
      </c>
      <c r="C667" s="422" t="str">
        <f t="shared" ca="1" si="11"/>
        <v/>
      </c>
      <c r="D667" s="16"/>
      <c r="E667" s="49"/>
      <c r="F667" s="16"/>
      <c r="G667" s="16"/>
      <c r="H667" s="80"/>
      <c r="I667" s="80"/>
      <c r="J667" s="152"/>
      <c r="M667" s="124"/>
      <c r="N667" s="124"/>
      <c r="O667" s="124"/>
      <c r="P667" s="124"/>
      <c r="Q667" s="124" t="str">
        <f t="shared" si="12"/>
        <v/>
      </c>
      <c r="R667" s="424" t="str">
        <f>IF(Q667=1,COUNTIF($Q$663:Q667,1),"")</f>
        <v/>
      </c>
      <c r="S667" s="124" t="str">
        <f>IFERROR(INDEX($B$663:$B$737,MATCH(ROWS($Q$663:Q667),$R$663:$R$737,0)),"")</f>
        <v/>
      </c>
      <c r="T667" s="124" t="str">
        <f t="shared" si="13"/>
        <v/>
      </c>
      <c r="U667" s="424" t="str">
        <f>IF(T667=1,COUNTIF($T$393:T667,1),"")</f>
        <v/>
      </c>
      <c r="V667" s="124" t="str">
        <f>IFERROR(INDEX($B$393:$B$467,MATCH(ROWS($T$393:T667),$U$393:$U$467,0)),"")</f>
        <v/>
      </c>
    </row>
    <row r="668" spans="2:22" x14ac:dyDescent="0.2">
      <c r="B668" s="147" t="str">
        <f t="array" aca="1" ref="B668" ca="1">INDIRECT(TEXT(MIN(IF(($D$590:$E$655&lt;&gt;"")*(COUNTIF($B$662:B667,$D$590:$E$655)=0),ROW($590:$655)*100+COLUMN($D:$E),7^8)),"R0C00"),)&amp;""</f>
        <v/>
      </c>
      <c r="C668" s="422" t="str">
        <f t="shared" ca="1" si="11"/>
        <v/>
      </c>
      <c r="D668" s="16"/>
      <c r="E668" s="49"/>
      <c r="F668" s="16"/>
      <c r="G668" s="16"/>
      <c r="H668" s="80"/>
      <c r="I668" s="80"/>
      <c r="J668" s="152"/>
      <c r="M668" s="124"/>
      <c r="N668" s="124"/>
      <c r="O668" s="124"/>
      <c r="P668" s="124"/>
      <c r="Q668" s="124" t="str">
        <f t="shared" si="12"/>
        <v/>
      </c>
      <c r="R668" s="424" t="str">
        <f>IF(Q668=1,COUNTIF($Q$663:Q668,1),"")</f>
        <v/>
      </c>
      <c r="S668" s="124" t="str">
        <f>IFERROR(INDEX($B$663:$B$737,MATCH(ROWS($Q$663:Q668),$R$663:$R$737,0)),"")</f>
        <v/>
      </c>
      <c r="T668" s="124" t="str">
        <f t="shared" si="13"/>
        <v/>
      </c>
      <c r="U668" s="424" t="str">
        <f>IF(T668=1,COUNTIF($T$393:T668,1),"")</f>
        <v/>
      </c>
      <c r="V668" s="124" t="str">
        <f>IFERROR(INDEX($B$393:$B$467,MATCH(ROWS($T$393:T668),$U$393:$U$467,0)),"")</f>
        <v/>
      </c>
    </row>
    <row r="669" spans="2:22" x14ac:dyDescent="0.2">
      <c r="B669" s="147" t="str">
        <f t="array" aca="1" ref="B669" ca="1">INDIRECT(TEXT(MIN(IF(($D$590:$E$655&lt;&gt;"")*(COUNTIF($B$662:B668,$D$590:$E$655)=0),ROW($590:$655)*100+COLUMN($D:$E),7^8)),"R0C00"),)&amp;""</f>
        <v/>
      </c>
      <c r="C669" s="422" t="str">
        <f t="shared" ca="1" si="11"/>
        <v/>
      </c>
      <c r="D669" s="16"/>
      <c r="E669" s="49"/>
      <c r="F669" s="16"/>
      <c r="G669" s="16"/>
      <c r="H669" s="80"/>
      <c r="I669" s="80"/>
      <c r="J669" s="152"/>
      <c r="M669" s="124"/>
      <c r="N669" s="124"/>
      <c r="O669" s="124"/>
      <c r="P669" s="124"/>
      <c r="Q669" s="124" t="str">
        <f t="shared" si="12"/>
        <v/>
      </c>
      <c r="R669" s="424" t="str">
        <f>IF(Q669=1,COUNTIF($Q$663:Q669,1),"")</f>
        <v/>
      </c>
      <c r="S669" s="124" t="str">
        <f>IFERROR(INDEX($B$663:$B$737,MATCH(ROWS($Q$663:Q669),$R$663:$R$737,0)),"")</f>
        <v/>
      </c>
      <c r="T669" s="119" t="str">
        <f t="shared" si="13"/>
        <v/>
      </c>
      <c r="U669" s="425" t="str">
        <f>IF(T669=1,COUNTIF($T$393:T669,1),"")</f>
        <v/>
      </c>
      <c r="V669" s="119" t="str">
        <f>IFERROR(INDEX($B$393:$B$467,MATCH(ROWS($T$393:T669),$U$393:$U$467,0)),"")</f>
        <v/>
      </c>
    </row>
    <row r="670" spans="2:22" x14ac:dyDescent="0.2">
      <c r="B670" s="147" t="str">
        <f t="array" aca="1" ref="B670" ca="1">INDIRECT(TEXT(MIN(IF(($D$590:$E$655&lt;&gt;"")*(COUNTIF($B$662:B669,$D$590:$E$655)=0),ROW($590:$655)*100+COLUMN($D:$E),7^8)),"R0C00"),)&amp;""</f>
        <v/>
      </c>
      <c r="C670" s="422" t="str">
        <f t="shared" ca="1" si="11"/>
        <v/>
      </c>
      <c r="D670" s="16"/>
      <c r="E670" s="49"/>
      <c r="F670" s="16"/>
      <c r="G670" s="16"/>
      <c r="H670" s="80"/>
      <c r="I670" s="80"/>
      <c r="J670" s="152"/>
      <c r="M670" s="124"/>
      <c r="N670" s="124"/>
      <c r="O670" s="124"/>
      <c r="P670" s="124"/>
      <c r="Q670" s="124" t="str">
        <f t="shared" si="12"/>
        <v/>
      </c>
      <c r="R670" s="424" t="str">
        <f>IF(Q670=1,COUNTIF($Q$663:Q670,1),"")</f>
        <v/>
      </c>
      <c r="S670" s="124" t="str">
        <f>IFERROR(INDEX($B$663:$B$737,MATCH(ROWS($Q$663:Q670),$R$663:$R$737,0)),"")</f>
        <v/>
      </c>
      <c r="T670" s="119" t="str">
        <f t="shared" si="13"/>
        <v/>
      </c>
      <c r="U670" s="425" t="str">
        <f>IF(T670=1,COUNTIF($T$393:T670,1),"")</f>
        <v/>
      </c>
      <c r="V670" s="119" t="str">
        <f>IFERROR(INDEX($B$393:$B$467,MATCH(ROWS($T$393:T670),$U$393:$U$467,0)),"")</f>
        <v/>
      </c>
    </row>
    <row r="671" spans="2:22" x14ac:dyDescent="0.2">
      <c r="B671" s="147" t="str">
        <f t="array" aca="1" ref="B671" ca="1">INDIRECT(TEXT(MIN(IF(($D$590:$E$655&lt;&gt;"")*(COUNTIF($B$662:B670,$D$590:$E$655)=0),ROW($590:$655)*100+COLUMN($D:$E),7^8)),"R0C00"),)&amp;""</f>
        <v/>
      </c>
      <c r="C671" s="422" t="str">
        <f t="shared" ca="1" si="11"/>
        <v/>
      </c>
      <c r="D671" s="16"/>
      <c r="E671" s="49"/>
      <c r="F671" s="16"/>
      <c r="G671" s="16"/>
      <c r="H671" s="80"/>
      <c r="I671" s="80"/>
      <c r="J671" s="152"/>
      <c r="M671" s="124"/>
      <c r="N671" s="124"/>
      <c r="O671" s="124"/>
      <c r="P671" s="124"/>
      <c r="Q671" s="124" t="str">
        <f t="shared" si="12"/>
        <v/>
      </c>
      <c r="R671" s="424" t="str">
        <f>IF(Q671=1,COUNTIF($Q$663:Q671,1),"")</f>
        <v/>
      </c>
      <c r="S671" s="124" t="str">
        <f>IFERROR(INDEX($B$663:$B$737,MATCH(ROWS($Q$663:Q671),$R$663:$R$737,0)),"")</f>
        <v/>
      </c>
      <c r="T671" s="119" t="str">
        <f t="shared" si="13"/>
        <v/>
      </c>
      <c r="U671" s="425" t="str">
        <f>IF(T671=1,COUNTIF($T$393:T671,1),"")</f>
        <v/>
      </c>
      <c r="V671" s="119" t="str">
        <f>IFERROR(INDEX($B$393:$B$467,MATCH(ROWS($T$393:T671),$U$393:$U$467,0)),"")</f>
        <v/>
      </c>
    </row>
    <row r="672" spans="2:22" x14ac:dyDescent="0.2">
      <c r="B672" s="147" t="str">
        <f t="array" aca="1" ref="B672" ca="1">INDIRECT(TEXT(MIN(IF(($D$590:$E$655&lt;&gt;"")*(COUNTIF($B$662:B671,$D$590:$E$655)=0),ROW($590:$655)*100+COLUMN($D:$E),7^8)),"R0C00"),)&amp;""</f>
        <v/>
      </c>
      <c r="C672" s="422" t="str">
        <f t="shared" ca="1" si="11"/>
        <v/>
      </c>
      <c r="D672" s="16"/>
      <c r="E672" s="49"/>
      <c r="F672" s="16"/>
      <c r="G672" s="16"/>
      <c r="H672" s="80"/>
      <c r="I672" s="80"/>
      <c r="J672" s="152"/>
      <c r="M672" s="124"/>
      <c r="N672" s="124"/>
      <c r="O672" s="124"/>
      <c r="P672" s="124"/>
      <c r="Q672" s="124" t="str">
        <f t="shared" si="12"/>
        <v/>
      </c>
      <c r="R672" s="424" t="str">
        <f>IF(Q672=1,COUNTIF($Q$663:Q672,1),"")</f>
        <v/>
      </c>
      <c r="S672" s="124" t="str">
        <f>IFERROR(INDEX($B$663:$B$737,MATCH(ROWS($Q$663:Q672),$R$663:$R$737,0)),"")</f>
        <v/>
      </c>
      <c r="T672" s="119" t="str">
        <f t="shared" si="13"/>
        <v/>
      </c>
      <c r="U672" s="425" t="str">
        <f>IF(T672=1,COUNTIF($T$393:T672,1),"")</f>
        <v/>
      </c>
      <c r="V672" s="119" t="str">
        <f>IFERROR(INDEX($B$393:$B$467,MATCH(ROWS($T$393:T672),$U$393:$U$467,0)),"")</f>
        <v/>
      </c>
    </row>
    <row r="673" spans="2:22" x14ac:dyDescent="0.2">
      <c r="B673" s="147" t="str">
        <f t="array" aca="1" ref="B673" ca="1">INDIRECT(TEXT(MIN(IF(($D$590:$E$655&lt;&gt;"")*(COUNTIF($B$662:B672,$D$590:$E$655)=0),ROW($590:$655)*100+COLUMN($D:$E),7^8)),"R0C00"),)&amp;""</f>
        <v/>
      </c>
      <c r="C673" s="422" t="str">
        <f t="shared" ca="1" si="11"/>
        <v/>
      </c>
      <c r="D673" s="16"/>
      <c r="E673" s="49"/>
      <c r="F673" s="16"/>
      <c r="G673" s="16"/>
      <c r="H673" s="80"/>
      <c r="I673" s="80"/>
      <c r="J673" s="152"/>
      <c r="M673" s="124"/>
      <c r="N673" s="124"/>
      <c r="O673" s="124"/>
      <c r="P673" s="124"/>
      <c r="Q673" s="124" t="str">
        <f t="shared" si="12"/>
        <v/>
      </c>
      <c r="R673" s="424" t="str">
        <f>IF(Q673=1,COUNTIF($Q$663:Q673,1),"")</f>
        <v/>
      </c>
      <c r="S673" s="124" t="str">
        <f>IFERROR(INDEX($B$663:$B$737,MATCH(ROWS($Q$663:Q673),$R$663:$R$737,0)),"")</f>
        <v/>
      </c>
      <c r="T673" s="119" t="str">
        <f t="shared" si="13"/>
        <v/>
      </c>
      <c r="U673" s="425" t="str">
        <f>IF(T673=1,COUNTIF($T$393:T673,1),"")</f>
        <v/>
      </c>
      <c r="V673" s="119" t="str">
        <f>IFERROR(INDEX($B$393:$B$467,MATCH(ROWS($T$393:T673),$U$393:$U$467,0)),"")</f>
        <v/>
      </c>
    </row>
    <row r="674" spans="2:22" x14ac:dyDescent="0.2">
      <c r="B674" s="147" t="str">
        <f t="array" aca="1" ref="B674" ca="1">INDIRECT(TEXT(MIN(IF(($D$590:$E$655&lt;&gt;"")*(COUNTIF($B$662:B673,$D$590:$E$655)=0),ROW($590:$655)*100+COLUMN($D:$E),7^8)),"R0C00"),)&amp;""</f>
        <v/>
      </c>
      <c r="C674" s="422" t="str">
        <f t="shared" ca="1" si="11"/>
        <v/>
      </c>
      <c r="D674" s="16"/>
      <c r="E674" s="49"/>
      <c r="F674" s="16"/>
      <c r="G674" s="16"/>
      <c r="H674" s="80"/>
      <c r="I674" s="80"/>
      <c r="J674" s="152"/>
      <c r="M674" s="124"/>
      <c r="N674" s="124"/>
      <c r="O674" s="124"/>
      <c r="P674" s="124"/>
      <c r="Q674" s="124" t="str">
        <f t="shared" si="12"/>
        <v/>
      </c>
      <c r="R674" s="424" t="str">
        <f>IF(Q674=1,COUNTIF($Q$663:Q674,1),"")</f>
        <v/>
      </c>
      <c r="S674" s="124" t="str">
        <f>IFERROR(INDEX($B$663:$B$737,MATCH(ROWS($Q$663:Q674),$R$663:$R$737,0)),"")</f>
        <v/>
      </c>
      <c r="T674" s="119" t="str">
        <f t="shared" si="13"/>
        <v/>
      </c>
      <c r="U674" s="425" t="str">
        <f>IF(T674=1,COUNTIF($T$393:T674,1),"")</f>
        <v/>
      </c>
      <c r="V674" s="119" t="str">
        <f>IFERROR(INDEX($B$393:$B$467,MATCH(ROWS($T$393:T674),$U$393:$U$467,0)),"")</f>
        <v/>
      </c>
    </row>
    <row r="675" spans="2:22" x14ac:dyDescent="0.2">
      <c r="B675" s="147" t="str">
        <f t="array" aca="1" ref="B675" ca="1">INDIRECT(TEXT(MIN(IF(($D$590:$E$655&lt;&gt;"")*(COUNTIF($B$662:B674,$D$590:$E$655)=0),ROW($590:$655)*100+COLUMN($D:$E),7^8)),"R0C00"),)&amp;""</f>
        <v/>
      </c>
      <c r="C675" s="422" t="str">
        <f t="shared" ca="1" si="11"/>
        <v/>
      </c>
      <c r="D675" s="16"/>
      <c r="E675" s="49"/>
      <c r="F675" s="16"/>
      <c r="G675" s="16"/>
      <c r="H675" s="80"/>
      <c r="I675" s="80"/>
      <c r="J675" s="152"/>
      <c r="M675" s="124"/>
      <c r="N675" s="124"/>
      <c r="O675" s="124"/>
      <c r="P675" s="124"/>
      <c r="Q675" s="124" t="str">
        <f t="shared" si="12"/>
        <v/>
      </c>
      <c r="R675" s="424" t="str">
        <f>IF(Q675=1,COUNTIF($Q$663:Q675,1),"")</f>
        <v/>
      </c>
      <c r="S675" s="124" t="str">
        <f>IFERROR(INDEX($B$663:$B$737,MATCH(ROWS($Q$663:Q675),$R$663:$R$737,0)),"")</f>
        <v/>
      </c>
      <c r="T675" s="119" t="str">
        <f t="shared" si="13"/>
        <v/>
      </c>
      <c r="U675" s="425" t="str">
        <f>IF(T675=1,COUNTIF($T$393:T675,1),"")</f>
        <v/>
      </c>
      <c r="V675" s="119" t="str">
        <f>IFERROR(INDEX($B$393:$B$467,MATCH(ROWS($T$393:T675),$U$393:$U$467,0)),"")</f>
        <v/>
      </c>
    </row>
    <row r="676" spans="2:22" x14ac:dyDescent="0.2">
      <c r="B676" s="147" t="str">
        <f t="array" aca="1" ref="B676" ca="1">INDIRECT(TEXT(MIN(IF(($D$590:$E$655&lt;&gt;"")*(COUNTIF($B$662:B675,$D$590:$E$655)=0),ROW($590:$655)*100+COLUMN($D:$E),7^8)),"R0C00"),)&amp;""</f>
        <v/>
      </c>
      <c r="C676" s="422" t="str">
        <f t="shared" ca="1" si="11"/>
        <v/>
      </c>
      <c r="D676" s="16"/>
      <c r="E676" s="49"/>
      <c r="F676" s="16"/>
      <c r="G676" s="16"/>
      <c r="H676" s="80"/>
      <c r="I676" s="80"/>
      <c r="J676" s="152"/>
      <c r="M676" s="124"/>
      <c r="N676" s="124"/>
      <c r="O676" s="124"/>
      <c r="P676" s="124"/>
      <c r="Q676" s="124" t="str">
        <f t="shared" si="12"/>
        <v/>
      </c>
      <c r="R676" s="424" t="str">
        <f>IF(Q676=1,COUNTIF($Q$663:Q676,1),"")</f>
        <v/>
      </c>
      <c r="S676" s="124" t="str">
        <f>IFERROR(INDEX($B$663:$B$737,MATCH(ROWS($Q$663:Q676),$R$663:$R$737,0)),"")</f>
        <v/>
      </c>
      <c r="T676" s="119" t="str">
        <f t="shared" si="13"/>
        <v/>
      </c>
      <c r="U676" s="425" t="str">
        <f>IF(T676=1,COUNTIF($T$393:T676,1),"")</f>
        <v/>
      </c>
      <c r="V676" s="119" t="str">
        <f>IFERROR(INDEX($B$393:$B$467,MATCH(ROWS($T$393:T676),$U$393:$U$467,0)),"")</f>
        <v/>
      </c>
    </row>
    <row r="677" spans="2:22" x14ac:dyDescent="0.2">
      <c r="B677" s="147" t="str">
        <f t="array" aca="1" ref="B677" ca="1">INDIRECT(TEXT(MIN(IF(($D$590:$E$655&lt;&gt;"")*(COUNTIF($B$662:B676,$D$590:$E$655)=0),ROW($590:$655)*100+COLUMN($D:$E),7^8)),"R0C00"),)&amp;""</f>
        <v/>
      </c>
      <c r="C677" s="422" t="str">
        <f t="shared" ca="1" si="11"/>
        <v/>
      </c>
      <c r="D677" s="16"/>
      <c r="E677" s="49"/>
      <c r="F677" s="16"/>
      <c r="G677" s="16"/>
      <c r="H677" s="80"/>
      <c r="I677" s="80"/>
      <c r="J677" s="152"/>
      <c r="M677" s="124"/>
      <c r="N677" s="124"/>
      <c r="O677" s="124"/>
      <c r="P677" s="124"/>
      <c r="Q677" s="124" t="str">
        <f t="shared" si="12"/>
        <v/>
      </c>
      <c r="R677" s="424" t="str">
        <f>IF(Q677=1,COUNTIF($Q$663:Q677,1),"")</f>
        <v/>
      </c>
      <c r="S677" s="124" t="str">
        <f>IFERROR(INDEX($B$663:$B$737,MATCH(ROWS($Q$663:Q677),$R$663:$R$737,0)),"")</f>
        <v/>
      </c>
      <c r="T677" s="119" t="str">
        <f t="shared" si="13"/>
        <v/>
      </c>
      <c r="U677" s="425" t="str">
        <f>IF(T677=1,COUNTIF($T$393:T677,1),"")</f>
        <v/>
      </c>
      <c r="V677" s="119" t="str">
        <f>IFERROR(INDEX($B$393:$B$467,MATCH(ROWS($T$393:T677),$U$393:$U$467,0)),"")</f>
        <v/>
      </c>
    </row>
    <row r="678" spans="2:22" x14ac:dyDescent="0.2">
      <c r="B678" s="147" t="str">
        <f t="array" aca="1" ref="B678" ca="1">INDIRECT(TEXT(MIN(IF(($D$590:$E$655&lt;&gt;"")*(COUNTIF($B$662:B677,$D$590:$E$655)=0),ROW($590:$655)*100+COLUMN($D:$E),7^8)),"R0C00"),)&amp;""</f>
        <v/>
      </c>
      <c r="C678" s="422" t="str">
        <f t="shared" ca="1" si="11"/>
        <v/>
      </c>
      <c r="D678" s="16"/>
      <c r="E678" s="49"/>
      <c r="F678" s="16"/>
      <c r="G678" s="16"/>
      <c r="H678" s="80"/>
      <c r="I678" s="80"/>
      <c r="J678" s="152"/>
      <c r="M678" s="124"/>
      <c r="N678" s="124"/>
      <c r="O678" s="124"/>
      <c r="P678" s="124"/>
      <c r="Q678" s="124" t="str">
        <f t="shared" si="12"/>
        <v/>
      </c>
      <c r="R678" s="424" t="str">
        <f>IF(Q678=1,COUNTIF($Q$663:Q678,1),"")</f>
        <v/>
      </c>
      <c r="S678" s="124" t="str">
        <f>IFERROR(INDEX($B$663:$B$737,MATCH(ROWS($Q$663:Q678),$R$663:$R$737,0)),"")</f>
        <v/>
      </c>
      <c r="T678" s="119" t="str">
        <f t="shared" si="13"/>
        <v/>
      </c>
      <c r="U678" s="425" t="str">
        <f>IF(T678=1,COUNTIF($T$393:T678,1),"")</f>
        <v/>
      </c>
      <c r="V678" s="119" t="str">
        <f>IFERROR(INDEX($B$393:$B$467,MATCH(ROWS($T$393:T678),$U$393:$U$467,0)),"")</f>
        <v/>
      </c>
    </row>
    <row r="679" spans="2:22" x14ac:dyDescent="0.2">
      <c r="B679" s="147" t="str">
        <f t="array" aca="1" ref="B679" ca="1">INDIRECT(TEXT(MIN(IF(($D$590:$E$655&lt;&gt;"")*(COUNTIF($B$662:B678,$D$590:$E$655)=0),ROW($590:$655)*100+COLUMN($D:$E),7^8)),"R0C00"),)&amp;""</f>
        <v/>
      </c>
      <c r="C679" s="422" t="str">
        <f t="shared" ca="1" si="11"/>
        <v/>
      </c>
      <c r="D679" s="16"/>
      <c r="E679" s="49"/>
      <c r="F679" s="16"/>
      <c r="G679" s="16"/>
      <c r="H679" s="80"/>
      <c r="I679" s="80"/>
      <c r="J679" s="152"/>
      <c r="M679" s="124"/>
      <c r="N679" s="124"/>
      <c r="O679" s="124"/>
      <c r="P679" s="124"/>
      <c r="Q679" s="124" t="str">
        <f t="shared" si="12"/>
        <v/>
      </c>
      <c r="R679" s="424" t="str">
        <f>IF(Q679=1,COUNTIF($Q$663:Q679,1),"")</f>
        <v/>
      </c>
      <c r="S679" s="124" t="str">
        <f>IFERROR(INDEX($B$663:$B$737,MATCH(ROWS($Q$663:Q679),$R$663:$R$737,0)),"")</f>
        <v/>
      </c>
      <c r="T679" s="119" t="str">
        <f t="shared" si="13"/>
        <v/>
      </c>
      <c r="U679" s="425" t="str">
        <f>IF(T679=1,COUNTIF($T$393:T679,1),"")</f>
        <v/>
      </c>
      <c r="V679" s="119" t="str">
        <f>IFERROR(INDEX($B$393:$B$467,MATCH(ROWS($T$393:T679),$U$393:$U$467,0)),"")</f>
        <v/>
      </c>
    </row>
    <row r="680" spans="2:22" x14ac:dyDescent="0.2">
      <c r="B680" s="147" t="str">
        <f t="array" aca="1" ref="B680" ca="1">INDIRECT(TEXT(MIN(IF(($D$590:$E$655&lt;&gt;"")*(COUNTIF($B$662:B679,$D$590:$E$655)=0),ROW($590:$655)*100+COLUMN($D:$E),7^8)),"R0C00"),)&amp;""</f>
        <v/>
      </c>
      <c r="C680" s="422" t="str">
        <f t="shared" ca="1" si="11"/>
        <v/>
      </c>
      <c r="D680" s="16"/>
      <c r="E680" s="49"/>
      <c r="F680" s="16"/>
      <c r="G680" s="16"/>
      <c r="H680" s="80"/>
      <c r="I680" s="80"/>
      <c r="J680" s="152"/>
      <c r="M680" s="124"/>
      <c r="N680" s="124"/>
      <c r="O680" s="124"/>
      <c r="P680" s="124"/>
      <c r="Q680" s="124" t="str">
        <f t="shared" si="12"/>
        <v/>
      </c>
      <c r="R680" s="424" t="str">
        <f>IF(Q680=1,COUNTIF($Q$663:Q680,1),"")</f>
        <v/>
      </c>
      <c r="S680" s="124" t="str">
        <f>IFERROR(INDEX($B$663:$B$737,MATCH(ROWS($Q$663:Q680),$R$663:$R$737,0)),"")</f>
        <v/>
      </c>
      <c r="T680" s="119" t="str">
        <f t="shared" si="13"/>
        <v/>
      </c>
      <c r="U680" s="425" t="str">
        <f>IF(T680=1,COUNTIF($T$393:T680,1),"")</f>
        <v/>
      </c>
      <c r="V680" s="119" t="str">
        <f>IFERROR(INDEX($B$393:$B$467,MATCH(ROWS($T$393:T680),$U$393:$U$467,0)),"")</f>
        <v/>
      </c>
    </row>
    <row r="681" spans="2:22" x14ac:dyDescent="0.2">
      <c r="B681" s="147" t="str">
        <f t="array" aca="1" ref="B681" ca="1">INDIRECT(TEXT(MIN(IF(($D$590:$E$655&lt;&gt;"")*(COUNTIF($B$662:B680,$D$590:$E$655)=0),ROW($590:$655)*100+COLUMN($D:$E),7^8)),"R0C00"),)&amp;""</f>
        <v/>
      </c>
      <c r="C681" s="422" t="str">
        <f t="shared" ca="1" si="11"/>
        <v/>
      </c>
      <c r="D681" s="16"/>
      <c r="E681" s="49"/>
      <c r="F681" s="16"/>
      <c r="G681" s="16"/>
      <c r="H681" s="80"/>
      <c r="I681" s="80"/>
      <c r="J681" s="152"/>
      <c r="M681" s="124"/>
      <c r="N681" s="124"/>
      <c r="O681" s="124"/>
      <c r="P681" s="124"/>
      <c r="Q681" s="124" t="str">
        <f t="shared" si="12"/>
        <v/>
      </c>
      <c r="R681" s="424" t="str">
        <f>IF(Q681=1,COUNTIF($Q$663:Q681,1),"")</f>
        <v/>
      </c>
      <c r="S681" s="124" t="str">
        <f>IFERROR(INDEX($B$663:$B$737,MATCH(ROWS($Q$663:Q681),$R$663:$R$737,0)),"")</f>
        <v/>
      </c>
      <c r="T681" s="119" t="str">
        <f t="shared" si="13"/>
        <v/>
      </c>
      <c r="U681" s="425" t="str">
        <f>IF(T681=1,COUNTIF($T$393:T681,1),"")</f>
        <v/>
      </c>
      <c r="V681" s="119" t="str">
        <f>IFERROR(INDEX($B$393:$B$467,MATCH(ROWS($T$393:T681),$U$393:$U$467,0)),"")</f>
        <v/>
      </c>
    </row>
    <row r="682" spans="2:22" x14ac:dyDescent="0.2">
      <c r="B682" s="147" t="str">
        <f t="array" aca="1" ref="B682" ca="1">INDIRECT(TEXT(MIN(IF(($D$590:$E$655&lt;&gt;"")*(COUNTIF($B$662:B681,$D$590:$E$655)=0),ROW($590:$655)*100+COLUMN($D:$E),7^8)),"R0C00"),)&amp;""</f>
        <v/>
      </c>
      <c r="C682" s="422" t="str">
        <f t="shared" ca="1" si="11"/>
        <v/>
      </c>
      <c r="D682" s="16"/>
      <c r="E682" s="49"/>
      <c r="F682" s="16"/>
      <c r="G682" s="16"/>
      <c r="H682" s="80"/>
      <c r="I682" s="80"/>
      <c r="J682" s="152"/>
      <c r="M682" s="124"/>
      <c r="N682" s="124"/>
      <c r="O682" s="124"/>
      <c r="P682" s="124"/>
      <c r="Q682" s="124" t="str">
        <f t="shared" si="12"/>
        <v/>
      </c>
      <c r="R682" s="424" t="str">
        <f>IF(Q682=1,COUNTIF($Q$663:Q682,1),"")</f>
        <v/>
      </c>
      <c r="S682" s="124" t="str">
        <f>IFERROR(INDEX($B$663:$B$737,MATCH(ROWS($Q$663:Q682),$R$663:$R$737,0)),"")</f>
        <v/>
      </c>
      <c r="T682" s="119" t="str">
        <f t="shared" si="13"/>
        <v/>
      </c>
      <c r="U682" s="425" t="str">
        <f>IF(T682=1,COUNTIF($T$393:T682,1),"")</f>
        <v/>
      </c>
      <c r="V682" s="119" t="str">
        <f>IFERROR(INDEX($B$393:$B$467,MATCH(ROWS($T$393:T682),$U$393:$U$467,0)),"")</f>
        <v/>
      </c>
    </row>
    <row r="683" spans="2:22" x14ac:dyDescent="0.2">
      <c r="B683" s="147" t="str">
        <f t="array" aca="1" ref="B683" ca="1">INDIRECT(TEXT(MIN(IF(($D$590:$E$655&lt;&gt;"")*(COUNTIF($B$662:B682,$D$590:$E$655)=0),ROW($590:$655)*100+COLUMN($D:$E),7^8)),"R0C00"),)&amp;""</f>
        <v/>
      </c>
      <c r="C683" s="422" t="str">
        <f t="shared" ca="1" si="11"/>
        <v/>
      </c>
      <c r="D683" s="16"/>
      <c r="E683" s="49"/>
      <c r="F683" s="16"/>
      <c r="G683" s="16"/>
      <c r="H683" s="80"/>
      <c r="I683" s="80"/>
      <c r="J683" s="152"/>
      <c r="M683" s="124"/>
      <c r="N683" s="124"/>
      <c r="O683" s="124"/>
      <c r="P683" s="124"/>
      <c r="Q683" s="124" t="str">
        <f t="shared" si="12"/>
        <v/>
      </c>
      <c r="R683" s="424" t="str">
        <f>IF(Q683=1,COUNTIF($Q$663:Q683,1),"")</f>
        <v/>
      </c>
      <c r="S683" s="124" t="str">
        <f>IFERROR(INDEX($B$663:$B$737,MATCH(ROWS($Q$663:Q683),$R$663:$R$737,0)),"")</f>
        <v/>
      </c>
      <c r="T683" s="119" t="str">
        <f t="shared" si="13"/>
        <v/>
      </c>
      <c r="U683" s="425" t="str">
        <f>IF(T683=1,COUNTIF($T$393:T683,1),"")</f>
        <v/>
      </c>
      <c r="V683" s="119" t="str">
        <f>IFERROR(INDEX($B$393:$B$467,MATCH(ROWS($T$393:T683),$U$393:$U$467,0)),"")</f>
        <v/>
      </c>
    </row>
    <row r="684" spans="2:22" x14ac:dyDescent="0.2">
      <c r="B684" s="147" t="str">
        <f t="array" aca="1" ref="B684" ca="1">INDIRECT(TEXT(MIN(IF(($D$590:$E$655&lt;&gt;"")*(COUNTIF($B$662:B683,$D$590:$E$655)=0),ROW($590:$655)*100+COLUMN($D:$E),7^8)),"R0C00"),)&amp;""</f>
        <v/>
      </c>
      <c r="C684" s="422" t="str">
        <f t="shared" ca="1" si="11"/>
        <v/>
      </c>
      <c r="D684" s="16"/>
      <c r="E684" s="49"/>
      <c r="F684" s="16"/>
      <c r="G684" s="16"/>
      <c r="H684" s="80"/>
      <c r="I684" s="80"/>
      <c r="J684" s="152"/>
      <c r="M684" s="124"/>
      <c r="N684" s="124"/>
      <c r="O684" s="124"/>
      <c r="P684" s="124"/>
      <c r="Q684" s="124" t="str">
        <f t="shared" si="12"/>
        <v/>
      </c>
      <c r="R684" s="424" t="str">
        <f>IF(Q684=1,COUNTIF($Q$663:Q684,1),"")</f>
        <v/>
      </c>
      <c r="S684" s="124" t="str">
        <f>IFERROR(INDEX($B$663:$B$737,MATCH(ROWS($Q$663:Q684),$R$663:$R$737,0)),"")</f>
        <v/>
      </c>
      <c r="T684" s="119" t="str">
        <f t="shared" si="13"/>
        <v/>
      </c>
      <c r="U684" s="425" t="str">
        <f>IF(T684=1,COUNTIF($T$393:T684,1),"")</f>
        <v/>
      </c>
      <c r="V684" s="119" t="str">
        <f>IFERROR(INDEX($B$393:$B$467,MATCH(ROWS($T$393:T684),$U$393:$U$467,0)),"")</f>
        <v/>
      </c>
    </row>
    <row r="685" spans="2:22" x14ac:dyDescent="0.2">
      <c r="B685" s="147" t="str">
        <f t="array" aca="1" ref="B685" ca="1">INDIRECT(TEXT(MIN(IF(($D$590:$E$655&lt;&gt;"")*(COUNTIF($B$662:B684,$D$590:$E$655)=0),ROW($590:$655)*100+COLUMN($D:$E),7^8)),"R0C00"),)&amp;""</f>
        <v/>
      </c>
      <c r="C685" s="422" t="str">
        <f t="shared" ca="1" si="11"/>
        <v/>
      </c>
      <c r="D685" s="16"/>
      <c r="E685" s="49"/>
      <c r="F685" s="16"/>
      <c r="G685" s="16"/>
      <c r="H685" s="80"/>
      <c r="I685" s="80"/>
      <c r="J685" s="152"/>
      <c r="M685" s="124"/>
      <c r="N685" s="124"/>
      <c r="O685" s="124"/>
      <c r="P685" s="124"/>
      <c r="Q685" s="124" t="str">
        <f t="shared" si="12"/>
        <v/>
      </c>
      <c r="R685" s="424" t="str">
        <f>IF(Q685=1,COUNTIF($Q$663:Q685,1),"")</f>
        <v/>
      </c>
      <c r="S685" s="124" t="str">
        <f>IFERROR(INDEX($B$663:$B$737,MATCH(ROWS($Q$663:Q685),$R$663:$R$737,0)),"")</f>
        <v/>
      </c>
      <c r="T685" s="119" t="str">
        <f t="shared" si="13"/>
        <v/>
      </c>
      <c r="U685" s="425" t="str">
        <f>IF(T685=1,COUNTIF($T$393:T685,1),"")</f>
        <v/>
      </c>
      <c r="V685" s="119" t="str">
        <f>IFERROR(INDEX($B$393:$B$467,MATCH(ROWS($T$393:T685),$U$393:$U$467,0)),"")</f>
        <v/>
      </c>
    </row>
    <row r="686" spans="2:22" x14ac:dyDescent="0.2">
      <c r="B686" s="147" t="str">
        <f t="array" aca="1" ref="B686" ca="1">INDIRECT(TEXT(MIN(IF(($D$590:$E$655&lt;&gt;"")*(COUNTIF($B$662:B685,$D$590:$E$655)=0),ROW($590:$655)*100+COLUMN($D:$E),7^8)),"R0C00"),)&amp;""</f>
        <v/>
      </c>
      <c r="C686" s="422" t="str">
        <f t="shared" ca="1" si="11"/>
        <v/>
      </c>
      <c r="D686" s="16"/>
      <c r="E686" s="49"/>
      <c r="F686" s="16"/>
      <c r="G686" s="16"/>
      <c r="H686" s="80"/>
      <c r="I686" s="80"/>
      <c r="J686" s="152"/>
      <c r="M686" s="124"/>
      <c r="N686" s="124"/>
      <c r="O686" s="124"/>
      <c r="P686" s="124"/>
      <c r="Q686" s="124" t="str">
        <f t="shared" si="12"/>
        <v/>
      </c>
      <c r="R686" s="424" t="str">
        <f>IF(Q686=1,COUNTIF($Q$663:Q686,1),"")</f>
        <v/>
      </c>
      <c r="S686" s="124" t="str">
        <f>IFERROR(INDEX($B$663:$B$737,MATCH(ROWS($Q$663:Q686),$R$663:$R$737,0)),"")</f>
        <v/>
      </c>
      <c r="T686" s="119" t="str">
        <f t="shared" si="13"/>
        <v/>
      </c>
      <c r="U686" s="425" t="str">
        <f>IF(T686=1,COUNTIF($T$393:T686,1),"")</f>
        <v/>
      </c>
      <c r="V686" s="119" t="str">
        <f>IFERROR(INDEX($B$393:$B$467,MATCH(ROWS($T$393:T686),$U$393:$U$467,0)),"")</f>
        <v/>
      </c>
    </row>
    <row r="687" spans="2:22" x14ac:dyDescent="0.2">
      <c r="B687" s="147" t="str">
        <f t="array" aca="1" ref="B687" ca="1">INDIRECT(TEXT(MIN(IF(($D$590:$E$655&lt;&gt;"")*(COUNTIF($B$662:B686,$D$590:$E$655)=0),ROW($590:$655)*100+COLUMN($D:$E),7^8)),"R0C00"),)&amp;""</f>
        <v/>
      </c>
      <c r="C687" s="422" t="str">
        <f t="shared" ca="1" si="11"/>
        <v/>
      </c>
      <c r="D687" s="16"/>
      <c r="E687" s="49"/>
      <c r="F687" s="16"/>
      <c r="G687" s="16"/>
      <c r="H687" s="80"/>
      <c r="I687" s="80"/>
      <c r="J687" s="152"/>
      <c r="M687" s="124"/>
      <c r="N687" s="124"/>
      <c r="O687" s="124"/>
      <c r="P687" s="124"/>
      <c r="Q687" s="124" t="str">
        <f t="shared" si="12"/>
        <v/>
      </c>
      <c r="R687" s="424" t="str">
        <f>IF(Q687=1,COUNTIF($Q$663:Q687,1),"")</f>
        <v/>
      </c>
      <c r="S687" s="124" t="str">
        <f>IFERROR(INDEX($B$663:$B$737,MATCH(ROWS($Q$663:Q687),$R$663:$R$737,0)),"")</f>
        <v/>
      </c>
      <c r="T687" s="119" t="str">
        <f t="shared" si="13"/>
        <v/>
      </c>
      <c r="U687" s="425" t="str">
        <f>IF(T687=1,COUNTIF($T$393:T687,1),"")</f>
        <v/>
      </c>
      <c r="V687" s="119" t="str">
        <f>IFERROR(INDEX($B$393:$B$467,MATCH(ROWS($T$393:T687),$U$393:$U$467,0)),"")</f>
        <v/>
      </c>
    </row>
    <row r="688" spans="2:22" x14ac:dyDescent="0.2">
      <c r="B688" s="147" t="str">
        <f t="array" aca="1" ref="B688" ca="1">INDIRECT(TEXT(MIN(IF(($D$590:$E$655&lt;&gt;"")*(COUNTIF($B$662:B687,$D$590:$E$655)=0),ROW($590:$655)*100+COLUMN($D:$E),7^8)),"R0C00"),)&amp;""</f>
        <v/>
      </c>
      <c r="C688" s="422" t="str">
        <f t="shared" ca="1" si="11"/>
        <v/>
      </c>
      <c r="D688" s="16"/>
      <c r="E688" s="49"/>
      <c r="F688" s="16"/>
      <c r="G688" s="16"/>
      <c r="H688" s="80"/>
      <c r="I688" s="80"/>
      <c r="J688" s="152"/>
      <c r="M688" s="124"/>
      <c r="N688" s="124"/>
      <c r="O688" s="124"/>
      <c r="P688" s="124"/>
      <c r="Q688" s="124" t="str">
        <f t="shared" si="12"/>
        <v/>
      </c>
      <c r="R688" s="424" t="str">
        <f>IF(Q688=1,COUNTIF($Q$663:Q688,1),"")</f>
        <v/>
      </c>
      <c r="S688" s="124" t="str">
        <f>IFERROR(INDEX($B$663:$B$737,MATCH(ROWS($Q$663:Q688),$R$663:$R$737,0)),"")</f>
        <v/>
      </c>
      <c r="T688" s="119" t="str">
        <f t="shared" si="13"/>
        <v/>
      </c>
      <c r="U688" s="425" t="str">
        <f>IF(T688=1,COUNTIF($T$393:T688,1),"")</f>
        <v/>
      </c>
      <c r="V688" s="119" t="str">
        <f>IFERROR(INDEX($B$393:$B$467,MATCH(ROWS($T$393:T688),$U$393:$U$467,0)),"")</f>
        <v/>
      </c>
    </row>
    <row r="689" spans="2:22" x14ac:dyDescent="0.2">
      <c r="B689" s="147" t="str">
        <f t="array" aca="1" ref="B689" ca="1">INDIRECT(TEXT(MIN(IF(($D$590:$E$655&lt;&gt;"")*(COUNTIF($B$662:B688,$D$590:$E$655)=0),ROW($590:$655)*100+COLUMN($D:$E),7^8)),"R0C00"),)&amp;""</f>
        <v/>
      </c>
      <c r="C689" s="422" t="str">
        <f t="shared" ca="1" si="11"/>
        <v/>
      </c>
      <c r="D689" s="16"/>
      <c r="E689" s="49"/>
      <c r="F689" s="16"/>
      <c r="G689" s="16"/>
      <c r="H689" s="80"/>
      <c r="I689" s="80"/>
      <c r="J689" s="152"/>
      <c r="M689" s="124"/>
      <c r="N689" s="124"/>
      <c r="O689" s="124"/>
      <c r="P689" s="124"/>
      <c r="Q689" s="124" t="str">
        <f t="shared" si="12"/>
        <v/>
      </c>
      <c r="R689" s="424" t="str">
        <f>IF(Q689=1,COUNTIF($Q$663:Q689,1),"")</f>
        <v/>
      </c>
      <c r="S689" s="124" t="str">
        <f>IFERROR(INDEX($B$663:$B$737,MATCH(ROWS($Q$663:Q689),$R$663:$R$737,0)),"")</f>
        <v/>
      </c>
      <c r="T689" s="119" t="str">
        <f t="shared" si="13"/>
        <v/>
      </c>
      <c r="U689" s="425" t="str">
        <f>IF(T689=1,COUNTIF($T$393:T689,1),"")</f>
        <v/>
      </c>
      <c r="V689" s="119" t="str">
        <f>IFERROR(INDEX($B$393:$B$467,MATCH(ROWS($T$393:T689),$U$393:$U$467,0)),"")</f>
        <v/>
      </c>
    </row>
    <row r="690" spans="2:22" x14ac:dyDescent="0.2">
      <c r="B690" s="147" t="str">
        <f t="array" aca="1" ref="B690" ca="1">INDIRECT(TEXT(MIN(IF(($D$590:$E$655&lt;&gt;"")*(COUNTIF($B$662:B689,$D$590:$E$655)=0),ROW($590:$655)*100+COLUMN($D:$E),7^8)),"R0C00"),)&amp;""</f>
        <v/>
      </c>
      <c r="C690" s="422" t="str">
        <f t="shared" ca="1" si="11"/>
        <v/>
      </c>
      <c r="D690" s="16"/>
      <c r="E690" s="49"/>
      <c r="F690" s="16"/>
      <c r="G690" s="16"/>
      <c r="H690" s="80"/>
      <c r="I690" s="80"/>
      <c r="J690" s="152"/>
      <c r="M690" s="124"/>
      <c r="N690" s="124"/>
      <c r="O690" s="124"/>
      <c r="P690" s="124"/>
      <c r="Q690" s="124" t="str">
        <f t="shared" si="12"/>
        <v/>
      </c>
      <c r="R690" s="424" t="str">
        <f>IF(Q690=1,COUNTIF($Q$663:Q690,1),"")</f>
        <v/>
      </c>
      <c r="S690" s="124" t="str">
        <f>IFERROR(INDEX($B$663:$B$737,MATCH(ROWS($Q$663:Q690),$R$663:$R$737,0)),"")</f>
        <v/>
      </c>
      <c r="T690" s="119" t="str">
        <f t="shared" si="13"/>
        <v/>
      </c>
      <c r="U690" s="425" t="str">
        <f>IF(T690=1,COUNTIF($T$393:T690,1),"")</f>
        <v/>
      </c>
      <c r="V690" s="119" t="str">
        <f>IFERROR(INDEX($B$393:$B$467,MATCH(ROWS($T$393:T690),$U$393:$U$467,0)),"")</f>
        <v/>
      </c>
    </row>
    <row r="691" spans="2:22" x14ac:dyDescent="0.2">
      <c r="B691" s="147" t="str">
        <f t="array" aca="1" ref="B691" ca="1">INDIRECT(TEXT(MIN(IF(($D$590:$E$655&lt;&gt;"")*(COUNTIF($B$662:B690,$D$590:$E$655)=0),ROW($590:$655)*100+COLUMN($D:$E),7^8)),"R0C00"),)&amp;""</f>
        <v/>
      </c>
      <c r="C691" s="422" t="str">
        <f t="shared" ca="1" si="11"/>
        <v/>
      </c>
      <c r="D691" s="16"/>
      <c r="E691" s="49"/>
      <c r="F691" s="16"/>
      <c r="G691" s="16"/>
      <c r="H691" s="80"/>
      <c r="I691" s="80"/>
      <c r="J691" s="152"/>
      <c r="M691" s="124"/>
      <c r="N691" s="124"/>
      <c r="O691" s="124"/>
      <c r="P691" s="124"/>
      <c r="Q691" s="124" t="str">
        <f t="shared" si="12"/>
        <v/>
      </c>
      <c r="R691" s="424" t="str">
        <f>IF(Q691=1,COUNTIF($Q$663:Q691,1),"")</f>
        <v/>
      </c>
      <c r="S691" s="124" t="str">
        <f>IFERROR(INDEX($B$663:$B$737,MATCH(ROWS($Q$663:Q691),$R$663:$R$737,0)),"")</f>
        <v/>
      </c>
      <c r="T691" s="119" t="str">
        <f t="shared" si="13"/>
        <v/>
      </c>
      <c r="U691" s="425" t="str">
        <f>IF(T691=1,COUNTIF($T$393:T691,1),"")</f>
        <v/>
      </c>
      <c r="V691" s="119" t="str">
        <f>IFERROR(INDEX($B$393:$B$467,MATCH(ROWS($T$393:T691),$U$393:$U$467,0)),"")</f>
        <v/>
      </c>
    </row>
    <row r="692" spans="2:22" x14ac:dyDescent="0.2">
      <c r="B692" s="147" t="str">
        <f t="array" aca="1" ref="B692" ca="1">INDIRECT(TEXT(MIN(IF(($D$590:$E$655&lt;&gt;"")*(COUNTIF($B$662:B691,$D$590:$E$655)=0),ROW($590:$655)*100+COLUMN($D:$E),7^8)),"R0C00"),)&amp;""</f>
        <v/>
      </c>
      <c r="C692" s="422" t="str">
        <f t="shared" ca="1" si="11"/>
        <v/>
      </c>
      <c r="D692" s="16"/>
      <c r="E692" s="49"/>
      <c r="F692" s="16"/>
      <c r="G692" s="16"/>
      <c r="H692" s="80"/>
      <c r="I692" s="80"/>
      <c r="J692" s="152"/>
      <c r="M692" s="124"/>
      <c r="N692" s="124"/>
      <c r="O692" s="124"/>
      <c r="P692" s="124"/>
      <c r="Q692" s="124" t="str">
        <f t="shared" si="12"/>
        <v/>
      </c>
      <c r="R692" s="424" t="str">
        <f>IF(Q692=1,COUNTIF($Q$663:Q692,1),"")</f>
        <v/>
      </c>
      <c r="S692" s="124" t="str">
        <f>IFERROR(INDEX($B$663:$B$737,MATCH(ROWS($Q$663:Q692),$R$663:$R$737,0)),"")</f>
        <v/>
      </c>
      <c r="T692" s="119" t="str">
        <f t="shared" si="13"/>
        <v/>
      </c>
      <c r="U692" s="425" t="str">
        <f>IF(T692=1,COUNTIF($T$393:T692,1),"")</f>
        <v/>
      </c>
      <c r="V692" s="119" t="str">
        <f>IFERROR(INDEX($B$393:$B$467,MATCH(ROWS($T$393:T692),$U$393:$U$467,0)),"")</f>
        <v/>
      </c>
    </row>
    <row r="693" spans="2:22" x14ac:dyDescent="0.2">
      <c r="B693" s="147" t="str">
        <f t="array" aca="1" ref="B693" ca="1">INDIRECT(TEXT(MIN(IF(($D$590:$E$655&lt;&gt;"")*(COUNTIF($B$662:B692,$D$590:$E$655)=0),ROW($590:$655)*100+COLUMN($D:$E),7^8)),"R0C00"),)&amp;""</f>
        <v/>
      </c>
      <c r="C693" s="422" t="str">
        <f t="shared" ca="1" si="11"/>
        <v/>
      </c>
      <c r="D693" s="16"/>
      <c r="E693" s="49"/>
      <c r="F693" s="16"/>
      <c r="G693" s="16"/>
      <c r="H693" s="80"/>
      <c r="I693" s="80"/>
      <c r="J693" s="152"/>
      <c r="M693" s="124"/>
      <c r="N693" s="124"/>
      <c r="O693" s="124"/>
      <c r="P693" s="124"/>
      <c r="Q693" s="124" t="str">
        <f t="shared" si="12"/>
        <v/>
      </c>
      <c r="R693" s="424" t="str">
        <f>IF(Q693=1,COUNTIF($Q$663:Q693,1),"")</f>
        <v/>
      </c>
      <c r="S693" s="124" t="str">
        <f>IFERROR(INDEX($B$663:$B$737,MATCH(ROWS($Q$663:Q693),$R$663:$R$737,0)),"")</f>
        <v/>
      </c>
      <c r="T693" s="119" t="str">
        <f t="shared" si="13"/>
        <v/>
      </c>
      <c r="U693" s="425" t="str">
        <f>IF(T693=1,COUNTIF($T$393:T693,1),"")</f>
        <v/>
      </c>
      <c r="V693" s="119" t="str">
        <f>IFERROR(INDEX($B$393:$B$467,MATCH(ROWS($T$393:T693),$U$393:$U$467,0)),"")</f>
        <v/>
      </c>
    </row>
    <row r="694" spans="2:22" x14ac:dyDescent="0.2">
      <c r="B694" s="147" t="str">
        <f t="array" aca="1" ref="B694" ca="1">INDIRECT(TEXT(MIN(IF(($D$590:$E$655&lt;&gt;"")*(COUNTIF($B$662:B693,$D$590:$E$655)=0),ROW($590:$655)*100+COLUMN($D:$E),7^8)),"R0C00"),)&amp;""</f>
        <v/>
      </c>
      <c r="C694" s="422" t="str">
        <f t="shared" ca="1" si="11"/>
        <v/>
      </c>
      <c r="D694" s="16"/>
      <c r="E694" s="49"/>
      <c r="F694" s="16"/>
      <c r="G694" s="16"/>
      <c r="H694" s="80"/>
      <c r="I694" s="80"/>
      <c r="J694" s="152"/>
      <c r="M694" s="124"/>
      <c r="N694" s="124"/>
      <c r="O694" s="124"/>
      <c r="P694" s="124"/>
      <c r="Q694" s="124" t="str">
        <f t="shared" si="12"/>
        <v/>
      </c>
      <c r="R694" s="424" t="str">
        <f>IF(Q694=1,COUNTIF($Q$663:Q694,1),"")</f>
        <v/>
      </c>
      <c r="S694" s="124" t="str">
        <f>IFERROR(INDEX($B$663:$B$737,MATCH(ROWS($Q$663:Q694),$R$663:$R$737,0)),"")</f>
        <v/>
      </c>
      <c r="T694" s="119" t="str">
        <f t="shared" si="13"/>
        <v/>
      </c>
      <c r="U694" s="425" t="str">
        <f>IF(T694=1,COUNTIF($T$393:T694,1),"")</f>
        <v/>
      </c>
      <c r="V694" s="119" t="str">
        <f>IFERROR(INDEX($B$393:$B$467,MATCH(ROWS($T$393:T694),$U$393:$U$467,0)),"")</f>
        <v/>
      </c>
    </row>
    <row r="695" spans="2:22" x14ac:dyDescent="0.2">
      <c r="B695" s="147" t="str">
        <f t="array" aca="1" ref="B695" ca="1">INDIRECT(TEXT(MIN(IF(($D$590:$E$655&lt;&gt;"")*(COUNTIF($B$662:B694,$D$590:$E$655)=0),ROW($590:$655)*100+COLUMN($D:$E),7^8)),"R0C00"),)&amp;""</f>
        <v/>
      </c>
      <c r="C695" s="422" t="str">
        <f t="shared" ca="1" si="11"/>
        <v/>
      </c>
      <c r="D695" s="16"/>
      <c r="E695" s="49"/>
      <c r="F695" s="16"/>
      <c r="G695" s="16"/>
      <c r="H695" s="80"/>
      <c r="I695" s="80"/>
      <c r="J695" s="152"/>
      <c r="M695" s="124"/>
      <c r="N695" s="124"/>
      <c r="O695" s="124"/>
      <c r="P695" s="124"/>
      <c r="Q695" s="124" t="str">
        <f t="shared" si="12"/>
        <v/>
      </c>
      <c r="R695" s="424" t="str">
        <f>IF(Q695=1,COUNTIF($Q$663:Q695,1),"")</f>
        <v/>
      </c>
      <c r="S695" s="124" t="str">
        <f>IFERROR(INDEX($B$663:$B$737,MATCH(ROWS($Q$663:Q695),$R$663:$R$737,0)),"")</f>
        <v/>
      </c>
      <c r="T695" s="119" t="str">
        <f t="shared" si="13"/>
        <v/>
      </c>
      <c r="U695" s="425" t="str">
        <f>IF(T695=1,COUNTIF($T$393:T695,1),"")</f>
        <v/>
      </c>
      <c r="V695" s="119" t="str">
        <f>IFERROR(INDEX($B$393:$B$467,MATCH(ROWS($T$393:T695),$U$393:$U$467,0)),"")</f>
        <v/>
      </c>
    </row>
    <row r="696" spans="2:22" x14ac:dyDescent="0.2">
      <c r="B696" s="147" t="str">
        <f t="array" aca="1" ref="B696" ca="1">INDIRECT(TEXT(MIN(IF(($D$590:$E$655&lt;&gt;"")*(COUNTIF($B$662:B695,$D$590:$E$655)=0),ROW($590:$655)*100+COLUMN($D:$E),7^8)),"R0C00"),)&amp;""</f>
        <v/>
      </c>
      <c r="C696" s="422" t="str">
        <f t="shared" ca="1" si="11"/>
        <v/>
      </c>
      <c r="D696" s="16"/>
      <c r="E696" s="49"/>
      <c r="F696" s="16"/>
      <c r="G696" s="16"/>
      <c r="H696" s="80"/>
      <c r="I696" s="80"/>
      <c r="J696" s="152"/>
      <c r="M696" s="124"/>
      <c r="N696" s="124"/>
      <c r="O696" s="124"/>
      <c r="P696" s="124"/>
      <c r="Q696" s="124" t="str">
        <f t="shared" si="12"/>
        <v/>
      </c>
      <c r="R696" s="424" t="str">
        <f>IF(Q696=1,COUNTIF($Q$663:Q696,1),"")</f>
        <v/>
      </c>
      <c r="S696" s="124" t="str">
        <f>IFERROR(INDEX($B$663:$B$737,MATCH(ROWS($Q$663:Q696),$R$663:$R$737,0)),"")</f>
        <v/>
      </c>
      <c r="T696" s="119" t="str">
        <f t="shared" si="13"/>
        <v/>
      </c>
      <c r="U696" s="425" t="str">
        <f>IF(T696=1,COUNTIF($T$393:T696,1),"")</f>
        <v/>
      </c>
      <c r="V696" s="119" t="str">
        <f>IFERROR(INDEX($B$393:$B$467,MATCH(ROWS($T$393:T696),$U$393:$U$467,0)),"")</f>
        <v/>
      </c>
    </row>
    <row r="697" spans="2:22" x14ac:dyDescent="0.2">
      <c r="B697" s="147" t="str">
        <f t="array" aca="1" ref="B697" ca="1">INDIRECT(TEXT(MIN(IF(($D$590:$E$655&lt;&gt;"")*(COUNTIF($B$662:B696,$D$590:$E$655)=0),ROW($590:$655)*100+COLUMN($D:$E),7^8)),"R0C00"),)&amp;""</f>
        <v/>
      </c>
      <c r="C697" s="422" t="str">
        <f t="shared" ca="1" si="11"/>
        <v/>
      </c>
      <c r="D697" s="16"/>
      <c r="E697" s="49"/>
      <c r="F697" s="16"/>
      <c r="G697" s="16"/>
      <c r="H697" s="80"/>
      <c r="I697" s="80"/>
      <c r="J697" s="152"/>
      <c r="M697" s="124"/>
      <c r="N697" s="124"/>
      <c r="O697" s="124"/>
      <c r="P697" s="124"/>
      <c r="Q697" s="124" t="str">
        <f t="shared" si="12"/>
        <v/>
      </c>
      <c r="R697" s="424" t="str">
        <f>IF(Q697=1,COUNTIF($Q$663:Q697,1),"")</f>
        <v/>
      </c>
      <c r="S697" s="124" t="str">
        <f>IFERROR(INDEX($B$663:$B$737,MATCH(ROWS($Q$663:Q697),$R$663:$R$737,0)),"")</f>
        <v/>
      </c>
      <c r="T697" s="119" t="str">
        <f t="shared" si="13"/>
        <v/>
      </c>
      <c r="U697" s="425" t="str">
        <f>IF(T697=1,COUNTIF($T$393:T697,1),"")</f>
        <v/>
      </c>
      <c r="V697" s="119" t="str">
        <f>IFERROR(INDEX($B$393:$B$467,MATCH(ROWS($T$393:T697),$U$393:$U$467,0)),"")</f>
        <v/>
      </c>
    </row>
    <row r="698" spans="2:22" x14ac:dyDescent="0.2">
      <c r="B698" s="147" t="str">
        <f t="array" aca="1" ref="B698" ca="1">INDIRECT(TEXT(MIN(IF(($D$590:$E$655&lt;&gt;"")*(COUNTIF($B$662:B697,$D$590:$E$655)=0),ROW($590:$655)*100+COLUMN($D:$E),7^8)),"R0C00"),)&amp;""</f>
        <v/>
      </c>
      <c r="C698" s="422" t="str">
        <f t="shared" ca="1" si="11"/>
        <v/>
      </c>
      <c r="D698" s="16"/>
      <c r="E698" s="49"/>
      <c r="F698" s="16"/>
      <c r="G698" s="16"/>
      <c r="H698" s="80"/>
      <c r="I698" s="80"/>
      <c r="J698" s="152"/>
      <c r="M698" s="124"/>
      <c r="N698" s="124"/>
      <c r="O698" s="124"/>
      <c r="P698" s="124"/>
      <c r="Q698" s="124" t="str">
        <f t="shared" si="12"/>
        <v/>
      </c>
      <c r="R698" s="424" t="str">
        <f>IF(Q698=1,COUNTIF($Q$663:Q698,1),"")</f>
        <v/>
      </c>
      <c r="S698" s="124" t="str">
        <f>IFERROR(INDEX($B$663:$B$737,MATCH(ROWS($Q$663:Q698),$R$663:$R$737,0)),"")</f>
        <v/>
      </c>
      <c r="T698" s="119" t="str">
        <f t="shared" si="13"/>
        <v/>
      </c>
      <c r="U698" s="425" t="str">
        <f>IF(T698=1,COUNTIF($T$393:T698,1),"")</f>
        <v/>
      </c>
      <c r="V698" s="119" t="str">
        <f>IFERROR(INDEX($B$393:$B$467,MATCH(ROWS($T$393:T698),$U$393:$U$467,0)),"")</f>
        <v/>
      </c>
    </row>
    <row r="699" spans="2:22" x14ac:dyDescent="0.2">
      <c r="B699" s="147" t="str">
        <f t="array" aca="1" ref="B699" ca="1">INDIRECT(TEXT(MIN(IF(($D$590:$E$655&lt;&gt;"")*(COUNTIF($B$662:B698,$D$590:$E$655)=0),ROW($590:$655)*100+COLUMN($D:$E),7^8)),"R0C00"),)&amp;""</f>
        <v/>
      </c>
      <c r="C699" s="422" t="str">
        <f t="shared" ca="1" si="11"/>
        <v/>
      </c>
      <c r="D699" s="16"/>
      <c r="E699" s="49"/>
      <c r="F699" s="16"/>
      <c r="G699" s="16"/>
      <c r="H699" s="80"/>
      <c r="I699" s="80"/>
      <c r="J699" s="152"/>
      <c r="M699" s="124"/>
      <c r="N699" s="124"/>
      <c r="O699" s="124"/>
      <c r="P699" s="124"/>
      <c r="Q699" s="124" t="str">
        <f t="shared" si="12"/>
        <v/>
      </c>
      <c r="R699" s="424" t="str">
        <f>IF(Q699=1,COUNTIF($Q$663:Q699,1),"")</f>
        <v/>
      </c>
      <c r="S699" s="124" t="str">
        <f>IFERROR(INDEX($B$663:$B$737,MATCH(ROWS($Q$663:Q699),$R$663:$R$737,0)),"")</f>
        <v/>
      </c>
      <c r="T699" s="119" t="str">
        <f t="shared" si="13"/>
        <v/>
      </c>
      <c r="U699" s="425" t="str">
        <f>IF(T699=1,COUNTIF($T$393:T699,1),"")</f>
        <v/>
      </c>
      <c r="V699" s="119" t="str">
        <f>IFERROR(INDEX($B$393:$B$467,MATCH(ROWS($T$393:T699),$U$393:$U$467,0)),"")</f>
        <v/>
      </c>
    </row>
    <row r="700" spans="2:22" x14ac:dyDescent="0.2">
      <c r="B700" s="147" t="str">
        <f t="array" aca="1" ref="B700" ca="1">INDIRECT(TEXT(MIN(IF(($D$590:$E$655&lt;&gt;"")*(COUNTIF($B$662:B699,$D$590:$E$655)=0),ROW($590:$655)*100+COLUMN($D:$E),7^8)),"R0C00"),)&amp;""</f>
        <v/>
      </c>
      <c r="C700" s="422" t="str">
        <f t="shared" ca="1" si="11"/>
        <v/>
      </c>
      <c r="D700" s="16"/>
      <c r="E700" s="49"/>
      <c r="F700" s="16"/>
      <c r="G700" s="16"/>
      <c r="H700" s="80"/>
      <c r="I700" s="80"/>
      <c r="J700" s="152"/>
      <c r="M700" s="124"/>
      <c r="N700" s="124"/>
      <c r="O700" s="124"/>
      <c r="P700" s="124"/>
      <c r="Q700" s="124" t="str">
        <f t="shared" si="12"/>
        <v/>
      </c>
      <c r="R700" s="424" t="str">
        <f>IF(Q700=1,COUNTIF($Q$663:Q700,1),"")</f>
        <v/>
      </c>
      <c r="S700" s="124" t="str">
        <f>IFERROR(INDEX($B$663:$B$737,MATCH(ROWS($Q$663:Q700),$R$663:$R$737,0)),"")</f>
        <v/>
      </c>
      <c r="T700" s="119" t="str">
        <f t="shared" si="13"/>
        <v/>
      </c>
      <c r="U700" s="425" t="str">
        <f>IF(T700=1,COUNTIF($T$393:T700,1),"")</f>
        <v/>
      </c>
      <c r="V700" s="119" t="str">
        <f>IFERROR(INDEX($B$393:$B$467,MATCH(ROWS($T$393:T700),$U$393:$U$467,0)),"")</f>
        <v/>
      </c>
    </row>
    <row r="701" spans="2:22" x14ac:dyDescent="0.2">
      <c r="B701" s="147" t="str">
        <f t="array" aca="1" ref="B701" ca="1">INDIRECT(TEXT(MIN(IF(($D$590:$E$655&lt;&gt;"")*(COUNTIF($B$662:B700,$D$590:$E$655)=0),ROW($590:$655)*100+COLUMN($D:$E),7^8)),"R0C00"),)&amp;""</f>
        <v/>
      </c>
      <c r="C701" s="422" t="str">
        <f t="shared" ca="1" si="11"/>
        <v/>
      </c>
      <c r="D701" s="16"/>
      <c r="E701" s="49"/>
      <c r="F701" s="16"/>
      <c r="G701" s="16"/>
      <c r="H701" s="80"/>
      <c r="I701" s="80"/>
      <c r="J701" s="152"/>
      <c r="M701" s="124"/>
      <c r="N701" s="124"/>
      <c r="O701" s="124"/>
      <c r="P701" s="124"/>
      <c r="Q701" s="124" t="str">
        <f t="shared" si="12"/>
        <v/>
      </c>
      <c r="R701" s="424" t="str">
        <f>IF(Q701=1,COUNTIF($Q$663:Q701,1),"")</f>
        <v/>
      </c>
      <c r="S701" s="124" t="str">
        <f>IFERROR(INDEX($B$663:$B$737,MATCH(ROWS($Q$663:Q701),$R$663:$R$737,0)),"")</f>
        <v/>
      </c>
      <c r="T701" s="119" t="str">
        <f t="shared" si="13"/>
        <v/>
      </c>
      <c r="U701" s="425" t="str">
        <f>IF(T701=1,COUNTIF($T$393:T701,1),"")</f>
        <v/>
      </c>
      <c r="V701" s="119" t="str">
        <f>IFERROR(INDEX($B$393:$B$467,MATCH(ROWS($T$393:T701),$U$393:$U$467,0)),"")</f>
        <v/>
      </c>
    </row>
    <row r="702" spans="2:22" x14ac:dyDescent="0.2">
      <c r="B702" s="147" t="str">
        <f t="array" aca="1" ref="B702" ca="1">INDIRECT(TEXT(MIN(IF(($D$590:$E$655&lt;&gt;"")*(COUNTIF($B$662:B701,$D$590:$E$655)=0),ROW($590:$655)*100+COLUMN($D:$E),7^8)),"R0C00"),)&amp;""</f>
        <v/>
      </c>
      <c r="C702" s="422" t="str">
        <f t="shared" ca="1" si="11"/>
        <v/>
      </c>
      <c r="D702" s="16"/>
      <c r="E702" s="49"/>
      <c r="F702" s="16"/>
      <c r="G702" s="16"/>
      <c r="H702" s="80"/>
      <c r="I702" s="80"/>
      <c r="J702" s="152"/>
      <c r="M702" s="124"/>
      <c r="N702" s="124"/>
      <c r="O702" s="124"/>
      <c r="P702" s="124"/>
      <c r="Q702" s="124" t="str">
        <f t="shared" si="12"/>
        <v/>
      </c>
      <c r="R702" s="424" t="str">
        <f>IF(Q702=1,COUNTIF($Q$663:Q702,1),"")</f>
        <v/>
      </c>
      <c r="S702" s="124" t="str">
        <f>IFERROR(INDEX($B$663:$B$737,MATCH(ROWS($Q$663:Q702),$R$663:$R$737,0)),"")</f>
        <v/>
      </c>
      <c r="T702" s="119" t="str">
        <f t="shared" si="13"/>
        <v/>
      </c>
      <c r="U702" s="425" t="str">
        <f>IF(T702=1,COUNTIF($T$393:T702,1),"")</f>
        <v/>
      </c>
      <c r="V702" s="119" t="str">
        <f>IFERROR(INDEX($B$393:$B$467,MATCH(ROWS($T$393:T702),$U$393:$U$467,0)),"")</f>
        <v/>
      </c>
    </row>
    <row r="703" spans="2:22" x14ac:dyDescent="0.2">
      <c r="B703" s="147" t="str">
        <f t="array" aca="1" ref="B703" ca="1">INDIRECT(TEXT(MIN(IF(($D$590:$E$655&lt;&gt;"")*(COUNTIF($B$662:B702,$D$590:$E$655)=0),ROW($590:$655)*100+COLUMN($D:$E),7^8)),"R0C00"),)&amp;""</f>
        <v/>
      </c>
      <c r="C703" s="422" t="str">
        <f t="shared" ca="1" si="11"/>
        <v/>
      </c>
      <c r="D703" s="16"/>
      <c r="E703" s="49"/>
      <c r="F703" s="16"/>
      <c r="G703" s="16"/>
      <c r="H703" s="80"/>
      <c r="I703" s="80"/>
      <c r="J703" s="152"/>
      <c r="M703" s="124"/>
      <c r="N703" s="124"/>
      <c r="O703" s="124"/>
      <c r="P703" s="124"/>
      <c r="Q703" s="124" t="str">
        <f t="shared" si="12"/>
        <v/>
      </c>
      <c r="R703" s="424" t="str">
        <f>IF(Q703=1,COUNTIF($Q$663:Q703,1),"")</f>
        <v/>
      </c>
      <c r="S703" s="124" t="str">
        <f>IFERROR(INDEX($B$663:$B$737,MATCH(ROWS($Q$663:Q703),$R$663:$R$737,0)),"")</f>
        <v/>
      </c>
      <c r="T703" s="119" t="str">
        <f t="shared" si="13"/>
        <v/>
      </c>
      <c r="U703" s="425" t="str">
        <f>IF(T703=1,COUNTIF($T$393:T703,1),"")</f>
        <v/>
      </c>
      <c r="V703" s="119" t="str">
        <f>IFERROR(INDEX($B$393:$B$467,MATCH(ROWS($T$393:T703),$U$393:$U$467,0)),"")</f>
        <v/>
      </c>
    </row>
    <row r="704" spans="2:22" x14ac:dyDescent="0.2">
      <c r="B704" s="147" t="str">
        <f t="array" aca="1" ref="B704" ca="1">INDIRECT(TEXT(MIN(IF(($D$590:$E$655&lt;&gt;"")*(COUNTIF($B$662:B703,$D$590:$E$655)=0),ROW($590:$655)*100+COLUMN($D:$E),7^8)),"R0C00"),)&amp;""</f>
        <v/>
      </c>
      <c r="C704" s="422" t="str">
        <f t="shared" ca="1" si="11"/>
        <v/>
      </c>
      <c r="D704" s="16"/>
      <c r="E704" s="49"/>
      <c r="F704" s="16"/>
      <c r="G704" s="16"/>
      <c r="H704" s="80"/>
      <c r="I704" s="80"/>
      <c r="J704" s="152"/>
      <c r="M704" s="124"/>
      <c r="N704" s="124"/>
      <c r="O704" s="124"/>
      <c r="P704" s="124"/>
      <c r="Q704" s="124" t="str">
        <f t="shared" si="12"/>
        <v/>
      </c>
      <c r="R704" s="424" t="str">
        <f>IF(Q704=1,COUNTIF($Q$663:Q704,1),"")</f>
        <v/>
      </c>
      <c r="S704" s="124" t="str">
        <f>IFERROR(INDEX($B$663:$B$737,MATCH(ROWS($Q$663:Q704),$R$663:$R$737,0)),"")</f>
        <v/>
      </c>
      <c r="T704" s="119" t="str">
        <f t="shared" si="13"/>
        <v/>
      </c>
      <c r="U704" s="425" t="str">
        <f>IF(T704=1,COUNTIF($T$393:T704,1),"")</f>
        <v/>
      </c>
      <c r="V704" s="119" t="str">
        <f>IFERROR(INDEX($B$393:$B$467,MATCH(ROWS($T$393:T704),$U$393:$U$467,0)),"")</f>
        <v/>
      </c>
    </row>
    <row r="705" spans="2:22" x14ac:dyDescent="0.2">
      <c r="B705" s="147" t="str">
        <f t="array" aca="1" ref="B705" ca="1">INDIRECT(TEXT(MIN(IF(($D$590:$E$655&lt;&gt;"")*(COUNTIF($B$662:B704,$D$590:$E$655)=0),ROW($590:$655)*100+COLUMN($D:$E),7^8)),"R0C00"),)&amp;""</f>
        <v/>
      </c>
      <c r="C705" s="422" t="str">
        <f t="shared" ca="1" si="11"/>
        <v/>
      </c>
      <c r="D705" s="16"/>
      <c r="E705" s="49"/>
      <c r="F705" s="16"/>
      <c r="G705" s="16"/>
      <c r="H705" s="80"/>
      <c r="I705" s="80"/>
      <c r="J705" s="152"/>
      <c r="M705" s="124"/>
      <c r="N705" s="124"/>
      <c r="O705" s="124"/>
      <c r="P705" s="124"/>
      <c r="Q705" s="124" t="str">
        <f t="shared" si="12"/>
        <v/>
      </c>
      <c r="R705" s="424" t="str">
        <f>IF(Q705=1,COUNTIF($Q$663:Q705,1),"")</f>
        <v/>
      </c>
      <c r="S705" s="124" t="str">
        <f>IFERROR(INDEX($B$663:$B$737,MATCH(ROWS($Q$663:Q705),$R$663:$R$737,0)),"")</f>
        <v/>
      </c>
      <c r="T705" s="119" t="str">
        <f t="shared" si="13"/>
        <v/>
      </c>
      <c r="U705" s="425" t="str">
        <f>IF(T705=1,COUNTIF($T$393:T705,1),"")</f>
        <v/>
      </c>
      <c r="V705" s="119" t="str">
        <f>IFERROR(INDEX($B$393:$B$467,MATCH(ROWS($T$393:T705),$U$393:$U$467,0)),"")</f>
        <v/>
      </c>
    </row>
    <row r="706" spans="2:22" x14ac:dyDescent="0.2">
      <c r="B706" s="147" t="str">
        <f t="array" aca="1" ref="B706" ca="1">INDIRECT(TEXT(MIN(IF(($D$590:$E$655&lt;&gt;"")*(COUNTIF($B$662:B705,$D$590:$E$655)=0),ROW($590:$655)*100+COLUMN($D:$E),7^8)),"R0C00"),)&amp;""</f>
        <v/>
      </c>
      <c r="C706" s="422" t="str">
        <f t="shared" ca="1" si="11"/>
        <v/>
      </c>
      <c r="D706" s="16"/>
      <c r="E706" s="49"/>
      <c r="F706" s="16"/>
      <c r="G706" s="16"/>
      <c r="H706" s="80"/>
      <c r="I706" s="80"/>
      <c r="J706" s="152"/>
      <c r="M706" s="124"/>
      <c r="N706" s="124"/>
      <c r="O706" s="124"/>
      <c r="P706" s="124"/>
      <c r="Q706" s="124" t="str">
        <f t="shared" si="12"/>
        <v/>
      </c>
      <c r="R706" s="424" t="str">
        <f>IF(Q706=1,COUNTIF($Q$663:Q706,1),"")</f>
        <v/>
      </c>
      <c r="S706" s="124" t="str">
        <f>IFERROR(INDEX($B$663:$B$737,MATCH(ROWS($Q$663:Q706),$R$663:$R$737,0)),"")</f>
        <v/>
      </c>
      <c r="T706" s="119" t="str">
        <f t="shared" si="13"/>
        <v/>
      </c>
      <c r="U706" s="425" t="str">
        <f>IF(T706=1,COUNTIF($T$393:T706,1),"")</f>
        <v/>
      </c>
      <c r="V706" s="119" t="str">
        <f>IFERROR(INDEX($B$393:$B$467,MATCH(ROWS($T$393:T706),$U$393:$U$467,0)),"")</f>
        <v/>
      </c>
    </row>
    <row r="707" spans="2:22" x14ac:dyDescent="0.2">
      <c r="B707" s="147" t="str">
        <f t="array" aca="1" ref="B707" ca="1">INDIRECT(TEXT(MIN(IF(($D$590:$E$655&lt;&gt;"")*(COUNTIF($B$662:B706,$D$590:$E$655)=0),ROW($590:$655)*100+COLUMN($D:$E),7^8)),"R0C00"),)&amp;""</f>
        <v/>
      </c>
      <c r="C707" s="422" t="str">
        <f t="shared" ca="1" si="11"/>
        <v/>
      </c>
      <c r="D707" s="16"/>
      <c r="E707" s="49"/>
      <c r="F707" s="16"/>
      <c r="G707" s="16"/>
      <c r="H707" s="80"/>
      <c r="I707" s="80"/>
      <c r="J707" s="152"/>
      <c r="M707" s="124"/>
      <c r="N707" s="124"/>
      <c r="O707" s="124"/>
      <c r="P707" s="124"/>
      <c r="Q707" s="124" t="str">
        <f t="shared" si="12"/>
        <v/>
      </c>
      <c r="R707" s="424" t="str">
        <f>IF(Q707=1,COUNTIF($Q$663:Q707,1),"")</f>
        <v/>
      </c>
      <c r="S707" s="124" t="str">
        <f>IFERROR(INDEX($B$663:$B$737,MATCH(ROWS($Q$663:Q707),$R$663:$R$737,0)),"")</f>
        <v/>
      </c>
      <c r="T707" s="119" t="str">
        <f t="shared" si="13"/>
        <v/>
      </c>
      <c r="U707" s="425" t="str">
        <f>IF(T707=1,COUNTIF($T$393:T707,1),"")</f>
        <v/>
      </c>
      <c r="V707" s="119" t="str">
        <f>IFERROR(INDEX($B$393:$B$467,MATCH(ROWS($T$393:T707),$U$393:$U$467,0)),"")</f>
        <v/>
      </c>
    </row>
    <row r="708" spans="2:22" x14ac:dyDescent="0.2">
      <c r="B708" s="147" t="str">
        <f t="array" aca="1" ref="B708" ca="1">INDIRECT(TEXT(MIN(IF(($D$590:$E$655&lt;&gt;"")*(COUNTIF($B$662:B707,$D$590:$E$655)=0),ROW($590:$655)*100+COLUMN($D:$E),7^8)),"R0C00"),)&amp;""</f>
        <v/>
      </c>
      <c r="C708" s="422" t="str">
        <f t="shared" ca="1" si="11"/>
        <v/>
      </c>
      <c r="D708" s="16"/>
      <c r="E708" s="49"/>
      <c r="F708" s="16"/>
      <c r="G708" s="16"/>
      <c r="H708" s="80"/>
      <c r="I708" s="80"/>
      <c r="J708" s="152"/>
      <c r="M708" s="124"/>
      <c r="N708" s="124"/>
      <c r="O708" s="124"/>
      <c r="P708" s="124"/>
      <c r="Q708" s="124" t="str">
        <f t="shared" si="12"/>
        <v/>
      </c>
      <c r="R708" s="424" t="str">
        <f>IF(Q708=1,COUNTIF($Q$663:Q708,1),"")</f>
        <v/>
      </c>
      <c r="S708" s="124" t="str">
        <f>IFERROR(INDEX($B$663:$B$737,MATCH(ROWS($Q$663:Q708),$R$663:$R$737,0)),"")</f>
        <v/>
      </c>
      <c r="T708" s="119" t="str">
        <f t="shared" si="13"/>
        <v/>
      </c>
      <c r="U708" s="425" t="str">
        <f>IF(T708=1,COUNTIF($T$393:T708,1),"")</f>
        <v/>
      </c>
      <c r="V708" s="119" t="str">
        <f>IFERROR(INDEX($B$393:$B$467,MATCH(ROWS($T$393:T708),$U$393:$U$467,0)),"")</f>
        <v/>
      </c>
    </row>
    <row r="709" spans="2:22" x14ac:dyDescent="0.2">
      <c r="B709" s="147" t="str">
        <f t="array" aca="1" ref="B709" ca="1">INDIRECT(TEXT(MIN(IF(($D$590:$E$655&lt;&gt;"")*(COUNTIF($B$662:B708,$D$590:$E$655)=0),ROW($590:$655)*100+COLUMN($D:$E),7^8)),"R0C00"),)&amp;""</f>
        <v/>
      </c>
      <c r="C709" s="422" t="str">
        <f t="shared" ca="1" si="11"/>
        <v/>
      </c>
      <c r="D709" s="16"/>
      <c r="E709" s="49"/>
      <c r="F709" s="16"/>
      <c r="G709" s="16"/>
      <c r="H709" s="80"/>
      <c r="I709" s="80"/>
      <c r="J709" s="152"/>
      <c r="M709" s="124"/>
      <c r="N709" s="124"/>
      <c r="O709" s="124"/>
      <c r="P709" s="124"/>
      <c r="Q709" s="124" t="str">
        <f t="shared" si="12"/>
        <v/>
      </c>
      <c r="R709" s="424" t="str">
        <f>IF(Q709=1,COUNTIF($Q$663:Q709,1),"")</f>
        <v/>
      </c>
      <c r="S709" s="124" t="str">
        <f>IFERROR(INDEX($B$663:$B$737,MATCH(ROWS($Q$663:Q709),$R$663:$R$737,0)),"")</f>
        <v/>
      </c>
      <c r="T709" s="119" t="str">
        <f t="shared" si="13"/>
        <v/>
      </c>
      <c r="U709" s="425" t="str">
        <f>IF(T709=1,COUNTIF($T$393:T709,1),"")</f>
        <v/>
      </c>
      <c r="V709" s="119" t="str">
        <f>IFERROR(INDEX($B$393:$B$467,MATCH(ROWS($T$393:T709),$U$393:$U$467,0)),"")</f>
        <v/>
      </c>
    </row>
    <row r="710" spans="2:22" x14ac:dyDescent="0.2">
      <c r="B710" s="147" t="str">
        <f t="array" aca="1" ref="B710" ca="1">INDIRECT(TEXT(MIN(IF(($D$590:$E$655&lt;&gt;"")*(COUNTIF($B$662:B709,$D$590:$E$655)=0),ROW($590:$655)*100+COLUMN($D:$E),7^8)),"R0C00"),)&amp;""</f>
        <v/>
      </c>
      <c r="C710" s="422" t="str">
        <f t="shared" ca="1" si="11"/>
        <v/>
      </c>
      <c r="D710" s="16"/>
      <c r="E710" s="49"/>
      <c r="F710" s="16"/>
      <c r="G710" s="16"/>
      <c r="H710" s="80"/>
      <c r="I710" s="80"/>
      <c r="J710" s="152"/>
      <c r="M710" s="124"/>
      <c r="N710" s="124"/>
      <c r="O710" s="124"/>
      <c r="P710" s="124"/>
      <c r="Q710" s="124" t="str">
        <f t="shared" si="12"/>
        <v/>
      </c>
      <c r="R710" s="424" t="str">
        <f>IF(Q710=1,COUNTIF($Q$663:Q710,1),"")</f>
        <v/>
      </c>
      <c r="S710" s="124" t="str">
        <f>IFERROR(INDEX($B$663:$B$737,MATCH(ROWS($Q$663:Q710),$R$663:$R$737,0)),"")</f>
        <v/>
      </c>
      <c r="T710" s="119" t="str">
        <f t="shared" si="13"/>
        <v/>
      </c>
      <c r="U710" s="425" t="str">
        <f>IF(T710=1,COUNTIF($T$393:T710,1),"")</f>
        <v/>
      </c>
      <c r="V710" s="119" t="str">
        <f>IFERROR(INDEX($B$393:$B$467,MATCH(ROWS($T$393:T710),$U$393:$U$467,0)),"")</f>
        <v/>
      </c>
    </row>
    <row r="711" spans="2:22" x14ac:dyDescent="0.2">
      <c r="B711" s="147" t="str">
        <f t="array" aca="1" ref="B711" ca="1">INDIRECT(TEXT(MIN(IF(($D$590:$E$655&lt;&gt;"")*(COUNTIF($B$662:B710,$D$590:$E$655)=0),ROW($590:$655)*100+COLUMN($D:$E),7^8)),"R0C00"),)&amp;""</f>
        <v/>
      </c>
      <c r="C711" s="422" t="str">
        <f t="shared" ca="1" si="11"/>
        <v/>
      </c>
      <c r="D711" s="16"/>
      <c r="E711" s="49"/>
      <c r="F711" s="16"/>
      <c r="G711" s="16"/>
      <c r="H711" s="80"/>
      <c r="I711" s="80"/>
      <c r="J711" s="152"/>
      <c r="M711" s="124"/>
      <c r="N711" s="124"/>
      <c r="O711" s="124"/>
      <c r="P711" s="124"/>
      <c r="Q711" s="124" t="str">
        <f t="shared" si="12"/>
        <v/>
      </c>
      <c r="R711" s="424" t="str">
        <f>IF(Q711=1,COUNTIF($Q$663:Q711,1),"")</f>
        <v/>
      </c>
      <c r="S711" s="124" t="str">
        <f>IFERROR(INDEX($B$663:$B$737,MATCH(ROWS($Q$663:Q711),$R$663:$R$737,0)),"")</f>
        <v/>
      </c>
      <c r="T711" s="119" t="str">
        <f t="shared" si="13"/>
        <v/>
      </c>
      <c r="U711" s="425" t="str">
        <f>IF(T711=1,COUNTIF($T$393:T711,1),"")</f>
        <v/>
      </c>
      <c r="V711" s="119" t="str">
        <f>IFERROR(INDEX($B$393:$B$467,MATCH(ROWS($T$393:T711),$U$393:$U$467,0)),"")</f>
        <v/>
      </c>
    </row>
    <row r="712" spans="2:22" x14ac:dyDescent="0.2">
      <c r="B712" s="147" t="str">
        <f t="array" aca="1" ref="B712" ca="1">INDIRECT(TEXT(MIN(IF(($D$590:$E$655&lt;&gt;"")*(COUNTIF($B$662:B711,$D$590:$E$655)=0),ROW($590:$655)*100+COLUMN($D:$E),7^8)),"R0C00"),)&amp;""</f>
        <v/>
      </c>
      <c r="C712" s="422" t="str">
        <f t="shared" ca="1" si="11"/>
        <v/>
      </c>
      <c r="D712" s="16"/>
      <c r="E712" s="49"/>
      <c r="F712" s="16"/>
      <c r="G712" s="16"/>
      <c r="H712" s="80"/>
      <c r="I712" s="80"/>
      <c r="J712" s="152"/>
      <c r="M712" s="124"/>
      <c r="N712" s="124"/>
      <c r="O712" s="124"/>
      <c r="P712" s="124"/>
      <c r="Q712" s="124" t="str">
        <f t="shared" si="12"/>
        <v/>
      </c>
      <c r="R712" s="424" t="str">
        <f>IF(Q712=1,COUNTIF($Q$663:Q712,1),"")</f>
        <v/>
      </c>
      <c r="S712" s="124" t="str">
        <f>IFERROR(INDEX($B$663:$B$737,MATCH(ROWS($Q$663:Q712),$R$663:$R$737,0)),"")</f>
        <v/>
      </c>
      <c r="T712" s="119" t="str">
        <f t="shared" si="13"/>
        <v/>
      </c>
      <c r="U712" s="425" t="str">
        <f>IF(T712=1,COUNTIF($T$393:T712,1),"")</f>
        <v/>
      </c>
      <c r="V712" s="119" t="str">
        <f>IFERROR(INDEX($B$393:$B$467,MATCH(ROWS($T$393:T712),$U$393:$U$467,0)),"")</f>
        <v/>
      </c>
    </row>
    <row r="713" spans="2:22" x14ac:dyDescent="0.2">
      <c r="B713" s="147" t="str">
        <f t="array" aca="1" ref="B713" ca="1">INDIRECT(TEXT(MIN(IF(($D$590:$E$655&lt;&gt;"")*(COUNTIF($B$662:B712,$D$590:$E$655)=0),ROW($590:$655)*100+COLUMN($D:$E),7^8)),"R0C00"),)&amp;""</f>
        <v/>
      </c>
      <c r="C713" s="422" t="str">
        <f t="shared" ca="1" si="11"/>
        <v/>
      </c>
      <c r="D713" s="16"/>
      <c r="E713" s="49"/>
      <c r="F713" s="16"/>
      <c r="G713" s="16"/>
      <c r="H713" s="80"/>
      <c r="I713" s="80"/>
      <c r="J713" s="152"/>
      <c r="M713" s="124"/>
      <c r="N713" s="124"/>
      <c r="O713" s="124"/>
      <c r="P713" s="124"/>
      <c r="Q713" s="124" t="str">
        <f t="shared" si="12"/>
        <v/>
      </c>
      <c r="R713" s="424" t="str">
        <f>IF(Q713=1,COUNTIF($Q$663:Q713,1),"")</f>
        <v/>
      </c>
      <c r="S713" s="124" t="str">
        <f>IFERROR(INDEX($B$663:$B$737,MATCH(ROWS($Q$663:Q713),$R$663:$R$737,0)),"")</f>
        <v/>
      </c>
      <c r="T713" s="119" t="str">
        <f t="shared" si="13"/>
        <v/>
      </c>
      <c r="U713" s="425" t="str">
        <f>IF(T713=1,COUNTIF($T$393:T713,1),"")</f>
        <v/>
      </c>
      <c r="V713" s="119" t="str">
        <f>IFERROR(INDEX($B$393:$B$467,MATCH(ROWS($T$393:T713),$U$393:$U$467,0)),"")</f>
        <v/>
      </c>
    </row>
    <row r="714" spans="2:22" x14ac:dyDescent="0.2">
      <c r="B714" s="147" t="str">
        <f t="array" aca="1" ref="B714" ca="1">INDIRECT(TEXT(MIN(IF(($D$590:$E$655&lt;&gt;"")*(COUNTIF($B$662:B713,$D$590:$E$655)=0),ROW($590:$655)*100+COLUMN($D:$E),7^8)),"R0C00"),)&amp;""</f>
        <v/>
      </c>
      <c r="C714" s="422" t="str">
        <f t="shared" ca="1" si="11"/>
        <v/>
      </c>
      <c r="D714" s="16"/>
      <c r="E714" s="49"/>
      <c r="F714" s="16"/>
      <c r="G714" s="16"/>
      <c r="H714" s="80"/>
      <c r="I714" s="80"/>
      <c r="J714" s="152"/>
      <c r="M714" s="124"/>
      <c r="N714" s="124"/>
      <c r="O714" s="124"/>
      <c r="P714" s="124"/>
      <c r="Q714" s="124" t="str">
        <f t="shared" si="12"/>
        <v/>
      </c>
      <c r="R714" s="424" t="str">
        <f>IF(Q714=1,COUNTIF($Q$663:Q714,1),"")</f>
        <v/>
      </c>
      <c r="S714" s="124" t="str">
        <f>IFERROR(INDEX($B$663:$B$737,MATCH(ROWS($Q$663:Q714),$R$663:$R$737,0)),"")</f>
        <v/>
      </c>
      <c r="T714" s="119" t="str">
        <f t="shared" si="13"/>
        <v/>
      </c>
      <c r="U714" s="425" t="str">
        <f>IF(T714=1,COUNTIF($T$393:T714,1),"")</f>
        <v/>
      </c>
      <c r="V714" s="119" t="str">
        <f>IFERROR(INDEX($B$393:$B$467,MATCH(ROWS($T$393:T714),$U$393:$U$467,0)),"")</f>
        <v/>
      </c>
    </row>
    <row r="715" spans="2:22" x14ac:dyDescent="0.2">
      <c r="B715" s="147" t="str">
        <f t="array" aca="1" ref="B715" ca="1">INDIRECT(TEXT(MIN(IF(($D$590:$E$655&lt;&gt;"")*(COUNTIF($B$662:B714,$D$590:$E$655)=0),ROW($590:$655)*100+COLUMN($D:$E),7^8)),"R0C00"),)&amp;""</f>
        <v/>
      </c>
      <c r="C715" s="422" t="str">
        <f t="shared" ca="1" si="11"/>
        <v/>
      </c>
      <c r="D715" s="16"/>
      <c r="E715" s="49"/>
      <c r="F715" s="16"/>
      <c r="G715" s="16"/>
      <c r="H715" s="80"/>
      <c r="I715" s="80"/>
      <c r="J715" s="152"/>
      <c r="M715" s="124"/>
      <c r="N715" s="124"/>
      <c r="O715" s="124"/>
      <c r="P715" s="124"/>
      <c r="Q715" s="124" t="str">
        <f t="shared" si="12"/>
        <v/>
      </c>
      <c r="R715" s="424" t="str">
        <f>IF(Q715=1,COUNTIF($Q$663:Q715,1),"")</f>
        <v/>
      </c>
      <c r="S715" s="124" t="str">
        <f>IFERROR(INDEX($B$663:$B$737,MATCH(ROWS($Q$663:Q715),$R$663:$R$737,0)),"")</f>
        <v/>
      </c>
      <c r="T715" s="119" t="str">
        <f t="shared" si="13"/>
        <v/>
      </c>
      <c r="U715" s="425" t="str">
        <f>IF(T715=1,COUNTIF($T$393:T715,1),"")</f>
        <v/>
      </c>
      <c r="V715" s="119" t="str">
        <f>IFERROR(INDEX($B$393:$B$467,MATCH(ROWS($T$393:T715),$U$393:$U$467,0)),"")</f>
        <v/>
      </c>
    </row>
    <row r="716" spans="2:22" x14ac:dyDescent="0.2">
      <c r="B716" s="147" t="str">
        <f t="array" aca="1" ref="B716" ca="1">INDIRECT(TEXT(MIN(IF(($D$590:$E$655&lt;&gt;"")*(COUNTIF($B$662:B715,$D$590:$E$655)=0),ROW($590:$655)*100+COLUMN($D:$E),7^8)),"R0C00"),)&amp;""</f>
        <v/>
      </c>
      <c r="C716" s="422" t="str">
        <f t="shared" ca="1" si="11"/>
        <v/>
      </c>
      <c r="D716" s="16"/>
      <c r="E716" s="49"/>
      <c r="F716" s="16"/>
      <c r="G716" s="16"/>
      <c r="H716" s="80"/>
      <c r="I716" s="80"/>
      <c r="J716" s="152"/>
      <c r="M716" s="124"/>
      <c r="N716" s="124"/>
      <c r="O716" s="124"/>
      <c r="P716" s="124"/>
      <c r="Q716" s="124" t="str">
        <f t="shared" si="12"/>
        <v/>
      </c>
      <c r="R716" s="424" t="str">
        <f>IF(Q716=1,COUNTIF($Q$663:Q716,1),"")</f>
        <v/>
      </c>
      <c r="S716" s="124" t="str">
        <f>IFERROR(INDEX($B$663:$B$737,MATCH(ROWS($Q$663:Q716),$R$663:$R$737,0)),"")</f>
        <v/>
      </c>
      <c r="T716" s="119" t="str">
        <f t="shared" si="13"/>
        <v/>
      </c>
      <c r="U716" s="425" t="str">
        <f>IF(T716=1,COUNTIF($T$393:T716,1),"")</f>
        <v/>
      </c>
      <c r="V716" s="119" t="str">
        <f>IFERROR(INDEX($B$393:$B$467,MATCH(ROWS($T$393:T716),$U$393:$U$467,0)),"")</f>
        <v/>
      </c>
    </row>
    <row r="717" spans="2:22" x14ac:dyDescent="0.2">
      <c r="B717" s="147" t="str">
        <f t="array" aca="1" ref="B717" ca="1">INDIRECT(TEXT(MIN(IF(($D$590:$E$655&lt;&gt;"")*(COUNTIF($B$662:B716,$D$590:$E$655)=0),ROW($590:$655)*100+COLUMN($D:$E),7^8)),"R0C00"),)&amp;""</f>
        <v/>
      </c>
      <c r="C717" s="422" t="str">
        <f t="shared" ca="1" si="11"/>
        <v/>
      </c>
      <c r="D717" s="16"/>
      <c r="E717" s="49"/>
      <c r="F717" s="16"/>
      <c r="G717" s="16"/>
      <c r="H717" s="80"/>
      <c r="I717" s="80"/>
      <c r="J717" s="152"/>
      <c r="M717" s="124"/>
      <c r="N717" s="124"/>
      <c r="O717" s="124"/>
      <c r="P717" s="124"/>
      <c r="Q717" s="124" t="str">
        <f t="shared" si="12"/>
        <v/>
      </c>
      <c r="R717" s="424" t="str">
        <f>IF(Q717=1,COUNTIF($Q$663:Q717,1),"")</f>
        <v/>
      </c>
      <c r="S717" s="124" t="str">
        <f>IFERROR(INDEX($B$663:$B$737,MATCH(ROWS($Q$663:Q717),$R$663:$R$737,0)),"")</f>
        <v/>
      </c>
      <c r="T717" s="119" t="str">
        <f t="shared" si="13"/>
        <v/>
      </c>
      <c r="U717" s="425" t="str">
        <f>IF(T717=1,COUNTIF($T$393:T717,1),"")</f>
        <v/>
      </c>
      <c r="V717" s="119" t="str">
        <f>IFERROR(INDEX($B$393:$B$467,MATCH(ROWS($T$393:T717),$U$393:$U$467,0)),"")</f>
        <v/>
      </c>
    </row>
    <row r="718" spans="2:22" x14ac:dyDescent="0.2">
      <c r="B718" s="147" t="str">
        <f t="array" aca="1" ref="B718" ca="1">INDIRECT(TEXT(MIN(IF(($D$590:$E$655&lt;&gt;"")*(COUNTIF($B$662:B717,$D$590:$E$655)=0),ROW($590:$655)*100+COLUMN($D:$E),7^8)),"R0C00"),)&amp;""</f>
        <v/>
      </c>
      <c r="C718" s="422" t="str">
        <f t="shared" ca="1" si="11"/>
        <v/>
      </c>
      <c r="D718" s="16"/>
      <c r="E718" s="49"/>
      <c r="F718" s="16"/>
      <c r="G718" s="16"/>
      <c r="H718" s="80"/>
      <c r="I718" s="80"/>
      <c r="J718" s="152"/>
      <c r="M718" s="124"/>
      <c r="N718" s="124"/>
      <c r="O718" s="124"/>
      <c r="P718" s="124"/>
      <c r="Q718" s="124" t="str">
        <f t="shared" si="12"/>
        <v/>
      </c>
      <c r="R718" s="424" t="str">
        <f>IF(Q718=1,COUNTIF($Q$663:Q718,1),"")</f>
        <v/>
      </c>
      <c r="S718" s="124" t="str">
        <f>IFERROR(INDEX($B$663:$B$737,MATCH(ROWS($Q$663:Q718),$R$663:$R$737,0)),"")</f>
        <v/>
      </c>
      <c r="T718" s="119" t="str">
        <f t="shared" si="13"/>
        <v/>
      </c>
      <c r="U718" s="425" t="str">
        <f>IF(T718=1,COUNTIF($T$393:T718,1),"")</f>
        <v/>
      </c>
      <c r="V718" s="119" t="str">
        <f>IFERROR(INDEX($B$393:$B$467,MATCH(ROWS($T$393:T718),$U$393:$U$467,0)),"")</f>
        <v/>
      </c>
    </row>
    <row r="719" spans="2:22" x14ac:dyDescent="0.2">
      <c r="B719" s="147" t="str">
        <f t="array" aca="1" ref="B719" ca="1">INDIRECT(TEXT(MIN(IF(($D$590:$E$655&lt;&gt;"")*(COUNTIF($B$662:B718,$D$590:$E$655)=0),ROW($590:$655)*100+COLUMN($D:$E),7^8)),"R0C00"),)&amp;""</f>
        <v/>
      </c>
      <c r="C719" s="422" t="str">
        <f t="shared" ca="1" si="11"/>
        <v/>
      </c>
      <c r="D719" s="16"/>
      <c r="E719" s="49"/>
      <c r="F719" s="16"/>
      <c r="G719" s="16"/>
      <c r="H719" s="80"/>
      <c r="I719" s="80"/>
      <c r="J719" s="152"/>
      <c r="M719" s="124"/>
      <c r="N719" s="124"/>
      <c r="O719" s="124"/>
      <c r="P719" s="124"/>
      <c r="Q719" s="124" t="str">
        <f t="shared" si="12"/>
        <v/>
      </c>
      <c r="R719" s="424" t="str">
        <f>IF(Q719=1,COUNTIF($Q$663:Q719,1),"")</f>
        <v/>
      </c>
      <c r="S719" s="124" t="str">
        <f>IFERROR(INDEX($B$663:$B$737,MATCH(ROWS($Q$663:Q719),$R$663:$R$737,0)),"")</f>
        <v/>
      </c>
      <c r="T719" s="119" t="str">
        <f t="shared" si="13"/>
        <v/>
      </c>
      <c r="U719" s="425" t="str">
        <f>IF(T719=1,COUNTIF($T$393:T719,1),"")</f>
        <v/>
      </c>
      <c r="V719" s="119" t="str">
        <f>IFERROR(INDEX($B$393:$B$467,MATCH(ROWS($T$393:T719),$U$393:$U$467,0)),"")</f>
        <v/>
      </c>
    </row>
    <row r="720" spans="2:22" x14ac:dyDescent="0.2">
      <c r="B720" s="147" t="str">
        <f t="array" aca="1" ref="B720" ca="1">INDIRECT(TEXT(MIN(IF(($D$590:$E$655&lt;&gt;"")*(COUNTIF($B$662:B719,$D$590:$E$655)=0),ROW($590:$655)*100+COLUMN($D:$E),7^8)),"R0C00"),)&amp;""</f>
        <v/>
      </c>
      <c r="C720" s="422" t="str">
        <f t="shared" ca="1" si="11"/>
        <v/>
      </c>
      <c r="D720" s="16"/>
      <c r="E720" s="49"/>
      <c r="F720" s="16"/>
      <c r="G720" s="16"/>
      <c r="H720" s="80"/>
      <c r="I720" s="80"/>
      <c r="J720" s="152"/>
      <c r="M720" s="124"/>
      <c r="N720" s="124"/>
      <c r="O720" s="124"/>
      <c r="P720" s="124"/>
      <c r="Q720" s="124" t="str">
        <f t="shared" si="12"/>
        <v/>
      </c>
      <c r="R720" s="424" t="str">
        <f>IF(Q720=1,COUNTIF($Q$663:Q720,1),"")</f>
        <v/>
      </c>
      <c r="S720" s="124" t="str">
        <f>IFERROR(INDEX($B$663:$B$737,MATCH(ROWS($Q$663:Q720),$R$663:$R$737,0)),"")</f>
        <v/>
      </c>
      <c r="T720" s="119" t="str">
        <f t="shared" si="13"/>
        <v/>
      </c>
      <c r="U720" s="425" t="str">
        <f>IF(T720=1,COUNTIF($T$393:T720,1),"")</f>
        <v/>
      </c>
      <c r="V720" s="119" t="str">
        <f>IFERROR(INDEX($B$393:$B$467,MATCH(ROWS($T$393:T720),$U$393:$U$467,0)),"")</f>
        <v/>
      </c>
    </row>
    <row r="721" spans="2:22" x14ac:dyDescent="0.2">
      <c r="B721" s="147" t="str">
        <f t="array" aca="1" ref="B721" ca="1">INDIRECT(TEXT(MIN(IF(($D$590:$E$655&lt;&gt;"")*(COUNTIF($B$662:B720,$D$590:$E$655)=0),ROW($590:$655)*100+COLUMN($D:$E),7^8)),"R0C00"),)&amp;""</f>
        <v/>
      </c>
      <c r="C721" s="422" t="str">
        <f t="shared" ca="1" si="11"/>
        <v/>
      </c>
      <c r="D721" s="16"/>
      <c r="E721" s="49"/>
      <c r="F721" s="16"/>
      <c r="G721" s="16"/>
      <c r="H721" s="80"/>
      <c r="I721" s="80"/>
      <c r="J721" s="152"/>
      <c r="M721" s="124"/>
      <c r="N721" s="124"/>
      <c r="O721" s="124"/>
      <c r="P721" s="124"/>
      <c r="Q721" s="124" t="str">
        <f t="shared" si="12"/>
        <v/>
      </c>
      <c r="R721" s="424" t="str">
        <f>IF(Q721=1,COUNTIF($Q$663:Q721,1),"")</f>
        <v/>
      </c>
      <c r="S721" s="124" t="str">
        <f>IFERROR(INDEX($B$663:$B$737,MATCH(ROWS($Q$663:Q721),$R$663:$R$737,0)),"")</f>
        <v/>
      </c>
      <c r="T721" s="119" t="str">
        <f t="shared" si="13"/>
        <v/>
      </c>
      <c r="U721" s="425" t="str">
        <f>IF(T721=1,COUNTIF($T$393:T721,1),"")</f>
        <v/>
      </c>
      <c r="V721" s="119" t="str">
        <f>IFERROR(INDEX($B$393:$B$467,MATCH(ROWS($T$393:T721),$U$393:$U$467,0)),"")</f>
        <v/>
      </c>
    </row>
    <row r="722" spans="2:22" x14ac:dyDescent="0.2">
      <c r="B722" s="147" t="str">
        <f t="array" aca="1" ref="B722" ca="1">INDIRECT(TEXT(MIN(IF(($D$590:$E$655&lt;&gt;"")*(COUNTIF($B$662:B721,$D$590:$E$655)=0),ROW($590:$655)*100+COLUMN($D:$E),7^8)),"R0C00"),)&amp;""</f>
        <v/>
      </c>
      <c r="C722" s="422" t="str">
        <f t="shared" ca="1" si="11"/>
        <v/>
      </c>
      <c r="D722" s="16"/>
      <c r="E722" s="49"/>
      <c r="F722" s="16"/>
      <c r="G722" s="16"/>
      <c r="H722" s="80"/>
      <c r="I722" s="80"/>
      <c r="J722" s="152"/>
      <c r="M722" s="124"/>
      <c r="N722" s="124"/>
      <c r="O722" s="124"/>
      <c r="P722" s="124"/>
      <c r="Q722" s="124" t="str">
        <f t="shared" si="12"/>
        <v/>
      </c>
      <c r="R722" s="424" t="str">
        <f>IF(Q722=1,COUNTIF($Q$663:Q722,1),"")</f>
        <v/>
      </c>
      <c r="S722" s="124" t="str">
        <f>IFERROR(INDEX($B$663:$B$737,MATCH(ROWS($Q$663:Q722),$R$663:$R$737,0)),"")</f>
        <v/>
      </c>
      <c r="T722" s="119" t="str">
        <f t="shared" si="13"/>
        <v/>
      </c>
      <c r="U722" s="425" t="str">
        <f>IF(T722=1,COUNTIF($T$393:T722,1),"")</f>
        <v/>
      </c>
      <c r="V722" s="119" t="str">
        <f>IFERROR(INDEX($B$393:$B$467,MATCH(ROWS($T$393:T722),$U$393:$U$467,0)),"")</f>
        <v/>
      </c>
    </row>
    <row r="723" spans="2:22" x14ac:dyDescent="0.2">
      <c r="B723" s="147" t="str">
        <f t="array" aca="1" ref="B723" ca="1">INDIRECT(TEXT(MIN(IF(($D$590:$E$655&lt;&gt;"")*(COUNTIF($B$662:B722,$D$590:$E$655)=0),ROW($590:$655)*100+COLUMN($D:$E),7^8)),"R0C00"),)&amp;""</f>
        <v/>
      </c>
      <c r="C723" s="422" t="str">
        <f t="shared" ca="1" si="11"/>
        <v/>
      </c>
      <c r="D723" s="16"/>
      <c r="E723" s="49"/>
      <c r="F723" s="16"/>
      <c r="G723" s="16"/>
      <c r="H723" s="80"/>
      <c r="I723" s="80"/>
      <c r="J723" s="152"/>
      <c r="M723" s="124"/>
      <c r="N723" s="124"/>
      <c r="O723" s="124"/>
      <c r="P723" s="124"/>
      <c r="Q723" s="124" t="str">
        <f t="shared" si="12"/>
        <v/>
      </c>
      <c r="R723" s="424" t="str">
        <f>IF(Q723=1,COUNTIF($Q$663:Q723,1),"")</f>
        <v/>
      </c>
      <c r="S723" s="124" t="str">
        <f>IFERROR(INDEX($B$663:$B$737,MATCH(ROWS($Q$663:Q723),$R$663:$R$737,0)),"")</f>
        <v/>
      </c>
      <c r="T723" s="119" t="str">
        <f t="shared" si="13"/>
        <v/>
      </c>
      <c r="U723" s="425" t="str">
        <f>IF(T723=1,COUNTIF($T$393:T723,1),"")</f>
        <v/>
      </c>
      <c r="V723" s="119" t="str">
        <f>IFERROR(INDEX($B$393:$B$467,MATCH(ROWS($T$393:T723),$U$393:$U$467,0)),"")</f>
        <v/>
      </c>
    </row>
    <row r="724" spans="2:22" x14ac:dyDescent="0.2">
      <c r="B724" s="147" t="str">
        <f t="array" aca="1" ref="B724" ca="1">INDIRECT(TEXT(MIN(IF(($D$590:$E$655&lt;&gt;"")*(COUNTIF($B$662:B723,$D$590:$E$655)=0),ROW($590:$655)*100+COLUMN($D:$E),7^8)),"R0C00"),)&amp;""</f>
        <v/>
      </c>
      <c r="C724" s="422" t="str">
        <f t="shared" ca="1" si="11"/>
        <v/>
      </c>
      <c r="D724" s="16"/>
      <c r="E724" s="49"/>
      <c r="F724" s="16"/>
      <c r="G724" s="16"/>
      <c r="H724" s="80"/>
      <c r="I724" s="80"/>
      <c r="J724" s="152"/>
      <c r="M724" s="124"/>
      <c r="N724" s="124"/>
      <c r="O724" s="124"/>
      <c r="P724" s="124"/>
      <c r="Q724" s="124" t="str">
        <f t="shared" si="12"/>
        <v/>
      </c>
      <c r="R724" s="424" t="str">
        <f>IF(Q724=1,COUNTIF($Q$663:Q724,1),"")</f>
        <v/>
      </c>
      <c r="S724" s="124" t="str">
        <f>IFERROR(INDEX($B$663:$B$737,MATCH(ROWS($Q$663:Q724),$R$663:$R$737,0)),"")</f>
        <v/>
      </c>
      <c r="T724" s="119" t="str">
        <f t="shared" si="13"/>
        <v/>
      </c>
      <c r="U724" s="425" t="str">
        <f>IF(T724=1,COUNTIF($T$393:T724,1),"")</f>
        <v/>
      </c>
      <c r="V724" s="119" t="str">
        <f>IFERROR(INDEX($B$393:$B$467,MATCH(ROWS($T$393:T724),$U$393:$U$467,0)),"")</f>
        <v/>
      </c>
    </row>
    <row r="725" spans="2:22" x14ac:dyDescent="0.2">
      <c r="B725" s="147" t="str">
        <f t="array" aca="1" ref="B725" ca="1">INDIRECT(TEXT(MIN(IF(($D$590:$E$655&lt;&gt;"")*(COUNTIF($B$662:B724,$D$590:$E$655)=0),ROW($590:$655)*100+COLUMN($D:$E),7^8)),"R0C00"),)&amp;""</f>
        <v/>
      </c>
      <c r="C725" s="422" t="str">
        <f t="shared" ca="1" si="11"/>
        <v/>
      </c>
      <c r="D725" s="16"/>
      <c r="E725" s="49"/>
      <c r="F725" s="16"/>
      <c r="G725" s="16"/>
      <c r="H725" s="80"/>
      <c r="I725" s="80"/>
      <c r="J725" s="152"/>
      <c r="M725" s="124"/>
      <c r="N725" s="124"/>
      <c r="O725" s="124"/>
      <c r="P725" s="124"/>
      <c r="Q725" s="124" t="str">
        <f t="shared" si="12"/>
        <v/>
      </c>
      <c r="R725" s="424" t="str">
        <f>IF(Q725=1,COUNTIF($Q$663:Q725,1),"")</f>
        <v/>
      </c>
      <c r="S725" s="124" t="str">
        <f>IFERROR(INDEX($B$663:$B$737,MATCH(ROWS($Q$663:Q725),$R$663:$R$737,0)),"")</f>
        <v/>
      </c>
      <c r="T725" s="119" t="str">
        <f t="shared" si="13"/>
        <v/>
      </c>
      <c r="U725" s="425" t="str">
        <f>IF(T725=1,COUNTIF($T$393:T725,1),"")</f>
        <v/>
      </c>
      <c r="V725" s="119" t="str">
        <f>IFERROR(INDEX($B$393:$B$467,MATCH(ROWS($T$393:T725),$U$393:$U$467,0)),"")</f>
        <v/>
      </c>
    </row>
    <row r="726" spans="2:22" x14ac:dyDescent="0.2">
      <c r="B726" s="147" t="str">
        <f t="array" aca="1" ref="B726" ca="1">INDIRECT(TEXT(MIN(IF(($D$590:$E$655&lt;&gt;"")*(COUNTIF($B$662:B725,$D$590:$E$655)=0),ROW($590:$655)*100+COLUMN($D:$E),7^8)),"R0C00"),)&amp;""</f>
        <v/>
      </c>
      <c r="C726" s="422" t="str">
        <f t="shared" ca="1" si="11"/>
        <v/>
      </c>
      <c r="D726" s="16"/>
      <c r="E726" s="49"/>
      <c r="F726" s="16"/>
      <c r="G726" s="16"/>
      <c r="H726" s="80"/>
      <c r="I726" s="80"/>
      <c r="J726" s="152"/>
      <c r="M726" s="124"/>
      <c r="N726" s="124"/>
      <c r="O726" s="124"/>
      <c r="P726" s="124"/>
      <c r="Q726" s="124" t="str">
        <f t="shared" si="12"/>
        <v/>
      </c>
      <c r="R726" s="424" t="str">
        <f>IF(Q726=1,COUNTIF($Q$663:Q726,1),"")</f>
        <v/>
      </c>
      <c r="S726" s="124" t="str">
        <f>IFERROR(INDEX($B$663:$B$737,MATCH(ROWS($Q$663:Q726),$R$663:$R$737,0)),"")</f>
        <v/>
      </c>
      <c r="T726" s="119" t="str">
        <f t="shared" si="13"/>
        <v/>
      </c>
      <c r="U726" s="425" t="str">
        <f>IF(T726=1,COUNTIF($T$393:T726,1),"")</f>
        <v/>
      </c>
      <c r="V726" s="119" t="str">
        <f>IFERROR(INDEX($B$393:$B$467,MATCH(ROWS($T$393:T726),$U$393:$U$467,0)),"")</f>
        <v/>
      </c>
    </row>
    <row r="727" spans="2:22" x14ac:dyDescent="0.2">
      <c r="B727" s="147" t="str">
        <f t="array" aca="1" ref="B727" ca="1">INDIRECT(TEXT(MIN(IF(($D$590:$E$655&lt;&gt;"")*(COUNTIF($B$662:B726,$D$590:$E$655)=0),ROW($590:$655)*100+COLUMN($D:$E),7^8)),"R0C00"),)&amp;""</f>
        <v/>
      </c>
      <c r="C727" s="422" t="str">
        <f t="shared" ca="1" si="11"/>
        <v/>
      </c>
      <c r="D727" s="16"/>
      <c r="E727" s="49"/>
      <c r="F727" s="16"/>
      <c r="G727" s="16"/>
      <c r="H727" s="80"/>
      <c r="I727" s="80"/>
      <c r="J727" s="152"/>
      <c r="M727" s="124"/>
      <c r="N727" s="124"/>
      <c r="O727" s="124"/>
      <c r="P727" s="124"/>
      <c r="Q727" s="124" t="str">
        <f t="shared" si="12"/>
        <v/>
      </c>
      <c r="R727" s="424" t="str">
        <f>IF(Q727=1,COUNTIF($Q$663:Q727,1),"")</f>
        <v/>
      </c>
      <c r="S727" s="124" t="str">
        <f>IFERROR(INDEX($B$663:$B$737,MATCH(ROWS($Q$663:Q727),$R$663:$R$737,0)),"")</f>
        <v/>
      </c>
      <c r="T727" s="119" t="str">
        <f t="shared" si="13"/>
        <v/>
      </c>
      <c r="U727" s="425" t="str">
        <f>IF(T727=1,COUNTIF($T$393:T727,1),"")</f>
        <v/>
      </c>
      <c r="V727" s="119" t="str">
        <f>IFERROR(INDEX($B$393:$B$467,MATCH(ROWS($T$393:T727),$U$393:$U$467,0)),"")</f>
        <v/>
      </c>
    </row>
    <row r="728" spans="2:22" x14ac:dyDescent="0.2">
      <c r="B728" s="147" t="str">
        <f t="array" aca="1" ref="B728" ca="1">INDIRECT(TEXT(MIN(IF(($D$590:$E$655&lt;&gt;"")*(COUNTIF($B$662:B727,$D$590:$E$655)=0),ROW($590:$655)*100+COLUMN($D:$E),7^8)),"R0C00"),)&amp;""</f>
        <v/>
      </c>
      <c r="C728" s="422" t="str">
        <f t="shared" ref="C728:C737" ca="1" si="14">_xlfn.IFNA(IF(B728&lt;&gt;"",INDEX($G$590:$G$655,MATCH(B728,$D$590:$D$655,0),),""),IF(B728&lt;&gt;"",INDEX($G$590:$G$655,MATCH(B728,$E$590:$E$655,0),),""))</f>
        <v/>
      </c>
      <c r="D728" s="16"/>
      <c r="E728" s="49"/>
      <c r="F728" s="16"/>
      <c r="G728" s="16"/>
      <c r="H728" s="80"/>
      <c r="I728" s="80"/>
      <c r="J728" s="152"/>
      <c r="M728" s="124"/>
      <c r="N728" s="124"/>
      <c r="O728" s="124"/>
      <c r="P728" s="124"/>
      <c r="Q728" s="124" t="str">
        <f t="shared" ref="Q728:Q737" si="15">IF(F728="Yes",1,"")</f>
        <v/>
      </c>
      <c r="R728" s="424" t="str">
        <f>IF(Q728=1,COUNTIF($Q$663:Q728,1),"")</f>
        <v/>
      </c>
      <c r="S728" s="124" t="str">
        <f>IFERROR(INDEX($B$663:$B$737,MATCH(ROWS($Q$663:Q728),$R$663:$R$737,0)),"")</f>
        <v/>
      </c>
      <c r="T728" s="119" t="str">
        <f t="shared" ref="T728:T737" si="16">IF(G728="Yes",1,"")</f>
        <v/>
      </c>
      <c r="U728" s="425" t="str">
        <f>IF(T728=1,COUNTIF($T$393:T728,1),"")</f>
        <v/>
      </c>
      <c r="V728" s="119" t="str">
        <f>IFERROR(INDEX($B$393:$B$467,MATCH(ROWS($T$393:T728),$U$393:$U$467,0)),"")</f>
        <v/>
      </c>
    </row>
    <row r="729" spans="2:22" x14ac:dyDescent="0.2">
      <c r="B729" s="147" t="str">
        <f t="array" aca="1" ref="B729" ca="1">INDIRECT(TEXT(MIN(IF(($D$590:$E$655&lt;&gt;"")*(COUNTIF($B$662:B728,$D$590:$E$655)=0),ROW($590:$655)*100+COLUMN($D:$E),7^8)),"R0C00"),)&amp;""</f>
        <v/>
      </c>
      <c r="C729" s="422" t="str">
        <f t="shared" ca="1" si="14"/>
        <v/>
      </c>
      <c r="D729" s="16"/>
      <c r="E729" s="49"/>
      <c r="F729" s="16"/>
      <c r="G729" s="16"/>
      <c r="H729" s="80"/>
      <c r="I729" s="80"/>
      <c r="J729" s="152"/>
      <c r="M729" s="124"/>
      <c r="N729" s="124"/>
      <c r="O729" s="124"/>
      <c r="P729" s="124"/>
      <c r="Q729" s="124" t="str">
        <f t="shared" si="15"/>
        <v/>
      </c>
      <c r="R729" s="424" t="str">
        <f>IF(Q729=1,COUNTIF($Q$663:Q729,1),"")</f>
        <v/>
      </c>
      <c r="S729" s="124" t="str">
        <f>IFERROR(INDEX($B$663:$B$737,MATCH(ROWS($Q$663:Q729),$R$663:$R$737,0)),"")</f>
        <v/>
      </c>
      <c r="T729" s="119" t="str">
        <f t="shared" si="16"/>
        <v/>
      </c>
      <c r="U729" s="425" t="str">
        <f>IF(T729=1,COUNTIF($T$393:T729,1),"")</f>
        <v/>
      </c>
      <c r="V729" s="119" t="str">
        <f>IFERROR(INDEX($B$393:$B$467,MATCH(ROWS($T$393:T729),$U$393:$U$467,0)),"")</f>
        <v/>
      </c>
    </row>
    <row r="730" spans="2:22" x14ac:dyDescent="0.2">
      <c r="B730" s="147" t="str">
        <f t="array" aca="1" ref="B730" ca="1">INDIRECT(TEXT(MIN(IF(($D$590:$E$655&lt;&gt;"")*(COUNTIF($B$662:B729,$D$590:$E$655)=0),ROW($590:$655)*100+COLUMN($D:$E),7^8)),"R0C00"),)&amp;""</f>
        <v/>
      </c>
      <c r="C730" s="422" t="str">
        <f t="shared" ca="1" si="14"/>
        <v/>
      </c>
      <c r="D730" s="16"/>
      <c r="E730" s="49"/>
      <c r="F730" s="16"/>
      <c r="G730" s="16"/>
      <c r="H730" s="80"/>
      <c r="I730" s="80"/>
      <c r="J730" s="152"/>
      <c r="M730" s="124"/>
      <c r="N730" s="124"/>
      <c r="O730" s="124"/>
      <c r="P730" s="124"/>
      <c r="Q730" s="124" t="str">
        <f t="shared" si="15"/>
        <v/>
      </c>
      <c r="R730" s="424" t="str">
        <f>IF(Q730=1,COUNTIF($Q$663:Q730,1),"")</f>
        <v/>
      </c>
      <c r="S730" s="124" t="str">
        <f>IFERROR(INDEX($B$663:$B$737,MATCH(ROWS($Q$663:Q730),$R$663:$R$737,0)),"")</f>
        <v/>
      </c>
      <c r="T730" s="119" t="str">
        <f t="shared" si="16"/>
        <v/>
      </c>
      <c r="U730" s="425" t="str">
        <f>IF(T730=1,COUNTIF($T$393:T730,1),"")</f>
        <v/>
      </c>
      <c r="V730" s="119" t="str">
        <f>IFERROR(INDEX($B$393:$B$467,MATCH(ROWS($T$393:T730),$U$393:$U$467,0)),"")</f>
        <v/>
      </c>
    </row>
    <row r="731" spans="2:22" x14ac:dyDescent="0.2">
      <c r="B731" s="147" t="str">
        <f t="array" aca="1" ref="B731" ca="1">INDIRECT(TEXT(MIN(IF(($D$590:$E$655&lt;&gt;"")*(COUNTIF($B$662:B730,$D$590:$E$655)=0),ROW($590:$655)*100+COLUMN($D:$E),7^8)),"R0C00"),)&amp;""</f>
        <v/>
      </c>
      <c r="C731" s="422" t="str">
        <f t="shared" ca="1" si="14"/>
        <v/>
      </c>
      <c r="D731" s="16"/>
      <c r="E731" s="49"/>
      <c r="F731" s="16"/>
      <c r="G731" s="16"/>
      <c r="H731" s="80"/>
      <c r="I731" s="80"/>
      <c r="J731" s="152"/>
      <c r="M731" s="124"/>
      <c r="N731" s="124"/>
      <c r="O731" s="124"/>
      <c r="P731" s="124"/>
      <c r="Q731" s="124" t="str">
        <f t="shared" si="15"/>
        <v/>
      </c>
      <c r="R731" s="424" t="str">
        <f>IF(Q731=1,COUNTIF($Q$663:Q731,1),"")</f>
        <v/>
      </c>
      <c r="S731" s="124" t="str">
        <f>IFERROR(INDEX($B$663:$B$737,MATCH(ROWS($Q$663:Q731),$R$663:$R$737,0)),"")</f>
        <v/>
      </c>
      <c r="T731" s="119" t="str">
        <f t="shared" si="16"/>
        <v/>
      </c>
      <c r="U731" s="425" t="str">
        <f>IF(T731=1,COUNTIF($T$393:T731,1),"")</f>
        <v/>
      </c>
      <c r="V731" s="119" t="str">
        <f>IFERROR(INDEX($B$393:$B$467,MATCH(ROWS($T$393:T731),$U$393:$U$467,0)),"")</f>
        <v/>
      </c>
    </row>
    <row r="732" spans="2:22" x14ac:dyDescent="0.2">
      <c r="B732" s="147" t="str">
        <f t="array" aca="1" ref="B732" ca="1">INDIRECT(TEXT(MIN(IF(($D$590:$E$655&lt;&gt;"")*(COUNTIF($B$662:B731,$D$590:$E$655)=0),ROW($590:$655)*100+COLUMN($D:$E),7^8)),"R0C00"),)&amp;""</f>
        <v/>
      </c>
      <c r="C732" s="422" t="str">
        <f t="shared" ca="1" si="14"/>
        <v/>
      </c>
      <c r="D732" s="16"/>
      <c r="E732" s="49"/>
      <c r="F732" s="16"/>
      <c r="G732" s="16"/>
      <c r="H732" s="80"/>
      <c r="I732" s="80"/>
      <c r="J732" s="152"/>
      <c r="M732" s="124"/>
      <c r="N732" s="124"/>
      <c r="O732" s="124"/>
      <c r="P732" s="124"/>
      <c r="Q732" s="124" t="str">
        <f t="shared" si="15"/>
        <v/>
      </c>
      <c r="R732" s="424" t="str">
        <f>IF(Q732=1,COUNTIF($Q$663:Q732,1),"")</f>
        <v/>
      </c>
      <c r="S732" s="124" t="str">
        <f>IFERROR(INDEX($B$663:$B$737,MATCH(ROWS($Q$663:Q732),$R$663:$R$737,0)),"")</f>
        <v/>
      </c>
      <c r="T732" s="119" t="str">
        <f t="shared" si="16"/>
        <v/>
      </c>
      <c r="U732" s="425" t="str">
        <f>IF(T732=1,COUNTIF($T$393:T732,1),"")</f>
        <v/>
      </c>
      <c r="V732" s="119" t="str">
        <f>IFERROR(INDEX($B$393:$B$467,MATCH(ROWS($T$393:T732),$U$393:$U$467,0)),"")</f>
        <v/>
      </c>
    </row>
    <row r="733" spans="2:22" x14ac:dyDescent="0.2">
      <c r="B733" s="147" t="str">
        <f t="array" aca="1" ref="B733" ca="1">INDIRECT(TEXT(MIN(IF(($D$590:$E$655&lt;&gt;"")*(COUNTIF($B$662:B732,$D$590:$E$655)=0),ROW($590:$655)*100+COLUMN($D:$E),7^8)),"R0C00"),)&amp;""</f>
        <v/>
      </c>
      <c r="C733" s="422" t="str">
        <f t="shared" ca="1" si="14"/>
        <v/>
      </c>
      <c r="D733" s="16"/>
      <c r="E733" s="49"/>
      <c r="F733" s="16"/>
      <c r="G733" s="16"/>
      <c r="H733" s="80"/>
      <c r="I733" s="80"/>
      <c r="J733" s="152"/>
      <c r="M733" s="124"/>
      <c r="N733" s="124"/>
      <c r="O733" s="124"/>
      <c r="P733" s="124"/>
      <c r="Q733" s="124" t="str">
        <f t="shared" si="15"/>
        <v/>
      </c>
      <c r="R733" s="424" t="str">
        <f>IF(Q733=1,COUNTIF($Q$663:Q733,1),"")</f>
        <v/>
      </c>
      <c r="S733" s="124" t="str">
        <f>IFERROR(INDEX($B$663:$B$737,MATCH(ROWS($Q$663:Q733),$R$663:$R$737,0)),"")</f>
        <v/>
      </c>
      <c r="T733" s="119" t="str">
        <f t="shared" si="16"/>
        <v/>
      </c>
      <c r="U733" s="425" t="str">
        <f>IF(T733=1,COUNTIF($T$393:T733,1),"")</f>
        <v/>
      </c>
      <c r="V733" s="119" t="str">
        <f>IFERROR(INDEX($B$393:$B$467,MATCH(ROWS($T$393:T733),$U$393:$U$467,0)),"")</f>
        <v/>
      </c>
    </row>
    <row r="734" spans="2:22" x14ac:dyDescent="0.2">
      <c r="B734" s="147" t="str">
        <f t="array" aca="1" ref="B734" ca="1">INDIRECT(TEXT(MIN(IF(($D$590:$E$655&lt;&gt;"")*(COUNTIF($B$662:B733,$D$590:$E$655)=0),ROW($590:$655)*100+COLUMN($D:$E),7^8)),"R0C00"),)&amp;""</f>
        <v/>
      </c>
      <c r="C734" s="422" t="str">
        <f t="shared" ca="1" si="14"/>
        <v/>
      </c>
      <c r="D734" s="16"/>
      <c r="E734" s="49"/>
      <c r="F734" s="16"/>
      <c r="G734" s="16"/>
      <c r="H734" s="80"/>
      <c r="I734" s="80"/>
      <c r="J734" s="152"/>
      <c r="M734" s="124"/>
      <c r="N734" s="124"/>
      <c r="O734" s="124"/>
      <c r="P734" s="124"/>
      <c r="Q734" s="124" t="str">
        <f t="shared" si="15"/>
        <v/>
      </c>
      <c r="R734" s="424" t="str">
        <f>IF(Q734=1,COUNTIF($Q$663:Q734,1),"")</f>
        <v/>
      </c>
      <c r="S734" s="124" t="str">
        <f>IFERROR(INDEX($B$663:$B$737,MATCH(ROWS($Q$663:Q734),$R$663:$R$737,0)),"")</f>
        <v/>
      </c>
      <c r="T734" s="119" t="str">
        <f t="shared" si="16"/>
        <v/>
      </c>
      <c r="U734" s="425" t="str">
        <f>IF(T734=1,COUNTIF($T$393:T734,1),"")</f>
        <v/>
      </c>
      <c r="V734" s="119" t="str">
        <f>IFERROR(INDEX($B$393:$B$467,MATCH(ROWS($T$393:T734),$U$393:$U$467,0)),"")</f>
        <v/>
      </c>
    </row>
    <row r="735" spans="2:22" x14ac:dyDescent="0.2">
      <c r="B735" s="147" t="str">
        <f t="array" aca="1" ref="B735" ca="1">INDIRECT(TEXT(MIN(IF(($D$590:$E$655&lt;&gt;"")*(COUNTIF($B$662:B734,$D$590:$E$655)=0),ROW($590:$655)*100+COLUMN($D:$E),7^8)),"R0C00"),)&amp;""</f>
        <v/>
      </c>
      <c r="C735" s="422" t="str">
        <f t="shared" ca="1" si="14"/>
        <v/>
      </c>
      <c r="D735" s="16"/>
      <c r="E735" s="49"/>
      <c r="F735" s="16"/>
      <c r="G735" s="16"/>
      <c r="H735" s="80"/>
      <c r="I735" s="80"/>
      <c r="J735" s="152"/>
      <c r="M735" s="124"/>
      <c r="N735" s="124"/>
      <c r="O735" s="124"/>
      <c r="P735" s="124"/>
      <c r="Q735" s="124" t="str">
        <f t="shared" si="15"/>
        <v/>
      </c>
      <c r="R735" s="424" t="str">
        <f>IF(Q735=1,COUNTIF($Q$663:Q735,1),"")</f>
        <v/>
      </c>
      <c r="S735" s="124" t="str">
        <f>IFERROR(INDEX($B$663:$B$737,MATCH(ROWS($Q$663:Q735),$R$663:$R$737,0)),"")</f>
        <v/>
      </c>
      <c r="T735" s="119" t="str">
        <f t="shared" si="16"/>
        <v/>
      </c>
      <c r="U735" s="425" t="str">
        <f>IF(T735=1,COUNTIF($T$393:T735,1),"")</f>
        <v/>
      </c>
      <c r="V735" s="119" t="str">
        <f>IFERROR(INDEX($B$393:$B$467,MATCH(ROWS($T$393:T735),$U$393:$U$467,0)),"")</f>
        <v/>
      </c>
    </row>
    <row r="736" spans="2:22" x14ac:dyDescent="0.2">
      <c r="B736" s="147" t="str">
        <f t="array" aca="1" ref="B736" ca="1">INDIRECT(TEXT(MIN(IF(($D$590:$E$655&lt;&gt;"")*(COUNTIF($B$662:B735,$D$590:$E$655)=0),ROW($590:$655)*100+COLUMN($D:$E),7^8)),"R0C00"),)&amp;""</f>
        <v/>
      </c>
      <c r="C736" s="422" t="str">
        <f t="shared" ca="1" si="14"/>
        <v/>
      </c>
      <c r="D736" s="16"/>
      <c r="E736" s="49"/>
      <c r="F736" s="16"/>
      <c r="G736" s="16"/>
      <c r="H736" s="80"/>
      <c r="I736" s="80"/>
      <c r="J736" s="152"/>
      <c r="M736" s="124"/>
      <c r="N736" s="124"/>
      <c r="O736" s="124"/>
      <c r="P736" s="124"/>
      <c r="Q736" s="124" t="str">
        <f t="shared" si="15"/>
        <v/>
      </c>
      <c r="R736" s="424" t="str">
        <f>IF(Q736=1,COUNTIF($Q$663:Q736,1),"")</f>
        <v/>
      </c>
      <c r="S736" s="124" t="str">
        <f>IFERROR(INDEX($B$663:$B$737,MATCH(ROWS($Q$663:Q736),$R$663:$R$737,0)),"")</f>
        <v/>
      </c>
      <c r="T736" s="119" t="str">
        <f t="shared" si="16"/>
        <v/>
      </c>
      <c r="U736" s="425" t="str">
        <f>IF(T736=1,COUNTIF($T$393:T736,1),"")</f>
        <v/>
      </c>
      <c r="V736" s="119" t="str">
        <f>IFERROR(INDEX($B$393:$B$467,MATCH(ROWS($T$393:T736),$U$393:$U$467,0)),"")</f>
        <v/>
      </c>
    </row>
    <row r="737" spans="2:25" x14ac:dyDescent="0.2">
      <c r="B737" s="147" t="str">
        <f t="array" aca="1" ref="B737" ca="1">INDIRECT(TEXT(MIN(IF(($D$590:$E$655&lt;&gt;"")*(COUNTIF($B$662:B736,$D$590:$E$655)=0),ROW($590:$655)*100+COLUMN($D:$E),7^8)),"R0C00"),)&amp;""</f>
        <v/>
      </c>
      <c r="C737" s="422" t="str">
        <f t="shared" ca="1" si="14"/>
        <v/>
      </c>
      <c r="D737" s="16"/>
      <c r="E737" s="49"/>
      <c r="F737" s="16"/>
      <c r="G737" s="16"/>
      <c r="H737" s="80"/>
      <c r="I737" s="80"/>
      <c r="J737" s="152"/>
      <c r="M737" s="124"/>
      <c r="N737" s="124"/>
      <c r="O737" s="124"/>
      <c r="P737" s="124"/>
      <c r="Q737" s="124" t="str">
        <f t="shared" si="15"/>
        <v/>
      </c>
      <c r="R737" s="424" t="str">
        <f>IF(Q737=1,COUNTIF($Q$663:Q737,1),"")</f>
        <v/>
      </c>
      <c r="S737" s="124" t="str">
        <f>IFERROR(INDEX($B$663:$B$737,MATCH(ROWS($Q$663:Q737),$R$663:$R$737,0)),"")</f>
        <v/>
      </c>
      <c r="T737" s="119" t="str">
        <f t="shared" si="16"/>
        <v/>
      </c>
      <c r="U737" s="425" t="str">
        <f>IF(T737=1,COUNTIF($T$393:T737,1),"")</f>
        <v/>
      </c>
      <c r="V737" s="119" t="str">
        <f>IFERROR(INDEX($B$393:$B$467,MATCH(ROWS($T$393:T737),$U$393:$U$467,0)),"")</f>
        <v/>
      </c>
    </row>
    <row r="738" spans="2:25" ht="15" thickBot="1" x14ac:dyDescent="0.25">
      <c r="B738" s="412"/>
      <c r="C738" s="302"/>
      <c r="D738" s="302"/>
      <c r="E738" s="302"/>
      <c r="F738" s="302"/>
      <c r="G738" s="302"/>
      <c r="H738" s="302"/>
      <c r="I738" s="302"/>
      <c r="J738" s="413"/>
      <c r="M738" s="124"/>
      <c r="N738" s="124"/>
      <c r="O738" s="124"/>
      <c r="P738" s="124"/>
      <c r="Q738" s="124"/>
      <c r="R738" s="424"/>
      <c r="S738" s="124"/>
      <c r="T738" s="119"/>
      <c r="U738" s="119"/>
      <c r="V738" s="119"/>
    </row>
    <row r="739" spans="2:25" x14ac:dyDescent="0.2">
      <c r="B739" s="414"/>
      <c r="C739" s="415"/>
      <c r="D739" s="415"/>
      <c r="E739" s="415"/>
      <c r="F739" s="415"/>
      <c r="G739" s="415"/>
      <c r="H739" s="415"/>
      <c r="I739" s="415"/>
      <c r="J739" s="401"/>
      <c r="M739" s="124"/>
      <c r="N739" s="124"/>
      <c r="O739" s="124"/>
      <c r="P739" s="124"/>
      <c r="Q739" s="119"/>
      <c r="R739" s="119"/>
      <c r="S739" s="124"/>
      <c r="T739" s="119"/>
      <c r="U739" s="119"/>
      <c r="V739" s="119"/>
    </row>
    <row r="740" spans="2:25" ht="15" x14ac:dyDescent="0.25">
      <c r="B740" s="423" t="s">
        <v>202</v>
      </c>
      <c r="J740" s="402"/>
      <c r="M740" s="124"/>
      <c r="N740" s="124"/>
      <c r="O740" s="124"/>
      <c r="P740" s="124"/>
      <c r="Q740" s="119"/>
      <c r="R740" s="119"/>
      <c r="S740" s="124"/>
      <c r="T740" s="119"/>
      <c r="U740" s="119"/>
      <c r="V740" s="119"/>
    </row>
    <row r="741" spans="2:25" x14ac:dyDescent="0.2">
      <c r="B741" s="141"/>
      <c r="J741" s="402"/>
      <c r="M741" s="124"/>
      <c r="N741" s="124"/>
      <c r="O741" s="124"/>
      <c r="P741" s="124"/>
      <c r="Q741" s="119"/>
      <c r="R741" s="119"/>
      <c r="S741" s="124"/>
      <c r="T741" s="119"/>
      <c r="U741" s="119"/>
      <c r="V741" s="119"/>
    </row>
    <row r="742" spans="2:25" x14ac:dyDescent="0.2">
      <c r="B742" s="141" t="s">
        <v>273</v>
      </c>
      <c r="J742" s="402"/>
      <c r="M742" s="124"/>
      <c r="N742" s="124"/>
      <c r="O742" s="124"/>
      <c r="P742" s="124"/>
      <c r="Q742" s="119"/>
      <c r="R742" s="119"/>
      <c r="S742" s="124"/>
      <c r="T742" s="119"/>
      <c r="U742" s="119"/>
      <c r="V742" s="119"/>
    </row>
    <row r="743" spans="2:25" x14ac:dyDescent="0.2">
      <c r="B743" s="141" t="s">
        <v>274</v>
      </c>
      <c r="J743" s="402"/>
      <c r="M743" s="124"/>
      <c r="N743" s="124"/>
      <c r="O743" s="124"/>
      <c r="P743" s="124"/>
      <c r="Q743" s="119"/>
      <c r="R743" s="119"/>
      <c r="S743" s="124"/>
      <c r="T743" s="119"/>
      <c r="U743" s="119"/>
      <c r="V743" s="119"/>
    </row>
    <row r="744" spans="2:25" x14ac:dyDescent="0.2">
      <c r="B744" s="141"/>
      <c r="J744" s="402"/>
      <c r="M744" s="124"/>
      <c r="N744" s="124"/>
      <c r="O744" s="124"/>
      <c r="P744" s="124"/>
      <c r="Q744" s="119"/>
      <c r="R744" s="119"/>
      <c r="S744" s="124"/>
      <c r="T744" s="119"/>
      <c r="U744" s="119"/>
      <c r="V744" s="119"/>
    </row>
    <row r="745" spans="2:25" x14ac:dyDescent="0.2">
      <c r="B745" s="141" t="s">
        <v>205</v>
      </c>
      <c r="J745" s="402"/>
      <c r="M745" s="124"/>
      <c r="N745" s="124"/>
      <c r="O745" s="124"/>
      <c r="P745" s="124"/>
      <c r="Q745" s="119"/>
      <c r="R745" s="119"/>
      <c r="S745" s="124"/>
      <c r="T745" s="119"/>
      <c r="U745" s="119"/>
      <c r="V745" s="119"/>
    </row>
    <row r="746" spans="2:25" x14ac:dyDescent="0.2">
      <c r="B746" s="141"/>
      <c r="J746" s="402"/>
      <c r="M746" s="124"/>
      <c r="N746" s="124"/>
      <c r="O746" s="124"/>
      <c r="P746" s="124"/>
      <c r="Q746" s="119"/>
      <c r="R746" s="119"/>
      <c r="S746" s="124"/>
      <c r="T746" s="119"/>
      <c r="U746" s="119"/>
      <c r="V746" s="119"/>
    </row>
    <row r="747" spans="2:25" x14ac:dyDescent="0.2">
      <c r="B747" s="141"/>
      <c r="J747" s="402"/>
      <c r="L747" s="124"/>
      <c r="M747" s="124"/>
      <c r="N747" s="124"/>
      <c r="O747" s="124"/>
      <c r="P747" s="124"/>
      <c r="Q747" s="124"/>
      <c r="R747" s="124"/>
      <c r="S747" s="124"/>
      <c r="T747" s="119"/>
      <c r="U747" s="119"/>
      <c r="V747" s="119"/>
    </row>
    <row r="748" spans="2:25" ht="44.1" customHeight="1" x14ac:dyDescent="0.25">
      <c r="B748" s="141"/>
      <c r="H748" s="563" t="s">
        <v>275</v>
      </c>
      <c r="I748" s="563"/>
      <c r="J748" s="564"/>
      <c r="L748" s="124"/>
      <c r="M748" s="124"/>
      <c r="N748" s="124"/>
      <c r="O748" s="124"/>
      <c r="P748" s="124"/>
      <c r="Q748" s="124"/>
      <c r="R748" s="124"/>
      <c r="S748" s="124"/>
      <c r="T748" s="119"/>
      <c r="U748" s="119"/>
      <c r="V748" s="119"/>
    </row>
    <row r="749" spans="2:25" ht="120" x14ac:dyDescent="0.25">
      <c r="B749" s="132" t="s">
        <v>276</v>
      </c>
      <c r="C749" s="481" t="s">
        <v>60</v>
      </c>
      <c r="D749" s="481" t="s">
        <v>277</v>
      </c>
      <c r="E749" s="481" t="s">
        <v>278</v>
      </c>
      <c r="F749" s="481" t="s">
        <v>279</v>
      </c>
      <c r="G749" s="481" t="s">
        <v>280</v>
      </c>
      <c r="H749" s="481" t="s">
        <v>212</v>
      </c>
      <c r="I749" s="28" t="s">
        <v>281</v>
      </c>
      <c r="J749" s="482" t="s">
        <v>213</v>
      </c>
      <c r="L749" s="124"/>
      <c r="M749" s="124"/>
      <c r="N749" s="124"/>
      <c r="O749" s="124"/>
      <c r="P749" s="124"/>
      <c r="Q749" s="124"/>
      <c r="R749" s="124"/>
      <c r="S749" s="124"/>
      <c r="T749" s="124"/>
      <c r="U749" s="124"/>
      <c r="V749" s="124"/>
      <c r="W749" s="124"/>
      <c r="X749" s="124"/>
      <c r="Y749" s="124"/>
    </row>
    <row r="750" spans="2:25" x14ac:dyDescent="0.2">
      <c r="B750" s="105"/>
      <c r="C750" s="343" t="str">
        <f t="array" ref="C750">_xlfn.IFNA(IF(B750&lt;&gt;"",INDEX($C$663:$C$737,MATCH(B750,$B$663:$B$737,0)),""),"")</f>
        <v/>
      </c>
      <c r="D750" s="61"/>
      <c r="E750" s="49"/>
      <c r="F750" s="16"/>
      <c r="G750" s="16"/>
      <c r="H750" s="49"/>
      <c r="I750" s="16"/>
      <c r="J750" s="151"/>
      <c r="L750" s="124"/>
      <c r="M750" s="124"/>
      <c r="N750" s="124"/>
      <c r="O750" s="124"/>
      <c r="P750" s="124"/>
      <c r="Q750" s="124"/>
      <c r="R750" s="124"/>
      <c r="S750" s="124"/>
      <c r="T750" s="124"/>
      <c r="U750" s="124"/>
      <c r="V750" s="124"/>
      <c r="W750" s="124"/>
      <c r="X750" s="124"/>
      <c r="Y750" s="124"/>
    </row>
    <row r="751" spans="2:25" x14ac:dyDescent="0.2">
      <c r="B751" s="105"/>
      <c r="C751" s="343" t="str">
        <f t="array" ref="C751">_xlfn.IFNA(IF(B751&lt;&gt;"",INDEX($C$663:$C$737,MATCH(B751,$B$663:$B$737,0)),""),"")</f>
        <v/>
      </c>
      <c r="D751" s="61"/>
      <c r="E751" s="49"/>
      <c r="F751" s="16"/>
      <c r="G751" s="16"/>
      <c r="H751" s="49"/>
      <c r="I751" s="16"/>
      <c r="J751" s="151"/>
      <c r="L751" s="124"/>
      <c r="M751" s="124"/>
      <c r="N751" s="124"/>
      <c r="O751" s="124"/>
      <c r="P751" s="124"/>
      <c r="Q751" s="124"/>
      <c r="R751" s="124"/>
      <c r="S751" s="124"/>
      <c r="T751" s="124"/>
      <c r="U751" s="124"/>
      <c r="V751" s="124"/>
      <c r="W751" s="124"/>
      <c r="X751" s="124"/>
      <c r="Y751" s="124"/>
    </row>
    <row r="752" spans="2:25" x14ac:dyDescent="0.2">
      <c r="B752" s="105"/>
      <c r="C752" s="343" t="str">
        <f t="array" ref="C752">_xlfn.IFNA(IF(B752&lt;&gt;"",INDEX($C$663:$C$737,MATCH(B752,$B$663:$B$737,0)),""),"")</f>
        <v/>
      </c>
      <c r="D752" s="61"/>
      <c r="E752" s="49"/>
      <c r="F752" s="16"/>
      <c r="G752" s="16"/>
      <c r="H752" s="49"/>
      <c r="I752" s="16"/>
      <c r="J752" s="151"/>
      <c r="L752" s="124"/>
      <c r="M752" s="124"/>
      <c r="N752" s="124"/>
      <c r="O752" s="124"/>
      <c r="P752" s="124"/>
      <c r="Q752" s="124"/>
      <c r="R752" s="124"/>
      <c r="S752" s="124"/>
      <c r="T752" s="124"/>
      <c r="U752" s="124"/>
      <c r="V752" s="124"/>
      <c r="W752" s="124"/>
      <c r="X752" s="124"/>
      <c r="Y752" s="124"/>
    </row>
    <row r="753" spans="2:25" x14ac:dyDescent="0.2">
      <c r="B753" s="105"/>
      <c r="C753" s="343" t="str">
        <f t="array" ref="C753">_xlfn.IFNA(IF(B753&lt;&gt;"",INDEX($C$663:$C$737,MATCH(B753,$B$663:$B$737,0)),""),"")</f>
        <v/>
      </c>
      <c r="D753" s="61"/>
      <c r="E753" s="49"/>
      <c r="F753" s="16"/>
      <c r="G753" s="16"/>
      <c r="H753" s="49"/>
      <c r="I753" s="16"/>
      <c r="J753" s="151"/>
      <c r="L753" s="124"/>
      <c r="M753" s="124"/>
      <c r="N753" s="124"/>
      <c r="O753" s="124"/>
      <c r="P753" s="124"/>
      <c r="Q753" s="124"/>
      <c r="R753" s="124"/>
      <c r="S753" s="124"/>
      <c r="T753" s="124"/>
      <c r="U753" s="124"/>
      <c r="V753" s="124"/>
      <c r="W753" s="124"/>
      <c r="X753" s="124"/>
      <c r="Y753" s="124"/>
    </row>
    <row r="754" spans="2:25" x14ac:dyDescent="0.2">
      <c r="B754" s="105"/>
      <c r="C754" s="343" t="str">
        <f t="array" ref="C754">_xlfn.IFNA(IF(B754&lt;&gt;"",INDEX($C$663:$C$737,MATCH(B754,$B$663:$B$737,0)),""),"")</f>
        <v/>
      </c>
      <c r="D754" s="61"/>
      <c r="E754" s="49"/>
      <c r="F754" s="16"/>
      <c r="G754" s="16"/>
      <c r="H754" s="49"/>
      <c r="I754" s="16"/>
      <c r="J754" s="151"/>
      <c r="L754" s="124"/>
      <c r="M754" s="124"/>
      <c r="N754" s="124"/>
      <c r="O754" s="124"/>
      <c r="P754" s="124"/>
      <c r="Q754" s="124"/>
      <c r="R754" s="124"/>
      <c r="S754" s="124"/>
      <c r="T754" s="124"/>
      <c r="U754" s="124"/>
      <c r="V754" s="124"/>
      <c r="W754" s="124"/>
      <c r="X754" s="124"/>
      <c r="Y754" s="124"/>
    </row>
    <row r="755" spans="2:25" x14ac:dyDescent="0.2">
      <c r="B755" s="105"/>
      <c r="C755" s="343" t="str">
        <f t="array" ref="C755">_xlfn.IFNA(IF(B755&lt;&gt;"",INDEX($C$663:$C$737,MATCH(B755,$B$663:$B$737,0)),""),"")</f>
        <v/>
      </c>
      <c r="D755" s="61"/>
      <c r="E755" s="49"/>
      <c r="F755" s="16"/>
      <c r="G755" s="16"/>
      <c r="H755" s="49"/>
      <c r="I755" s="16"/>
      <c r="J755" s="151"/>
      <c r="L755" s="124"/>
      <c r="M755" s="124"/>
      <c r="N755" s="124"/>
      <c r="O755" s="124"/>
      <c r="P755" s="124"/>
      <c r="Q755" s="124"/>
      <c r="R755" s="124"/>
      <c r="S755" s="124"/>
      <c r="T755" s="124"/>
      <c r="U755" s="124"/>
      <c r="V755" s="124"/>
      <c r="W755" s="124"/>
      <c r="X755" s="124"/>
      <c r="Y755" s="124"/>
    </row>
    <row r="756" spans="2:25" x14ac:dyDescent="0.2">
      <c r="B756" s="105"/>
      <c r="C756" s="343" t="str">
        <f t="array" ref="C756">_xlfn.IFNA(IF(B756&lt;&gt;"",INDEX($C$663:$C$737,MATCH(B756,$B$663:$B$737,0)),""),"")</f>
        <v/>
      </c>
      <c r="D756" s="61"/>
      <c r="E756" s="49"/>
      <c r="F756" s="16"/>
      <c r="G756" s="16"/>
      <c r="H756" s="49"/>
      <c r="I756" s="16"/>
      <c r="J756" s="151"/>
      <c r="L756" s="124"/>
      <c r="M756" s="124"/>
      <c r="N756" s="124"/>
      <c r="O756" s="124"/>
      <c r="P756" s="124"/>
      <c r="Q756" s="124"/>
      <c r="R756" s="124"/>
      <c r="S756" s="124"/>
      <c r="T756" s="124"/>
      <c r="U756" s="124"/>
      <c r="V756" s="124"/>
      <c r="W756" s="124"/>
      <c r="X756" s="124"/>
      <c r="Y756" s="124"/>
    </row>
    <row r="757" spans="2:25" x14ac:dyDescent="0.2">
      <c r="B757" s="105"/>
      <c r="C757" s="343" t="str">
        <f t="array" ref="C757">_xlfn.IFNA(IF(B757&lt;&gt;"",INDEX($C$663:$C$737,MATCH(B757,$B$663:$B$737,0)),""),"")</f>
        <v/>
      </c>
      <c r="D757" s="61"/>
      <c r="E757" s="49"/>
      <c r="F757" s="16"/>
      <c r="G757" s="16"/>
      <c r="H757" s="49"/>
      <c r="I757" s="16"/>
      <c r="J757" s="151"/>
      <c r="L757" s="124"/>
      <c r="M757" s="124"/>
      <c r="N757" s="124"/>
      <c r="O757" s="124"/>
      <c r="P757" s="124"/>
      <c r="Q757" s="124"/>
      <c r="R757" s="124"/>
      <c r="S757" s="124"/>
      <c r="T757" s="124"/>
      <c r="U757" s="124"/>
      <c r="V757" s="124"/>
      <c r="W757" s="124"/>
      <c r="X757" s="124"/>
      <c r="Y757" s="124"/>
    </row>
    <row r="758" spans="2:25" x14ac:dyDescent="0.2">
      <c r="B758" s="105"/>
      <c r="C758" s="343" t="str">
        <f t="array" ref="C758">_xlfn.IFNA(IF(B758&lt;&gt;"",INDEX($C$663:$C$737,MATCH(B758,$B$663:$B$737,0)),""),"")</f>
        <v/>
      </c>
      <c r="D758" s="61"/>
      <c r="E758" s="49"/>
      <c r="F758" s="16"/>
      <c r="G758" s="16"/>
      <c r="H758" s="49"/>
      <c r="I758" s="16"/>
      <c r="J758" s="151"/>
      <c r="L758" s="124"/>
      <c r="M758" s="124"/>
      <c r="N758" s="124"/>
      <c r="O758" s="124"/>
      <c r="P758" s="124"/>
      <c r="Q758" s="124"/>
      <c r="R758" s="124"/>
      <c r="S758" s="124"/>
      <c r="T758" s="124"/>
      <c r="U758" s="124"/>
      <c r="V758" s="124"/>
      <c r="W758" s="124"/>
      <c r="X758" s="124"/>
      <c r="Y758" s="124"/>
    </row>
    <row r="759" spans="2:25" x14ac:dyDescent="0.2">
      <c r="B759" s="105"/>
      <c r="C759" s="343" t="str">
        <f t="array" ref="C759">_xlfn.IFNA(IF(B759&lt;&gt;"",INDEX($C$663:$C$737,MATCH(B759,$B$663:$B$737,0)),""),"")</f>
        <v/>
      </c>
      <c r="D759" s="61"/>
      <c r="E759" s="49"/>
      <c r="F759" s="16"/>
      <c r="G759" s="16"/>
      <c r="H759" s="49"/>
      <c r="I759" s="16"/>
      <c r="J759" s="151"/>
      <c r="L759" s="124"/>
      <c r="M759" s="124"/>
      <c r="N759" s="124"/>
      <c r="O759" s="124"/>
      <c r="P759" s="124"/>
      <c r="Q759" s="124"/>
      <c r="R759" s="124"/>
      <c r="S759" s="124"/>
      <c r="T759" s="124"/>
      <c r="U759" s="124"/>
      <c r="V759" s="124"/>
      <c r="W759" s="124"/>
      <c r="X759" s="124"/>
      <c r="Y759" s="124"/>
    </row>
    <row r="760" spans="2:25" x14ac:dyDescent="0.2">
      <c r="B760" s="105"/>
      <c r="C760" s="343" t="str">
        <f t="array" ref="C760">_xlfn.IFNA(IF(B760&lt;&gt;"",INDEX($C$663:$C$737,MATCH(B760,$B$663:$B$737,0)),""),"")</f>
        <v/>
      </c>
      <c r="D760" s="61"/>
      <c r="E760" s="49"/>
      <c r="F760" s="16"/>
      <c r="G760" s="16"/>
      <c r="H760" s="49"/>
      <c r="I760" s="16"/>
      <c r="J760" s="151"/>
      <c r="L760" s="124"/>
      <c r="M760" s="124"/>
      <c r="N760" s="124"/>
      <c r="O760" s="124"/>
      <c r="P760" s="124"/>
      <c r="Q760" s="124"/>
      <c r="R760" s="124"/>
      <c r="S760" s="124"/>
      <c r="T760" s="124"/>
      <c r="U760" s="124"/>
      <c r="V760" s="124"/>
      <c r="W760" s="124"/>
      <c r="X760" s="124"/>
      <c r="Y760" s="124"/>
    </row>
    <row r="761" spans="2:25" x14ac:dyDescent="0.2">
      <c r="B761" s="105"/>
      <c r="C761" s="343" t="str">
        <f t="array" ref="C761">_xlfn.IFNA(IF(B761&lt;&gt;"",INDEX($C$663:$C$737,MATCH(B761,$B$663:$B$737,0)),""),"")</f>
        <v/>
      </c>
      <c r="D761" s="61"/>
      <c r="E761" s="49"/>
      <c r="F761" s="16"/>
      <c r="G761" s="16"/>
      <c r="H761" s="49"/>
      <c r="I761" s="16"/>
      <c r="J761" s="151"/>
      <c r="L761" s="124"/>
      <c r="M761" s="124"/>
      <c r="N761" s="124"/>
      <c r="O761" s="124"/>
      <c r="P761" s="124"/>
      <c r="Q761" s="124"/>
      <c r="R761" s="124"/>
      <c r="S761" s="124"/>
      <c r="T761" s="124"/>
      <c r="U761" s="124"/>
      <c r="V761" s="124"/>
      <c r="W761" s="124"/>
      <c r="X761" s="124"/>
      <c r="Y761" s="124"/>
    </row>
    <row r="762" spans="2:25" x14ac:dyDescent="0.2">
      <c r="B762" s="105"/>
      <c r="C762" s="343" t="str">
        <f t="array" ref="C762">_xlfn.IFNA(IF(B762&lt;&gt;"",INDEX($C$663:$C$737,MATCH(B762,$B$663:$B$737,0)),""),"")</f>
        <v/>
      </c>
      <c r="D762" s="61"/>
      <c r="E762" s="49"/>
      <c r="F762" s="16"/>
      <c r="G762" s="16"/>
      <c r="H762" s="49"/>
      <c r="I762" s="16"/>
      <c r="J762" s="151"/>
      <c r="L762" s="124"/>
      <c r="M762" s="124"/>
      <c r="N762" s="124"/>
      <c r="O762" s="124"/>
      <c r="P762" s="124"/>
      <c r="Q762" s="124"/>
      <c r="R762" s="124"/>
      <c r="S762" s="124"/>
      <c r="T762" s="124"/>
      <c r="U762" s="124"/>
      <c r="V762" s="124"/>
      <c r="W762" s="124"/>
      <c r="X762" s="124"/>
      <c r="Y762" s="124"/>
    </row>
    <row r="763" spans="2:25" x14ac:dyDescent="0.2">
      <c r="B763" s="105"/>
      <c r="C763" s="343" t="str">
        <f t="array" ref="C763">_xlfn.IFNA(IF(B763&lt;&gt;"",INDEX($C$663:$C$737,MATCH(B763,$B$663:$B$737,0)),""),"")</f>
        <v/>
      </c>
      <c r="D763" s="61"/>
      <c r="E763" s="49"/>
      <c r="F763" s="16"/>
      <c r="G763" s="16"/>
      <c r="H763" s="49"/>
      <c r="I763" s="16"/>
      <c r="J763" s="151"/>
      <c r="L763" s="124"/>
      <c r="M763" s="124"/>
      <c r="N763" s="124"/>
      <c r="O763" s="124"/>
      <c r="P763" s="124"/>
      <c r="Q763" s="124"/>
      <c r="R763" s="124"/>
      <c r="S763" s="124"/>
      <c r="T763" s="124"/>
      <c r="U763" s="124"/>
      <c r="V763" s="124"/>
      <c r="W763" s="124"/>
      <c r="X763" s="124"/>
      <c r="Y763" s="124"/>
    </row>
    <row r="764" spans="2:25" x14ac:dyDescent="0.2">
      <c r="B764" s="105"/>
      <c r="C764" s="343" t="str">
        <f t="array" ref="C764">_xlfn.IFNA(IF(B764&lt;&gt;"",INDEX($C$663:$C$737,MATCH(B764,$B$663:$B$737,0)),""),"")</f>
        <v/>
      </c>
      <c r="D764" s="61"/>
      <c r="E764" s="49"/>
      <c r="F764" s="16"/>
      <c r="G764" s="16"/>
      <c r="H764" s="49"/>
      <c r="I764" s="16"/>
      <c r="J764" s="151"/>
      <c r="L764" s="124"/>
      <c r="M764" s="124"/>
      <c r="N764" s="124"/>
      <c r="O764" s="124"/>
      <c r="P764" s="124"/>
      <c r="Q764" s="124"/>
      <c r="R764" s="124"/>
      <c r="S764" s="124"/>
      <c r="T764" s="124"/>
      <c r="U764" s="124"/>
      <c r="V764" s="124"/>
      <c r="W764" s="124"/>
      <c r="X764" s="124"/>
      <c r="Y764" s="124"/>
    </row>
    <row r="765" spans="2:25" x14ac:dyDescent="0.2">
      <c r="B765" s="105"/>
      <c r="C765" s="343" t="str">
        <f t="array" ref="C765">_xlfn.IFNA(IF(B765&lt;&gt;"",INDEX($C$663:$C$737,MATCH(B765,$B$663:$B$737,0)),""),"")</f>
        <v/>
      </c>
      <c r="D765" s="61"/>
      <c r="E765" s="49"/>
      <c r="F765" s="16"/>
      <c r="G765" s="16"/>
      <c r="H765" s="49"/>
      <c r="I765" s="16"/>
      <c r="J765" s="151"/>
      <c r="L765" s="124"/>
      <c r="M765" s="124"/>
      <c r="N765" s="124"/>
      <c r="O765" s="124"/>
      <c r="P765" s="124"/>
      <c r="Q765" s="124"/>
      <c r="R765" s="124"/>
      <c r="S765" s="124"/>
      <c r="T765" s="124"/>
      <c r="U765" s="124"/>
      <c r="V765" s="124"/>
      <c r="W765" s="124"/>
      <c r="X765" s="124"/>
      <c r="Y765" s="124"/>
    </row>
    <row r="766" spans="2:25" x14ac:dyDescent="0.2">
      <c r="B766" s="105"/>
      <c r="C766" s="343" t="str">
        <f t="array" ref="C766">_xlfn.IFNA(IF(B766&lt;&gt;"",INDEX($C$663:$C$737,MATCH(B766,$B$663:$B$737,0)),""),"")</f>
        <v/>
      </c>
      <c r="D766" s="61"/>
      <c r="E766" s="49"/>
      <c r="F766" s="16"/>
      <c r="G766" s="16"/>
      <c r="H766" s="49"/>
      <c r="I766" s="16"/>
      <c r="J766" s="151"/>
      <c r="L766" s="124"/>
      <c r="M766" s="124"/>
      <c r="N766" s="124"/>
      <c r="O766" s="124"/>
      <c r="P766" s="124"/>
      <c r="Q766" s="124"/>
      <c r="R766" s="124"/>
      <c r="S766" s="124"/>
      <c r="T766" s="124"/>
      <c r="U766" s="124"/>
      <c r="V766" s="124"/>
      <c r="W766" s="124"/>
      <c r="X766" s="124"/>
      <c r="Y766" s="124"/>
    </row>
    <row r="767" spans="2:25" x14ac:dyDescent="0.2">
      <c r="B767" s="105"/>
      <c r="C767" s="343" t="str">
        <f t="array" ref="C767">_xlfn.IFNA(IF(B767&lt;&gt;"",INDEX($C$663:$C$737,MATCH(B767,$B$663:$B$737,0)),""),"")</f>
        <v/>
      </c>
      <c r="D767" s="61"/>
      <c r="E767" s="49"/>
      <c r="F767" s="16"/>
      <c r="G767" s="16"/>
      <c r="H767" s="49"/>
      <c r="I767" s="16"/>
      <c r="J767" s="151"/>
      <c r="L767" s="124"/>
      <c r="M767" s="124"/>
      <c r="N767" s="124"/>
      <c r="O767" s="124"/>
      <c r="P767" s="124"/>
      <c r="Q767" s="124"/>
      <c r="R767" s="124"/>
      <c r="S767" s="124"/>
      <c r="T767" s="124"/>
      <c r="U767" s="124"/>
      <c r="V767" s="124"/>
      <c r="W767" s="124"/>
      <c r="X767" s="124"/>
      <c r="Y767" s="124"/>
    </row>
    <row r="768" spans="2:25" x14ac:dyDescent="0.2">
      <c r="B768" s="105"/>
      <c r="C768" s="343" t="str">
        <f t="array" ref="C768">_xlfn.IFNA(IF(B768&lt;&gt;"",INDEX($C$663:$C$737,MATCH(B768,$B$663:$B$737,0)),""),"")</f>
        <v/>
      </c>
      <c r="D768" s="61"/>
      <c r="E768" s="49"/>
      <c r="F768" s="16"/>
      <c r="G768" s="16"/>
      <c r="H768" s="49"/>
      <c r="I768" s="16"/>
      <c r="J768" s="151"/>
      <c r="L768" s="124"/>
      <c r="M768" s="124"/>
      <c r="N768" s="124"/>
      <c r="O768" s="124"/>
      <c r="P768" s="124"/>
      <c r="Q768" s="124"/>
      <c r="R768" s="124"/>
      <c r="S768" s="119"/>
      <c r="T768" s="119"/>
      <c r="U768" s="119"/>
      <c r="V768" s="119"/>
    </row>
    <row r="769" spans="2:22" x14ac:dyDescent="0.2">
      <c r="B769" s="105"/>
      <c r="C769" s="343" t="str">
        <f t="array" ref="C769">_xlfn.IFNA(IF(B769&lt;&gt;"",INDEX($C$663:$C$737,MATCH(B769,$B$663:$B$737,0)),""),"")</f>
        <v/>
      </c>
      <c r="D769" s="61"/>
      <c r="E769" s="49"/>
      <c r="F769" s="16"/>
      <c r="G769" s="16"/>
      <c r="H769" s="49"/>
      <c r="I769" s="16"/>
      <c r="J769" s="151"/>
      <c r="L769" s="124"/>
      <c r="M769" s="124"/>
      <c r="N769" s="124"/>
      <c r="O769" s="124"/>
      <c r="P769" s="124"/>
      <c r="Q769" s="124"/>
      <c r="R769" s="124"/>
      <c r="S769" s="119"/>
      <c r="T769" s="119"/>
      <c r="U769" s="119"/>
      <c r="V769" s="119"/>
    </row>
    <row r="770" spans="2:22" x14ac:dyDescent="0.2">
      <c r="B770" s="105"/>
      <c r="C770" s="343" t="str">
        <f t="array" ref="C770">_xlfn.IFNA(IF(B770&lt;&gt;"",INDEX($C$663:$C$737,MATCH(B770,$B$663:$B$737,0)),""),"")</f>
        <v/>
      </c>
      <c r="D770" s="61"/>
      <c r="E770" s="49"/>
      <c r="F770" s="16"/>
      <c r="G770" s="16"/>
      <c r="H770" s="49"/>
      <c r="I770" s="16"/>
      <c r="J770" s="151"/>
      <c r="L770" s="124"/>
      <c r="M770" s="124"/>
      <c r="N770" s="124"/>
      <c r="O770" s="124"/>
      <c r="P770" s="124"/>
      <c r="Q770" s="124"/>
      <c r="R770" s="124"/>
      <c r="S770" s="119"/>
      <c r="T770" s="119"/>
      <c r="U770" s="119"/>
      <c r="V770" s="119"/>
    </row>
    <row r="771" spans="2:22" x14ac:dyDescent="0.2">
      <c r="B771" s="105"/>
      <c r="C771" s="343" t="str">
        <f t="array" ref="C771">_xlfn.IFNA(IF(B771&lt;&gt;"",INDEX($C$663:$C$737,MATCH(B771,$B$663:$B$737,0)),""),"")</f>
        <v/>
      </c>
      <c r="D771" s="61"/>
      <c r="E771" s="49"/>
      <c r="F771" s="16"/>
      <c r="G771" s="16"/>
      <c r="H771" s="49"/>
      <c r="I771" s="16"/>
      <c r="J771" s="151"/>
      <c r="L771" s="124"/>
      <c r="M771" s="124"/>
      <c r="N771" s="124"/>
      <c r="O771" s="124"/>
      <c r="P771" s="124"/>
      <c r="Q771" s="124"/>
      <c r="R771" s="124"/>
      <c r="S771" s="119"/>
      <c r="T771" s="119"/>
      <c r="U771" s="119"/>
      <c r="V771" s="119"/>
    </row>
    <row r="772" spans="2:22" x14ac:dyDescent="0.2">
      <c r="B772" s="105"/>
      <c r="C772" s="343" t="str">
        <f t="array" ref="C772">_xlfn.IFNA(IF(B772&lt;&gt;"",INDEX($C$663:$C$737,MATCH(B772,$B$663:$B$737,0)),""),"")</f>
        <v/>
      </c>
      <c r="D772" s="61"/>
      <c r="E772" s="49"/>
      <c r="F772" s="16"/>
      <c r="G772" s="16"/>
      <c r="H772" s="49"/>
      <c r="I772" s="16"/>
      <c r="J772" s="151"/>
      <c r="L772" s="124"/>
      <c r="M772" s="124"/>
      <c r="N772" s="124"/>
      <c r="O772" s="124"/>
      <c r="P772" s="124"/>
      <c r="Q772" s="124"/>
      <c r="R772" s="124"/>
      <c r="S772" s="119"/>
      <c r="T772" s="119"/>
      <c r="U772" s="119"/>
      <c r="V772" s="119"/>
    </row>
    <row r="773" spans="2:22" x14ac:dyDescent="0.2">
      <c r="B773" s="105"/>
      <c r="C773" s="343" t="str">
        <f t="array" ref="C773">_xlfn.IFNA(IF(B773&lt;&gt;"",INDEX($C$663:$C$737,MATCH(B773,$B$663:$B$737,0)),""),"")</f>
        <v/>
      </c>
      <c r="D773" s="61"/>
      <c r="E773" s="49"/>
      <c r="F773" s="16"/>
      <c r="G773" s="16"/>
      <c r="H773" s="49"/>
      <c r="I773" s="16"/>
      <c r="J773" s="151"/>
      <c r="L773" s="124"/>
      <c r="M773" s="124"/>
      <c r="N773" s="124"/>
      <c r="O773" s="124"/>
      <c r="P773" s="124"/>
      <c r="Q773" s="124"/>
      <c r="R773" s="124"/>
      <c r="S773" s="119"/>
      <c r="T773" s="119"/>
      <c r="U773" s="119"/>
      <c r="V773" s="119"/>
    </row>
    <row r="774" spans="2:22" x14ac:dyDescent="0.2">
      <c r="B774" s="105"/>
      <c r="C774" s="343" t="str">
        <f t="array" ref="C774">_xlfn.IFNA(IF(B774&lt;&gt;"",INDEX($C$663:$C$737,MATCH(B774,$B$663:$B$737,0)),""),"")</f>
        <v/>
      </c>
      <c r="D774" s="61"/>
      <c r="E774" s="49"/>
      <c r="F774" s="16"/>
      <c r="G774" s="16"/>
      <c r="H774" s="49"/>
      <c r="I774" s="16"/>
      <c r="J774" s="151"/>
      <c r="L774" s="124"/>
      <c r="M774" s="124"/>
      <c r="N774" s="124"/>
      <c r="O774" s="124"/>
      <c r="P774" s="124"/>
      <c r="Q774" s="124"/>
      <c r="R774" s="124"/>
      <c r="S774" s="119"/>
      <c r="T774" s="119"/>
      <c r="U774" s="119"/>
      <c r="V774" s="119"/>
    </row>
    <row r="775" spans="2:22" x14ac:dyDescent="0.2">
      <c r="B775" s="105"/>
      <c r="C775" s="343" t="str">
        <f t="array" ref="C775">_xlfn.IFNA(IF(B775&lt;&gt;"",INDEX($C$663:$C$737,MATCH(B775,$B$663:$B$737,0)),""),"")</f>
        <v/>
      </c>
      <c r="D775" s="61"/>
      <c r="E775" s="49"/>
      <c r="F775" s="16"/>
      <c r="G775" s="16"/>
      <c r="H775" s="49"/>
      <c r="I775" s="16"/>
      <c r="J775" s="151"/>
      <c r="L775" s="124"/>
      <c r="M775" s="124"/>
      <c r="N775" s="124"/>
      <c r="O775" s="124"/>
      <c r="P775" s="124"/>
      <c r="Q775" s="124"/>
      <c r="R775" s="124"/>
      <c r="S775" s="119"/>
      <c r="T775" s="119"/>
      <c r="U775" s="119"/>
      <c r="V775" s="119"/>
    </row>
    <row r="776" spans="2:22" x14ac:dyDescent="0.2">
      <c r="B776" s="105"/>
      <c r="C776" s="343" t="str">
        <f t="array" ref="C776">_xlfn.IFNA(IF(B776&lt;&gt;"",INDEX($C$663:$C$737,MATCH(B776,$B$663:$B$737,0)),""),"")</f>
        <v/>
      </c>
      <c r="D776" s="61"/>
      <c r="E776" s="49"/>
      <c r="F776" s="16"/>
      <c r="G776" s="16"/>
      <c r="H776" s="49"/>
      <c r="I776" s="16"/>
      <c r="J776" s="151"/>
      <c r="L776" s="124"/>
      <c r="M776" s="124"/>
      <c r="N776" s="124"/>
      <c r="O776" s="124"/>
      <c r="P776" s="124"/>
      <c r="Q776" s="124"/>
      <c r="R776" s="124"/>
      <c r="S776" s="119"/>
      <c r="T776" s="119"/>
      <c r="U776" s="119"/>
      <c r="V776" s="119"/>
    </row>
    <row r="777" spans="2:22" x14ac:dyDescent="0.2">
      <c r="B777" s="105"/>
      <c r="C777" s="343" t="str">
        <f t="array" ref="C777">_xlfn.IFNA(IF(B777&lt;&gt;"",INDEX($C$663:$C$737,MATCH(B777,$B$663:$B$737,0)),""),"")</f>
        <v/>
      </c>
      <c r="D777" s="61"/>
      <c r="E777" s="49"/>
      <c r="F777" s="16"/>
      <c r="G777" s="16"/>
      <c r="H777" s="49"/>
      <c r="I777" s="16"/>
      <c r="J777" s="151"/>
      <c r="L777" s="124"/>
      <c r="M777" s="124"/>
      <c r="N777" s="124"/>
      <c r="O777" s="124"/>
      <c r="P777" s="124"/>
      <c r="Q777" s="124"/>
      <c r="R777" s="124"/>
      <c r="S777" s="119"/>
      <c r="T777" s="119"/>
      <c r="U777" s="119"/>
      <c r="V777" s="119"/>
    </row>
    <row r="778" spans="2:22" x14ac:dyDescent="0.2">
      <c r="B778" s="105"/>
      <c r="C778" s="343" t="str">
        <f t="array" ref="C778">_xlfn.IFNA(IF(B778&lt;&gt;"",INDEX($C$663:$C$737,MATCH(B778,$B$663:$B$737,0)),""),"")</f>
        <v/>
      </c>
      <c r="D778" s="61"/>
      <c r="E778" s="49"/>
      <c r="F778" s="16"/>
      <c r="G778" s="16"/>
      <c r="H778" s="49"/>
      <c r="I778" s="16"/>
      <c r="J778" s="151"/>
      <c r="M778" s="124"/>
      <c r="N778" s="124"/>
      <c r="O778" s="124"/>
      <c r="P778" s="124"/>
      <c r="Q778" s="119"/>
      <c r="R778" s="119"/>
      <c r="S778" s="119"/>
      <c r="T778" s="119"/>
      <c r="U778" s="119"/>
      <c r="V778" s="119"/>
    </row>
    <row r="779" spans="2:22" x14ac:dyDescent="0.2">
      <c r="B779" s="105"/>
      <c r="C779" s="343" t="str">
        <f t="array" ref="C779">_xlfn.IFNA(IF(B779&lt;&gt;"",INDEX($C$663:$C$737,MATCH(B779,$B$663:$B$737,0)),""),"")</f>
        <v/>
      </c>
      <c r="D779" s="61"/>
      <c r="E779" s="49"/>
      <c r="F779" s="16"/>
      <c r="G779" s="16"/>
      <c r="H779" s="49"/>
      <c r="I779" s="16"/>
      <c r="J779" s="151"/>
      <c r="M779" s="124"/>
      <c r="N779" s="124"/>
      <c r="O779" s="124"/>
      <c r="P779" s="124"/>
      <c r="Q779" s="119"/>
      <c r="R779" s="119"/>
      <c r="S779" s="119"/>
      <c r="T779" s="119"/>
      <c r="U779" s="119"/>
      <c r="V779" s="119"/>
    </row>
    <row r="780" spans="2:22" x14ac:dyDescent="0.2">
      <c r="B780" s="105"/>
      <c r="C780" s="343" t="str">
        <f t="array" ref="C780">_xlfn.IFNA(IF(B780&lt;&gt;"",INDEX($C$663:$C$737,MATCH(B780,$B$663:$B$737,0)),""),"")</f>
        <v/>
      </c>
      <c r="D780" s="61"/>
      <c r="E780" s="49"/>
      <c r="F780" s="16"/>
      <c r="G780" s="16"/>
      <c r="H780" s="49"/>
      <c r="I780" s="16"/>
      <c r="J780" s="151"/>
      <c r="M780" s="124"/>
      <c r="N780" s="124"/>
      <c r="O780" s="124"/>
      <c r="P780" s="124"/>
      <c r="Q780" s="119"/>
      <c r="R780" s="119"/>
      <c r="S780" s="119"/>
      <c r="T780" s="119"/>
      <c r="U780" s="119"/>
      <c r="V780" s="119"/>
    </row>
    <row r="781" spans="2:22" x14ac:dyDescent="0.2">
      <c r="B781" s="105"/>
      <c r="C781" s="343" t="str">
        <f t="array" ref="C781">_xlfn.IFNA(IF(B781&lt;&gt;"",INDEX($C$663:$C$737,MATCH(B781,$B$663:$B$737,0)),""),"")</f>
        <v/>
      </c>
      <c r="D781" s="61"/>
      <c r="E781" s="49"/>
      <c r="F781" s="16"/>
      <c r="G781" s="16"/>
      <c r="H781" s="49"/>
      <c r="I781" s="16"/>
      <c r="J781" s="151"/>
      <c r="M781" s="124"/>
      <c r="N781" s="124"/>
      <c r="O781" s="124"/>
      <c r="P781" s="124"/>
      <c r="Q781" s="119"/>
      <c r="R781" s="119"/>
      <c r="S781" s="119"/>
      <c r="T781" s="119"/>
      <c r="U781" s="119"/>
      <c r="V781" s="119"/>
    </row>
    <row r="782" spans="2:22" x14ac:dyDescent="0.2">
      <c r="B782" s="105"/>
      <c r="C782" s="343" t="str">
        <f t="array" ref="C782">_xlfn.IFNA(IF(B782&lt;&gt;"",INDEX($C$663:$C$737,MATCH(B782,$B$663:$B$737,0)),""),"")</f>
        <v/>
      </c>
      <c r="D782" s="61"/>
      <c r="E782" s="49"/>
      <c r="F782" s="16"/>
      <c r="G782" s="16"/>
      <c r="H782" s="49"/>
      <c r="I782" s="16"/>
      <c r="J782" s="151"/>
      <c r="M782" s="124"/>
      <c r="N782" s="124"/>
      <c r="O782" s="124"/>
      <c r="P782" s="124"/>
      <c r="Q782" s="119"/>
      <c r="R782" s="119"/>
      <c r="S782" s="119"/>
      <c r="T782" s="119"/>
      <c r="U782" s="119"/>
      <c r="V782" s="119"/>
    </row>
    <row r="783" spans="2:22" x14ac:dyDescent="0.2">
      <c r="B783" s="105"/>
      <c r="C783" s="343" t="str">
        <f t="array" ref="C783">_xlfn.IFNA(IF(B783&lt;&gt;"",INDEX($C$663:$C$737,MATCH(B783,$B$663:$B$737,0)),""),"")</f>
        <v/>
      </c>
      <c r="D783" s="61"/>
      <c r="E783" s="49"/>
      <c r="F783" s="16"/>
      <c r="G783" s="16"/>
      <c r="H783" s="49"/>
      <c r="I783" s="16"/>
      <c r="J783" s="151"/>
      <c r="M783" s="124"/>
      <c r="N783" s="124"/>
      <c r="O783" s="124"/>
      <c r="P783" s="124"/>
      <c r="Q783" s="119"/>
      <c r="R783" s="119"/>
      <c r="S783" s="119"/>
      <c r="T783" s="119"/>
      <c r="U783" s="119"/>
      <c r="V783" s="119"/>
    </row>
    <row r="784" spans="2:22" x14ac:dyDescent="0.2">
      <c r="B784" s="105"/>
      <c r="C784" s="343" t="str">
        <f t="array" ref="C784">_xlfn.IFNA(IF(B784&lt;&gt;"",INDEX($C$663:$C$737,MATCH(B784,$B$663:$B$737,0)),""),"")</f>
        <v/>
      </c>
      <c r="D784" s="61"/>
      <c r="E784" s="49"/>
      <c r="F784" s="16"/>
      <c r="G784" s="16"/>
      <c r="H784" s="49"/>
      <c r="I784" s="16"/>
      <c r="J784" s="151"/>
      <c r="M784" s="124"/>
      <c r="N784" s="124"/>
      <c r="O784" s="124"/>
      <c r="P784" s="124"/>
      <c r="Q784" s="119"/>
      <c r="R784" s="119"/>
      <c r="S784" s="119"/>
      <c r="T784" s="119"/>
      <c r="U784" s="119"/>
      <c r="V784" s="119"/>
    </row>
    <row r="785" spans="2:22" x14ac:dyDescent="0.2">
      <c r="B785" s="105"/>
      <c r="C785" s="343" t="str">
        <f t="array" ref="C785">_xlfn.IFNA(IF(B785&lt;&gt;"",INDEX($C$663:$C$737,MATCH(B785,$B$663:$B$737,0)),""),"")</f>
        <v/>
      </c>
      <c r="D785" s="61"/>
      <c r="E785" s="49"/>
      <c r="F785" s="16"/>
      <c r="G785" s="16"/>
      <c r="H785" s="49"/>
      <c r="I785" s="16"/>
      <c r="J785" s="151"/>
      <c r="M785" s="124"/>
      <c r="N785" s="124"/>
      <c r="O785" s="124"/>
      <c r="P785" s="124"/>
      <c r="Q785" s="119"/>
      <c r="R785" s="119"/>
      <c r="S785" s="119"/>
      <c r="T785" s="119"/>
      <c r="U785" s="119"/>
      <c r="V785" s="119"/>
    </row>
    <row r="786" spans="2:22" x14ac:dyDescent="0.2">
      <c r="B786" s="105"/>
      <c r="C786" s="343" t="str">
        <f t="array" ref="C786">_xlfn.IFNA(IF(B786&lt;&gt;"",INDEX($C$663:$C$737,MATCH(B786,$B$663:$B$737,0)),""),"")</f>
        <v/>
      </c>
      <c r="D786" s="61"/>
      <c r="E786" s="49"/>
      <c r="F786" s="16"/>
      <c r="G786" s="16"/>
      <c r="H786" s="49"/>
      <c r="I786" s="16"/>
      <c r="J786" s="151"/>
      <c r="M786" s="124"/>
      <c r="N786" s="124"/>
      <c r="O786" s="124"/>
      <c r="P786" s="124"/>
      <c r="Q786" s="119"/>
      <c r="R786" s="119"/>
      <c r="S786" s="119"/>
      <c r="T786" s="119"/>
      <c r="U786" s="119"/>
      <c r="V786" s="119"/>
    </row>
    <row r="787" spans="2:22" x14ac:dyDescent="0.2">
      <c r="B787" s="105"/>
      <c r="C787" s="343" t="str">
        <f t="array" ref="C787">_xlfn.IFNA(IF(B787&lt;&gt;"",INDEX($C$663:$C$737,MATCH(B787,$B$663:$B$737,0)),""),"")</f>
        <v/>
      </c>
      <c r="D787" s="61"/>
      <c r="E787" s="49"/>
      <c r="F787" s="16"/>
      <c r="G787" s="16"/>
      <c r="H787" s="49"/>
      <c r="I787" s="16"/>
      <c r="J787" s="151"/>
      <c r="M787" s="124"/>
      <c r="N787" s="124"/>
      <c r="O787" s="124"/>
      <c r="P787" s="124"/>
      <c r="Q787" s="119"/>
      <c r="R787" s="119"/>
      <c r="S787" s="119"/>
      <c r="T787" s="119"/>
      <c r="U787" s="119"/>
      <c r="V787" s="119"/>
    </row>
    <row r="788" spans="2:22" x14ac:dyDescent="0.2">
      <c r="B788" s="105"/>
      <c r="C788" s="343" t="str">
        <f t="array" ref="C788">_xlfn.IFNA(IF(B788&lt;&gt;"",INDEX($C$663:$C$737,MATCH(B788,$B$663:$B$737,0)),""),"")</f>
        <v/>
      </c>
      <c r="D788" s="61"/>
      <c r="E788" s="49"/>
      <c r="F788" s="16"/>
      <c r="G788" s="16"/>
      <c r="H788" s="49"/>
      <c r="I788" s="16"/>
      <c r="J788" s="151"/>
      <c r="M788" s="124"/>
      <c r="N788" s="124"/>
      <c r="O788" s="124"/>
      <c r="P788" s="124"/>
      <c r="Q788" s="119"/>
      <c r="R788" s="119"/>
      <c r="S788" s="119"/>
      <c r="T788" s="119"/>
      <c r="U788" s="119"/>
      <c r="V788" s="119"/>
    </row>
    <row r="789" spans="2:22" x14ac:dyDescent="0.2">
      <c r="B789" s="105"/>
      <c r="C789" s="343" t="str">
        <f t="array" ref="C789">_xlfn.IFNA(IF(B789&lt;&gt;"",INDEX($C$663:$C$737,MATCH(B789,$B$663:$B$737,0)),""),"")</f>
        <v/>
      </c>
      <c r="D789" s="61"/>
      <c r="E789" s="49"/>
      <c r="F789" s="16"/>
      <c r="G789" s="16"/>
      <c r="H789" s="49"/>
      <c r="I789" s="16"/>
      <c r="J789" s="151"/>
      <c r="M789" s="124"/>
      <c r="N789" s="124"/>
      <c r="O789" s="124"/>
      <c r="P789" s="124"/>
      <c r="Q789" s="119"/>
      <c r="R789" s="119"/>
      <c r="S789" s="119"/>
      <c r="T789" s="119"/>
      <c r="U789" s="119"/>
      <c r="V789" s="119"/>
    </row>
    <row r="790" spans="2:22" x14ac:dyDescent="0.2">
      <c r="B790" s="105"/>
      <c r="C790" s="343" t="str">
        <f t="array" ref="C790">_xlfn.IFNA(IF(B790&lt;&gt;"",INDEX($C$663:$C$737,MATCH(B790,$B$663:$B$737,0)),""),"")</f>
        <v/>
      </c>
      <c r="D790" s="61"/>
      <c r="E790" s="49"/>
      <c r="F790" s="16"/>
      <c r="G790" s="16"/>
      <c r="H790" s="49"/>
      <c r="I790" s="16"/>
      <c r="J790" s="151"/>
      <c r="M790" s="124"/>
      <c r="N790" s="124"/>
      <c r="O790" s="124"/>
      <c r="P790" s="124"/>
      <c r="Q790" s="119"/>
      <c r="R790" s="119"/>
      <c r="S790" s="119"/>
      <c r="T790" s="119"/>
      <c r="U790" s="119"/>
      <c r="V790" s="119"/>
    </row>
    <row r="791" spans="2:22" x14ac:dyDescent="0.2">
      <c r="B791" s="105"/>
      <c r="C791" s="343" t="str">
        <f t="array" ref="C791">_xlfn.IFNA(IF(B791&lt;&gt;"",INDEX($C$663:$C$737,MATCH(B791,$B$663:$B$737,0)),""),"")</f>
        <v/>
      </c>
      <c r="D791" s="61"/>
      <c r="E791" s="49"/>
      <c r="F791" s="16"/>
      <c r="G791" s="16"/>
      <c r="H791" s="49"/>
      <c r="I791" s="16"/>
      <c r="J791" s="151"/>
      <c r="M791" s="124"/>
      <c r="N791" s="124"/>
      <c r="O791" s="124"/>
      <c r="P791" s="124"/>
      <c r="Q791" s="119"/>
      <c r="R791" s="119"/>
      <c r="S791" s="119"/>
      <c r="T791" s="119"/>
      <c r="U791" s="119"/>
      <c r="V791" s="119"/>
    </row>
    <row r="792" spans="2:22" x14ac:dyDescent="0.2">
      <c r="B792" s="105"/>
      <c r="C792" s="343" t="str">
        <f t="array" ref="C792">_xlfn.IFNA(IF(B792&lt;&gt;"",INDEX($C$663:$C$737,MATCH(B792,$B$663:$B$737,0)),""),"")</f>
        <v/>
      </c>
      <c r="D792" s="61"/>
      <c r="E792" s="49"/>
      <c r="F792" s="16"/>
      <c r="G792" s="16"/>
      <c r="H792" s="49"/>
      <c r="I792" s="16"/>
      <c r="J792" s="151"/>
      <c r="M792" s="124"/>
      <c r="N792" s="124"/>
      <c r="O792" s="124"/>
      <c r="P792" s="124"/>
      <c r="Q792" s="119"/>
      <c r="R792" s="119"/>
      <c r="S792" s="119"/>
      <c r="T792" s="119"/>
      <c r="U792" s="119"/>
      <c r="V792" s="119"/>
    </row>
    <row r="793" spans="2:22" x14ac:dyDescent="0.2">
      <c r="B793" s="105"/>
      <c r="C793" s="343" t="str">
        <f t="array" ref="C793">_xlfn.IFNA(IF(B793&lt;&gt;"",INDEX($C$663:$C$737,MATCH(B793,$B$663:$B$737,0)),""),"")</f>
        <v/>
      </c>
      <c r="D793" s="61"/>
      <c r="E793" s="49"/>
      <c r="F793" s="16"/>
      <c r="G793" s="16"/>
      <c r="H793" s="49"/>
      <c r="I793" s="16"/>
      <c r="J793" s="151"/>
      <c r="M793" s="124"/>
      <c r="N793" s="124"/>
      <c r="O793" s="124"/>
      <c r="P793" s="124"/>
      <c r="Q793" s="119"/>
      <c r="R793" s="119"/>
      <c r="S793" s="119"/>
      <c r="T793" s="119"/>
      <c r="U793" s="119"/>
      <c r="V793" s="119"/>
    </row>
    <row r="794" spans="2:22" x14ac:dyDescent="0.2">
      <c r="B794" s="105"/>
      <c r="C794" s="343" t="str">
        <f t="array" ref="C794">_xlfn.IFNA(IF(B794&lt;&gt;"",INDEX($C$663:$C$737,MATCH(B794,$B$663:$B$737,0)),""),"")</f>
        <v/>
      </c>
      <c r="D794" s="61"/>
      <c r="E794" s="49"/>
      <c r="F794" s="16"/>
      <c r="G794" s="16"/>
      <c r="H794" s="49"/>
      <c r="I794" s="16"/>
      <c r="J794" s="151"/>
      <c r="M794" s="124"/>
      <c r="N794" s="124"/>
      <c r="O794" s="124"/>
      <c r="P794" s="124"/>
      <c r="Q794" s="119"/>
      <c r="R794" s="119"/>
      <c r="S794" s="119"/>
      <c r="T794" s="119"/>
      <c r="U794" s="119"/>
      <c r="V794" s="119"/>
    </row>
    <row r="795" spans="2:22" x14ac:dyDescent="0.2">
      <c r="B795" s="105"/>
      <c r="C795" s="343" t="str">
        <f t="array" ref="C795">_xlfn.IFNA(IF(B795&lt;&gt;"",INDEX($C$663:$C$737,MATCH(B795,$B$663:$B$737,0)),""),"")</f>
        <v/>
      </c>
      <c r="D795" s="61"/>
      <c r="E795" s="49"/>
      <c r="F795" s="16"/>
      <c r="G795" s="16"/>
      <c r="H795" s="49"/>
      <c r="I795" s="16"/>
      <c r="J795" s="151"/>
      <c r="M795" s="124"/>
      <c r="N795" s="124"/>
      <c r="O795" s="124"/>
      <c r="P795" s="124"/>
      <c r="Q795" s="119"/>
      <c r="R795" s="119"/>
      <c r="S795" s="119"/>
      <c r="T795" s="119"/>
      <c r="U795" s="119"/>
      <c r="V795" s="119"/>
    </row>
    <row r="796" spans="2:22" x14ac:dyDescent="0.2">
      <c r="B796" s="105"/>
      <c r="C796" s="343" t="str">
        <f t="array" ref="C796">_xlfn.IFNA(IF(B796&lt;&gt;"",INDEX($C$663:$C$737,MATCH(B796,$B$663:$B$737,0)),""),"")</f>
        <v/>
      </c>
      <c r="D796" s="61"/>
      <c r="E796" s="49"/>
      <c r="F796" s="16"/>
      <c r="G796" s="16"/>
      <c r="H796" s="49"/>
      <c r="I796" s="16"/>
      <c r="J796" s="151"/>
      <c r="M796" s="124"/>
      <c r="N796" s="124"/>
      <c r="O796" s="124"/>
      <c r="P796" s="124"/>
      <c r="Q796" s="119"/>
      <c r="R796" s="119"/>
      <c r="S796" s="119"/>
      <c r="T796" s="119"/>
      <c r="U796" s="119"/>
      <c r="V796" s="119"/>
    </row>
    <row r="797" spans="2:22" x14ac:dyDescent="0.2">
      <c r="B797" s="105"/>
      <c r="C797" s="343" t="str">
        <f t="array" ref="C797">_xlfn.IFNA(IF(B797&lt;&gt;"",INDEX($C$663:$C$737,MATCH(B797,$B$663:$B$737,0)),""),"")</f>
        <v/>
      </c>
      <c r="D797" s="61"/>
      <c r="E797" s="49"/>
      <c r="F797" s="16"/>
      <c r="G797" s="16"/>
      <c r="H797" s="49"/>
      <c r="I797" s="16"/>
      <c r="J797" s="151"/>
      <c r="M797" s="124"/>
      <c r="N797" s="124"/>
      <c r="O797" s="124"/>
      <c r="P797" s="124"/>
      <c r="Q797" s="119"/>
      <c r="R797" s="119"/>
      <c r="S797" s="119"/>
      <c r="T797" s="119"/>
      <c r="U797" s="119"/>
      <c r="V797" s="119"/>
    </row>
    <row r="798" spans="2:22" x14ac:dyDescent="0.2">
      <c r="B798" s="105"/>
      <c r="C798" s="343" t="str">
        <f t="array" ref="C798">_xlfn.IFNA(IF(B798&lt;&gt;"",INDEX($C$663:$C$737,MATCH(B798,$B$663:$B$737,0)),""),"")</f>
        <v/>
      </c>
      <c r="D798" s="61"/>
      <c r="E798" s="49"/>
      <c r="F798" s="16"/>
      <c r="G798" s="16"/>
      <c r="H798" s="49"/>
      <c r="I798" s="16"/>
      <c r="J798" s="151"/>
      <c r="M798" s="124"/>
      <c r="N798" s="124"/>
      <c r="O798" s="124"/>
      <c r="P798" s="124"/>
      <c r="Q798" s="119"/>
      <c r="R798" s="119"/>
      <c r="S798" s="119"/>
      <c r="T798" s="119"/>
      <c r="U798" s="119"/>
      <c r="V798" s="119"/>
    </row>
    <row r="799" spans="2:22" x14ac:dyDescent="0.2">
      <c r="B799" s="105"/>
      <c r="C799" s="343" t="str">
        <f t="array" ref="C799">_xlfn.IFNA(IF(B799&lt;&gt;"",INDEX($C$663:$C$737,MATCH(B799,$B$663:$B$737,0)),""),"")</f>
        <v/>
      </c>
      <c r="D799" s="61"/>
      <c r="E799" s="49"/>
      <c r="F799" s="16"/>
      <c r="G799" s="16"/>
      <c r="H799" s="49"/>
      <c r="I799" s="16"/>
      <c r="J799" s="151"/>
      <c r="M799" s="124"/>
      <c r="N799" s="124"/>
      <c r="O799" s="124"/>
      <c r="P799" s="124"/>
      <c r="Q799" s="119"/>
      <c r="R799" s="119"/>
      <c r="S799" s="119"/>
      <c r="T799" s="119"/>
      <c r="U799" s="119"/>
      <c r="V799" s="119"/>
    </row>
    <row r="800" spans="2:22" ht="15" thickBot="1" x14ac:dyDescent="0.25">
      <c r="B800" s="412"/>
      <c r="C800" s="302"/>
      <c r="D800" s="302"/>
      <c r="E800" s="302"/>
      <c r="F800" s="302"/>
      <c r="G800" s="302"/>
      <c r="H800" s="302"/>
      <c r="I800" s="302"/>
      <c r="J800" s="413"/>
      <c r="M800" s="124"/>
      <c r="N800" s="124"/>
      <c r="O800" s="124"/>
      <c r="P800" s="124"/>
      <c r="Q800" s="119"/>
      <c r="R800" s="119"/>
      <c r="S800" s="119"/>
      <c r="T800" s="119"/>
      <c r="U800" s="119"/>
      <c r="V800" s="119"/>
    </row>
    <row r="801" spans="2:23" x14ac:dyDescent="0.2">
      <c r="B801" s="414"/>
      <c r="H801" s="402"/>
      <c r="N801" s="124"/>
      <c r="O801" s="124"/>
      <c r="P801" s="124"/>
      <c r="Q801" s="124"/>
      <c r="R801" s="119"/>
      <c r="S801" s="119"/>
      <c r="T801" s="119"/>
      <c r="U801" s="119"/>
      <c r="V801" s="119"/>
      <c r="W801" s="119"/>
    </row>
    <row r="802" spans="2:23" ht="18" x14ac:dyDescent="0.25">
      <c r="B802" s="141"/>
      <c r="C802" s="334" t="s">
        <v>214</v>
      </c>
      <c r="H802" s="402"/>
      <c r="N802" s="124"/>
      <c r="O802" s="124"/>
      <c r="P802" s="124"/>
      <c r="Q802" s="124"/>
      <c r="R802" s="119"/>
      <c r="S802" s="119"/>
      <c r="T802" s="119"/>
      <c r="U802" s="119"/>
      <c r="V802" s="119"/>
      <c r="W802" s="119"/>
    </row>
    <row r="803" spans="2:23" x14ac:dyDescent="0.2">
      <c r="B803" s="141"/>
      <c r="H803" s="402"/>
      <c r="N803" s="124"/>
      <c r="O803" s="124"/>
      <c r="P803" s="124"/>
      <c r="Q803" s="124"/>
      <c r="R803" s="119"/>
      <c r="S803" s="119"/>
      <c r="T803" s="119"/>
      <c r="U803" s="119"/>
      <c r="V803" s="119"/>
      <c r="W803" s="119"/>
    </row>
    <row r="804" spans="2:23" x14ac:dyDescent="0.2">
      <c r="B804" s="141"/>
      <c r="C804" s="44" t="s">
        <v>283</v>
      </c>
      <c r="H804" s="402"/>
      <c r="N804" s="124"/>
      <c r="O804" s="124"/>
      <c r="P804" s="124"/>
      <c r="Q804" s="124"/>
      <c r="R804" s="119"/>
      <c r="S804" s="119"/>
      <c r="T804" s="119"/>
      <c r="U804" s="119"/>
      <c r="V804" s="119"/>
      <c r="W804" s="119"/>
    </row>
    <row r="805" spans="2:23" x14ac:dyDescent="0.2">
      <c r="B805" s="141"/>
      <c r="C805" s="44" t="s">
        <v>284</v>
      </c>
      <c r="H805" s="402"/>
      <c r="N805" s="124"/>
      <c r="O805" s="124"/>
      <c r="P805" s="124"/>
      <c r="Q805" s="124"/>
      <c r="R805" s="119"/>
      <c r="S805" s="119"/>
      <c r="T805" s="119"/>
      <c r="U805" s="119"/>
      <c r="V805" s="119"/>
      <c r="W805" s="119"/>
    </row>
    <row r="806" spans="2:23" x14ac:dyDescent="0.2">
      <c r="B806" s="141"/>
      <c r="H806" s="402"/>
      <c r="N806" s="124"/>
      <c r="O806" s="124"/>
      <c r="P806" s="124"/>
      <c r="Q806" s="124"/>
      <c r="R806" s="119"/>
      <c r="S806" s="119"/>
      <c r="T806" s="119"/>
      <c r="U806" s="119"/>
      <c r="V806" s="119"/>
      <c r="W806" s="119"/>
    </row>
    <row r="807" spans="2:23" ht="15" x14ac:dyDescent="0.25">
      <c r="B807" s="141"/>
      <c r="C807" s="569" t="s">
        <v>217</v>
      </c>
      <c r="D807" s="570"/>
      <c r="E807" s="47"/>
      <c r="H807" s="402"/>
      <c r="N807" s="124"/>
      <c r="O807" s="124"/>
      <c r="P807" s="124"/>
      <c r="Q807" s="124"/>
      <c r="R807" s="119"/>
      <c r="S807" s="119"/>
      <c r="T807" s="119"/>
      <c r="U807" s="119"/>
      <c r="V807" s="119"/>
      <c r="W807" s="119"/>
    </row>
    <row r="808" spans="2:23" ht="181.5" x14ac:dyDescent="0.25">
      <c r="B808" s="132" t="s">
        <v>60</v>
      </c>
      <c r="C808" s="478" t="s">
        <v>286</v>
      </c>
      <c r="D808" s="481" t="s">
        <v>287</v>
      </c>
      <c r="E808" s="487" t="s">
        <v>288</v>
      </c>
      <c r="F808" s="487" t="s">
        <v>289</v>
      </c>
      <c r="G808" s="487" t="s">
        <v>290</v>
      </c>
      <c r="H808" s="402"/>
      <c r="N808" s="124"/>
      <c r="O808" s="124"/>
      <c r="P808" s="124"/>
      <c r="Q808" s="124"/>
      <c r="R808" s="119"/>
      <c r="S808" s="119"/>
      <c r="T808" s="119"/>
      <c r="U808" s="119"/>
      <c r="V808" s="119"/>
      <c r="W808" s="119"/>
    </row>
    <row r="809" spans="2:23" x14ac:dyDescent="0.2">
      <c r="B809" s="553"/>
      <c r="C809" s="248" t="s">
        <v>223</v>
      </c>
      <c r="D809" s="37" t="s">
        <v>225</v>
      </c>
      <c r="E809" s="13"/>
      <c r="F809" s="16"/>
      <c r="G809" s="16"/>
      <c r="H809" s="402"/>
      <c r="N809" s="124"/>
      <c r="O809" s="124"/>
      <c r="P809" s="124"/>
      <c r="Q809" s="124"/>
      <c r="R809" s="119"/>
      <c r="S809" s="119"/>
      <c r="T809" s="119"/>
      <c r="U809" s="119"/>
      <c r="V809" s="119"/>
      <c r="W809" s="119"/>
    </row>
    <row r="810" spans="2:23" x14ac:dyDescent="0.2">
      <c r="B810" s="553"/>
      <c r="C810" s="248" t="s">
        <v>223</v>
      </c>
      <c r="D810" s="37" t="s">
        <v>291</v>
      </c>
      <c r="E810" s="13"/>
      <c r="F810" s="16"/>
      <c r="G810" s="16"/>
      <c r="H810" s="402"/>
      <c r="N810" s="124"/>
      <c r="O810" s="124"/>
      <c r="P810" s="124"/>
      <c r="Q810" s="124"/>
      <c r="R810" s="119"/>
      <c r="S810" s="119"/>
      <c r="T810" s="119"/>
      <c r="U810" s="119"/>
      <c r="V810" s="119"/>
      <c r="W810" s="119"/>
    </row>
    <row r="811" spans="2:23" x14ac:dyDescent="0.2">
      <c r="B811" s="553"/>
      <c r="C811" s="248" t="s">
        <v>292</v>
      </c>
      <c r="D811" s="37" t="s">
        <v>225</v>
      </c>
      <c r="E811" s="13"/>
      <c r="F811" s="16"/>
      <c r="G811" s="16"/>
      <c r="H811" s="402"/>
      <c r="N811" s="124"/>
      <c r="O811" s="124"/>
      <c r="P811" s="124"/>
      <c r="Q811" s="124"/>
      <c r="R811" s="119"/>
      <c r="S811" s="119"/>
      <c r="T811" s="119"/>
      <c r="U811" s="119"/>
      <c r="V811" s="119"/>
      <c r="W811" s="119"/>
    </row>
    <row r="812" spans="2:23" ht="15" thickBot="1" x14ac:dyDescent="0.25">
      <c r="B812" s="553"/>
      <c r="C812" s="249" t="s">
        <v>293</v>
      </c>
      <c r="D812" s="148" t="s">
        <v>227</v>
      </c>
      <c r="E812" s="149"/>
      <c r="F812" s="150"/>
      <c r="G812" s="150"/>
      <c r="H812" s="402"/>
      <c r="N812" s="124"/>
      <c r="O812" s="124"/>
      <c r="P812" s="124"/>
      <c r="Q812" s="124"/>
      <c r="R812" s="119"/>
      <c r="S812" s="119"/>
      <c r="T812" s="119"/>
      <c r="U812" s="119"/>
      <c r="V812" s="119"/>
      <c r="W812" s="119"/>
    </row>
    <row r="813" spans="2:23" x14ac:dyDescent="0.2">
      <c r="B813" s="553"/>
      <c r="C813" s="248" t="s">
        <v>223</v>
      </c>
      <c r="D813" s="37" t="s">
        <v>225</v>
      </c>
      <c r="E813" s="13"/>
      <c r="F813" s="16"/>
      <c r="G813" s="16"/>
      <c r="H813" s="402"/>
      <c r="N813" s="124"/>
      <c r="O813" s="124"/>
      <c r="P813" s="124"/>
      <c r="Q813" s="124"/>
      <c r="R813" s="119"/>
      <c r="S813" s="119"/>
      <c r="T813" s="119"/>
      <c r="U813" s="119"/>
      <c r="V813" s="119"/>
      <c r="W813" s="119"/>
    </row>
    <row r="814" spans="2:23" x14ac:dyDescent="0.2">
      <c r="B814" s="553"/>
      <c r="C814" s="248" t="s">
        <v>223</v>
      </c>
      <c r="D814" s="37" t="s">
        <v>291</v>
      </c>
      <c r="E814" s="13"/>
      <c r="F814" s="16"/>
      <c r="G814" s="16"/>
      <c r="H814" s="402"/>
      <c r="N814" s="124"/>
      <c r="O814" s="124"/>
      <c r="P814" s="124"/>
      <c r="Q814" s="124"/>
      <c r="R814" s="119"/>
      <c r="S814" s="119"/>
      <c r="T814" s="119"/>
      <c r="U814" s="119"/>
      <c r="V814" s="119"/>
      <c r="W814" s="119"/>
    </row>
    <row r="815" spans="2:23" x14ac:dyDescent="0.2">
      <c r="B815" s="553"/>
      <c r="C815" s="248" t="s">
        <v>292</v>
      </c>
      <c r="D815" s="37" t="s">
        <v>225</v>
      </c>
      <c r="E815" s="13"/>
      <c r="F815" s="16"/>
      <c r="G815" s="16"/>
      <c r="H815" s="402"/>
      <c r="N815" s="124"/>
      <c r="O815" s="124"/>
      <c r="P815" s="124"/>
      <c r="Q815" s="124"/>
      <c r="R815" s="119"/>
      <c r="S815" s="119"/>
      <c r="T815" s="119"/>
      <c r="U815" s="119"/>
      <c r="V815" s="119"/>
      <c r="W815" s="119"/>
    </row>
    <row r="816" spans="2:23" ht="15" thickBot="1" x14ac:dyDescent="0.25">
      <c r="B816" s="553"/>
      <c r="C816" s="249" t="s">
        <v>293</v>
      </c>
      <c r="D816" s="148" t="s">
        <v>227</v>
      </c>
      <c r="E816" s="149"/>
      <c r="F816" s="150"/>
      <c r="G816" s="150"/>
      <c r="H816" s="402"/>
      <c r="N816" s="124"/>
      <c r="O816" s="124"/>
      <c r="P816" s="124"/>
      <c r="Q816" s="124"/>
      <c r="R816" s="119"/>
      <c r="S816" s="119"/>
      <c r="T816" s="119"/>
      <c r="U816" s="119"/>
      <c r="V816" s="119"/>
      <c r="W816" s="119"/>
    </row>
    <row r="817" spans="2:23" x14ac:dyDescent="0.2">
      <c r="B817" s="553"/>
      <c r="C817" s="248" t="s">
        <v>223</v>
      </c>
      <c r="D817" s="37" t="s">
        <v>225</v>
      </c>
      <c r="E817" s="13"/>
      <c r="F817" s="16"/>
      <c r="G817" s="16"/>
      <c r="H817" s="402"/>
      <c r="N817" s="124"/>
      <c r="O817" s="124"/>
      <c r="P817" s="124"/>
      <c r="Q817" s="124"/>
      <c r="R817" s="119"/>
      <c r="S817" s="119"/>
      <c r="T817" s="119"/>
      <c r="U817" s="119"/>
      <c r="V817" s="119"/>
      <c r="W817" s="119"/>
    </row>
    <row r="818" spans="2:23" x14ac:dyDescent="0.2">
      <c r="B818" s="553"/>
      <c r="C818" s="248" t="s">
        <v>223</v>
      </c>
      <c r="D818" s="37" t="s">
        <v>291</v>
      </c>
      <c r="E818" s="13"/>
      <c r="F818" s="16"/>
      <c r="G818" s="16"/>
      <c r="H818" s="402"/>
      <c r="N818" s="124"/>
      <c r="O818" s="124"/>
      <c r="P818" s="124"/>
      <c r="Q818" s="124"/>
      <c r="R818" s="119"/>
      <c r="S818" s="119"/>
      <c r="T818" s="119"/>
      <c r="U818" s="119"/>
      <c r="V818" s="119"/>
      <c r="W818" s="119"/>
    </row>
    <row r="819" spans="2:23" x14ac:dyDescent="0.2">
      <c r="B819" s="553"/>
      <c r="C819" s="248" t="s">
        <v>292</v>
      </c>
      <c r="D819" s="37" t="s">
        <v>225</v>
      </c>
      <c r="E819" s="13"/>
      <c r="F819" s="16"/>
      <c r="G819" s="16"/>
      <c r="H819" s="402"/>
      <c r="N819" s="124"/>
      <c r="O819" s="124"/>
      <c r="P819" s="124"/>
      <c r="Q819" s="124"/>
      <c r="R819" s="119"/>
      <c r="S819" s="119"/>
      <c r="T819" s="119"/>
      <c r="U819" s="119"/>
      <c r="V819" s="119"/>
      <c r="W819" s="119"/>
    </row>
    <row r="820" spans="2:23" ht="15" thickBot="1" x14ac:dyDescent="0.25">
      <c r="B820" s="553"/>
      <c r="C820" s="249" t="s">
        <v>293</v>
      </c>
      <c r="D820" s="148" t="s">
        <v>227</v>
      </c>
      <c r="E820" s="149"/>
      <c r="F820" s="150"/>
      <c r="G820" s="150"/>
      <c r="H820" s="402"/>
      <c r="N820" s="124"/>
      <c r="O820" s="124"/>
      <c r="P820" s="124"/>
      <c r="Q820" s="124"/>
      <c r="R820" s="119"/>
      <c r="S820" s="119"/>
      <c r="T820" s="119"/>
      <c r="U820" s="119"/>
      <c r="V820" s="119"/>
      <c r="W820" s="119"/>
    </row>
    <row r="821" spans="2:23" x14ac:dyDescent="0.2">
      <c r="B821" s="553"/>
      <c r="C821" s="248" t="s">
        <v>223</v>
      </c>
      <c r="D821" s="37" t="s">
        <v>225</v>
      </c>
      <c r="E821" s="13"/>
      <c r="F821" s="16"/>
      <c r="G821" s="16"/>
      <c r="H821" s="402"/>
      <c r="N821" s="124"/>
      <c r="O821" s="124"/>
      <c r="P821" s="124"/>
      <c r="Q821" s="124"/>
      <c r="R821" s="119"/>
      <c r="S821" s="119"/>
      <c r="T821" s="119"/>
      <c r="U821" s="119"/>
      <c r="V821" s="119"/>
      <c r="W821" s="119"/>
    </row>
    <row r="822" spans="2:23" x14ac:dyDescent="0.2">
      <c r="B822" s="553"/>
      <c r="C822" s="248" t="s">
        <v>223</v>
      </c>
      <c r="D822" s="37" t="s">
        <v>291</v>
      </c>
      <c r="E822" s="13"/>
      <c r="F822" s="16"/>
      <c r="G822" s="16"/>
      <c r="H822" s="402"/>
      <c r="N822" s="124"/>
      <c r="O822" s="124"/>
      <c r="P822" s="124"/>
      <c r="Q822" s="124"/>
      <c r="R822" s="119"/>
      <c r="S822" s="119"/>
      <c r="T822" s="119"/>
      <c r="U822" s="119"/>
      <c r="V822" s="119"/>
      <c r="W822" s="119"/>
    </row>
    <row r="823" spans="2:23" x14ac:dyDescent="0.2">
      <c r="B823" s="553"/>
      <c r="C823" s="248" t="s">
        <v>292</v>
      </c>
      <c r="D823" s="37" t="s">
        <v>225</v>
      </c>
      <c r="E823" s="13"/>
      <c r="F823" s="16"/>
      <c r="G823" s="16"/>
      <c r="H823" s="402"/>
      <c r="N823" s="124"/>
      <c r="O823" s="124"/>
      <c r="P823" s="124"/>
      <c r="Q823" s="124"/>
      <c r="R823" s="119"/>
      <c r="S823" s="119"/>
      <c r="T823" s="119"/>
      <c r="U823" s="119"/>
      <c r="V823" s="119"/>
      <c r="W823" s="119"/>
    </row>
    <row r="824" spans="2:23" ht="15" thickBot="1" x14ac:dyDescent="0.25">
      <c r="B824" s="553"/>
      <c r="C824" s="249" t="s">
        <v>293</v>
      </c>
      <c r="D824" s="148" t="s">
        <v>227</v>
      </c>
      <c r="E824" s="149"/>
      <c r="F824" s="150"/>
      <c r="G824" s="150"/>
      <c r="H824" s="402"/>
      <c r="N824" s="124"/>
      <c r="O824" s="124"/>
      <c r="P824" s="124"/>
      <c r="Q824" s="124"/>
      <c r="R824" s="119"/>
      <c r="S824" s="119"/>
      <c r="T824" s="119"/>
      <c r="U824" s="119"/>
      <c r="V824" s="119"/>
      <c r="W824" s="119"/>
    </row>
    <row r="825" spans="2:23" x14ac:dyDescent="0.2">
      <c r="B825" s="553"/>
      <c r="C825" s="248" t="s">
        <v>223</v>
      </c>
      <c r="D825" s="37" t="s">
        <v>225</v>
      </c>
      <c r="E825" s="13"/>
      <c r="F825" s="16"/>
      <c r="G825" s="16"/>
      <c r="H825" s="402"/>
      <c r="N825" s="124"/>
      <c r="O825" s="124"/>
      <c r="P825" s="124"/>
      <c r="Q825" s="124"/>
      <c r="R825" s="119"/>
      <c r="S825" s="119"/>
      <c r="T825" s="119"/>
      <c r="U825" s="119"/>
      <c r="V825" s="119"/>
      <c r="W825" s="119"/>
    </row>
    <row r="826" spans="2:23" x14ac:dyDescent="0.2">
      <c r="B826" s="553"/>
      <c r="C826" s="248" t="s">
        <v>223</v>
      </c>
      <c r="D826" s="37" t="s">
        <v>291</v>
      </c>
      <c r="E826" s="13"/>
      <c r="F826" s="16"/>
      <c r="G826" s="16"/>
      <c r="H826" s="402"/>
      <c r="N826" s="124"/>
      <c r="O826" s="124"/>
      <c r="P826" s="124"/>
      <c r="Q826" s="124"/>
      <c r="R826" s="119"/>
      <c r="S826" s="119"/>
      <c r="T826" s="119"/>
      <c r="U826" s="119"/>
      <c r="V826" s="119"/>
      <c r="W826" s="119"/>
    </row>
    <row r="827" spans="2:23" x14ac:dyDescent="0.2">
      <c r="B827" s="553"/>
      <c r="C827" s="248" t="s">
        <v>292</v>
      </c>
      <c r="D827" s="37" t="s">
        <v>225</v>
      </c>
      <c r="E827" s="13"/>
      <c r="F827" s="16"/>
      <c r="G827" s="16"/>
      <c r="H827" s="402"/>
      <c r="N827" s="124"/>
      <c r="O827" s="124"/>
      <c r="P827" s="124"/>
      <c r="Q827" s="124"/>
      <c r="R827" s="119"/>
      <c r="S827" s="119"/>
      <c r="T827" s="119"/>
      <c r="U827" s="119"/>
      <c r="V827" s="119"/>
      <c r="W827" s="119"/>
    </row>
    <row r="828" spans="2:23" ht="15" thickBot="1" x14ac:dyDescent="0.25">
      <c r="B828" s="553"/>
      <c r="C828" s="249" t="s">
        <v>293</v>
      </c>
      <c r="D828" s="148" t="s">
        <v>227</v>
      </c>
      <c r="E828" s="149"/>
      <c r="F828" s="150"/>
      <c r="G828" s="150"/>
      <c r="H828" s="402"/>
      <c r="N828" s="124"/>
      <c r="O828" s="124"/>
      <c r="P828" s="124"/>
      <c r="Q828" s="124"/>
      <c r="R828" s="119"/>
      <c r="S828" s="119"/>
      <c r="T828" s="119"/>
      <c r="U828" s="119"/>
      <c r="V828" s="119"/>
      <c r="W828" s="119"/>
    </row>
    <row r="829" spans="2:23" x14ac:dyDescent="0.2">
      <c r="B829" s="553"/>
      <c r="C829" s="248" t="s">
        <v>223</v>
      </c>
      <c r="D829" s="37" t="s">
        <v>225</v>
      </c>
      <c r="E829" s="13"/>
      <c r="F829" s="16"/>
      <c r="G829" s="16"/>
      <c r="H829" s="402"/>
      <c r="N829" s="124"/>
      <c r="O829" s="124"/>
      <c r="P829" s="124"/>
      <c r="Q829" s="124"/>
      <c r="R829" s="119"/>
      <c r="S829" s="119"/>
      <c r="T829" s="119"/>
      <c r="U829" s="119"/>
      <c r="V829" s="119"/>
      <c r="W829" s="119"/>
    </row>
    <row r="830" spans="2:23" x14ac:dyDescent="0.2">
      <c r="B830" s="553"/>
      <c r="C830" s="248" t="s">
        <v>223</v>
      </c>
      <c r="D830" s="37" t="s">
        <v>291</v>
      </c>
      <c r="E830" s="13"/>
      <c r="F830" s="16"/>
      <c r="G830" s="16"/>
      <c r="H830" s="402"/>
      <c r="N830" s="124"/>
      <c r="O830" s="124"/>
      <c r="P830" s="124"/>
      <c r="Q830" s="124"/>
      <c r="R830" s="119"/>
      <c r="S830" s="119"/>
      <c r="T830" s="119"/>
      <c r="U830" s="119"/>
      <c r="V830" s="119"/>
      <c r="W830" s="119"/>
    </row>
    <row r="831" spans="2:23" x14ac:dyDescent="0.2">
      <c r="B831" s="553"/>
      <c r="C831" s="248" t="s">
        <v>292</v>
      </c>
      <c r="D831" s="37" t="s">
        <v>225</v>
      </c>
      <c r="E831" s="13"/>
      <c r="F831" s="16"/>
      <c r="G831" s="16"/>
      <c r="H831" s="402"/>
      <c r="N831" s="124"/>
      <c r="O831" s="124"/>
      <c r="P831" s="124"/>
      <c r="Q831" s="124"/>
      <c r="R831" s="119"/>
      <c r="S831" s="119"/>
      <c r="T831" s="119"/>
      <c r="U831" s="119"/>
      <c r="V831" s="119"/>
      <c r="W831" s="119"/>
    </row>
    <row r="832" spans="2:23" ht="15" thickBot="1" x14ac:dyDescent="0.25">
      <c r="B832" s="553"/>
      <c r="C832" s="249" t="s">
        <v>293</v>
      </c>
      <c r="D832" s="148" t="s">
        <v>227</v>
      </c>
      <c r="E832" s="149"/>
      <c r="F832" s="150"/>
      <c r="G832" s="150"/>
      <c r="H832" s="413"/>
      <c r="N832" s="124"/>
      <c r="O832" s="124"/>
      <c r="P832" s="124"/>
      <c r="Q832" s="124"/>
      <c r="R832" s="119"/>
      <c r="S832" s="119"/>
      <c r="T832" s="119"/>
      <c r="U832" s="119"/>
      <c r="V832" s="119"/>
      <c r="W832" s="119"/>
    </row>
    <row r="833" spans="2:22" x14ac:dyDescent="0.2">
      <c r="B833" s="141"/>
      <c r="C833" s="415"/>
      <c r="D833" s="415"/>
      <c r="E833" s="415"/>
      <c r="F833" s="415"/>
      <c r="G833" s="401"/>
      <c r="M833" s="124"/>
      <c r="N833" s="124"/>
      <c r="O833" s="124"/>
      <c r="P833" s="124"/>
      <c r="Q833" s="119"/>
      <c r="R833" s="119"/>
      <c r="S833" s="119"/>
      <c r="T833" s="119"/>
      <c r="U833" s="119"/>
      <c r="V833" s="119"/>
    </row>
    <row r="834" spans="2:22" ht="18" x14ac:dyDescent="0.25">
      <c r="B834" s="418" t="s">
        <v>228</v>
      </c>
      <c r="G834" s="402"/>
      <c r="M834" s="124"/>
      <c r="N834" s="124"/>
      <c r="O834" s="124"/>
      <c r="P834" s="124"/>
      <c r="Q834" s="119"/>
      <c r="R834" s="119"/>
      <c r="S834" s="119"/>
      <c r="T834" s="119"/>
      <c r="U834" s="119"/>
      <c r="V834" s="119"/>
    </row>
    <row r="835" spans="2:22" x14ac:dyDescent="0.2">
      <c r="B835" s="141"/>
      <c r="G835" s="402"/>
      <c r="M835" s="124"/>
      <c r="N835" s="124"/>
      <c r="O835" s="124"/>
      <c r="P835" s="124"/>
      <c r="Q835" s="119"/>
      <c r="R835" s="119"/>
      <c r="S835" s="119"/>
      <c r="T835" s="119"/>
      <c r="U835" s="119"/>
      <c r="V835" s="119"/>
    </row>
    <row r="836" spans="2:22" x14ac:dyDescent="0.2">
      <c r="B836" s="141" t="s">
        <v>294</v>
      </c>
      <c r="G836" s="402"/>
      <c r="M836" s="124"/>
      <c r="N836" s="124"/>
      <c r="O836" s="124"/>
      <c r="P836" s="124"/>
      <c r="Q836" s="119"/>
      <c r="R836" s="119"/>
      <c r="S836" s="119"/>
      <c r="T836" s="119"/>
      <c r="U836" s="119"/>
      <c r="V836" s="119"/>
    </row>
    <row r="837" spans="2:22" x14ac:dyDescent="0.2">
      <c r="B837" s="141"/>
      <c r="G837" s="402"/>
      <c r="M837" s="124"/>
      <c r="N837" s="124"/>
      <c r="O837" s="124"/>
      <c r="P837" s="124"/>
      <c r="Q837" s="119"/>
      <c r="R837" s="119"/>
      <c r="S837" s="119"/>
      <c r="T837" s="119"/>
      <c r="U837" s="119"/>
      <c r="V837" s="119"/>
    </row>
    <row r="838" spans="2:22" ht="135" x14ac:dyDescent="0.25">
      <c r="B838" s="132" t="s">
        <v>295</v>
      </c>
      <c r="C838" s="481" t="s">
        <v>60</v>
      </c>
      <c r="D838" s="481" t="s">
        <v>296</v>
      </c>
      <c r="E838" s="481" t="s">
        <v>297</v>
      </c>
      <c r="F838" s="481" t="s">
        <v>298</v>
      </c>
      <c r="G838" s="402"/>
      <c r="M838" s="124"/>
      <c r="N838" s="124"/>
      <c r="O838" s="124"/>
      <c r="P838" s="124"/>
      <c r="Q838" s="119"/>
      <c r="R838" s="119"/>
      <c r="S838" s="119"/>
      <c r="T838" s="119"/>
      <c r="U838" s="119"/>
      <c r="V838" s="119"/>
    </row>
    <row r="839" spans="2:22" x14ac:dyDescent="0.2">
      <c r="B839" s="146" t="str">
        <f t="array" ref="B839">IFERROR(INDEX($B$663:$B$737,SMALL(IF($G$663:$G$737="Yes",ROW($B$663:$B$737)-ROW($B$663)+1),ROWS($B$663:B663))),"")</f>
        <v/>
      </c>
      <c r="C839" s="422" t="str">
        <f>_xlfn.IFNA(IF(B839&lt;&gt;"",INDEX($C$663:$C$737,MATCH(B839,$B$663:$B$737,0)),""),"")</f>
        <v/>
      </c>
      <c r="D839" s="16"/>
      <c r="E839" s="16"/>
      <c r="F839" s="16"/>
      <c r="G839" s="402"/>
      <c r="M839" s="124"/>
      <c r="N839" s="124"/>
      <c r="O839" s="124"/>
      <c r="P839" s="124"/>
      <c r="Q839" s="119"/>
      <c r="R839" s="119"/>
      <c r="S839" s="119"/>
      <c r="T839" s="119"/>
      <c r="U839" s="119"/>
      <c r="V839" s="119"/>
    </row>
    <row r="840" spans="2:22" x14ac:dyDescent="0.2">
      <c r="B840" s="146" t="str">
        <f t="array" ref="B840">IFERROR(INDEX($B$663:$B$737,SMALL(IF($G$663:$G$737="Yes",ROW($B$663:$B$737)-ROW($B$663)+1),ROWS($B$663:B664))),"")</f>
        <v/>
      </c>
      <c r="C840" s="422" t="str">
        <f t="shared" ref="C840:C858" si="17">_xlfn.IFNA(IF(B840&lt;&gt;"",INDEX($C$663:$C$737,MATCH(B840,$B$663:$B$737,0)),""),"")</f>
        <v/>
      </c>
      <c r="D840" s="16"/>
      <c r="E840" s="16"/>
      <c r="F840" s="16"/>
      <c r="G840" s="402"/>
      <c r="M840" s="124"/>
      <c r="N840" s="124"/>
      <c r="O840" s="124"/>
      <c r="P840" s="124"/>
      <c r="Q840" s="119"/>
      <c r="R840" s="119"/>
      <c r="S840" s="119"/>
      <c r="T840" s="119"/>
      <c r="U840" s="119"/>
      <c r="V840" s="119"/>
    </row>
    <row r="841" spans="2:22" x14ac:dyDescent="0.2">
      <c r="B841" s="146" t="str">
        <f t="array" ref="B841">IFERROR(INDEX($B$663:$B$737,SMALL(IF($G$663:$G$737="Yes",ROW($B$663:$B$737)-ROW($B$663)+1),ROWS($B$663:B665))),"")</f>
        <v/>
      </c>
      <c r="C841" s="422" t="str">
        <f t="shared" si="17"/>
        <v/>
      </c>
      <c r="D841" s="16"/>
      <c r="E841" s="16"/>
      <c r="F841" s="16"/>
      <c r="G841" s="402"/>
      <c r="M841" s="124"/>
      <c r="N841" s="124"/>
      <c r="O841" s="124"/>
      <c r="P841" s="124"/>
      <c r="Q841" s="119"/>
      <c r="R841" s="119"/>
      <c r="S841" s="119"/>
      <c r="T841" s="119"/>
      <c r="U841" s="119"/>
      <c r="V841" s="119"/>
    </row>
    <row r="842" spans="2:22" x14ac:dyDescent="0.2">
      <c r="B842" s="146" t="str">
        <f t="array" ref="B842">IFERROR(INDEX($B$663:$B$737,SMALL(IF($G$663:$G$737="Yes",ROW($B$663:$B$737)-ROW($B$663)+1),ROWS($B$663:B666))),"")</f>
        <v/>
      </c>
      <c r="C842" s="422" t="str">
        <f t="shared" si="17"/>
        <v/>
      </c>
      <c r="D842" s="16"/>
      <c r="E842" s="16"/>
      <c r="F842" s="16"/>
      <c r="G842" s="402"/>
      <c r="M842" s="124"/>
      <c r="N842" s="124"/>
      <c r="O842" s="124"/>
      <c r="P842" s="124"/>
      <c r="Q842" s="119"/>
      <c r="R842" s="119"/>
      <c r="S842" s="119"/>
      <c r="T842" s="119"/>
      <c r="U842" s="119"/>
      <c r="V842" s="119"/>
    </row>
    <row r="843" spans="2:22" x14ac:dyDescent="0.2">
      <c r="B843" s="146" t="str">
        <f t="array" ref="B843">IFERROR(INDEX($B$663:$B$737,SMALL(IF($G$663:$G$737="Yes",ROW($B$663:$B$737)-ROW($B$663)+1),ROWS($B$663:B667))),"")</f>
        <v/>
      </c>
      <c r="C843" s="422" t="str">
        <f t="shared" si="17"/>
        <v/>
      </c>
      <c r="D843" s="16"/>
      <c r="E843" s="16"/>
      <c r="F843" s="16"/>
      <c r="G843" s="402"/>
      <c r="M843" s="124"/>
      <c r="N843" s="124"/>
      <c r="O843" s="124"/>
      <c r="P843" s="124"/>
      <c r="Q843" s="119"/>
      <c r="R843" s="119"/>
      <c r="S843" s="119"/>
      <c r="T843" s="119"/>
      <c r="U843" s="119"/>
      <c r="V843" s="119"/>
    </row>
    <row r="844" spans="2:22" x14ac:dyDescent="0.2">
      <c r="B844" s="146" t="str">
        <f t="array" ref="B844">IFERROR(INDEX($B$663:$B$737,SMALL(IF($G$663:$G$737="Yes",ROW($B$663:$B$737)-ROW($B$663)+1),ROWS($B$663:B668))),"")</f>
        <v/>
      </c>
      <c r="C844" s="422" t="str">
        <f t="shared" si="17"/>
        <v/>
      </c>
      <c r="D844" s="16"/>
      <c r="E844" s="16"/>
      <c r="F844" s="16"/>
      <c r="G844" s="402"/>
      <c r="M844" s="124"/>
      <c r="N844" s="124"/>
      <c r="O844" s="124"/>
      <c r="P844" s="124"/>
      <c r="Q844" s="119"/>
      <c r="R844" s="119"/>
      <c r="S844" s="119"/>
      <c r="T844" s="119"/>
      <c r="U844" s="119"/>
      <c r="V844" s="119"/>
    </row>
    <row r="845" spans="2:22" x14ac:dyDescent="0.2">
      <c r="B845" s="146" t="str">
        <f t="array" ref="B845">IFERROR(INDEX($B$663:$B$737,SMALL(IF($G$663:$G$737="Yes",ROW($B$663:$B$737)-ROW($B$663)+1),ROWS($B$663:B669))),"")</f>
        <v/>
      </c>
      <c r="C845" s="422" t="str">
        <f t="shared" si="17"/>
        <v/>
      </c>
      <c r="D845" s="16"/>
      <c r="E845" s="16"/>
      <c r="F845" s="16"/>
      <c r="G845" s="402"/>
      <c r="M845" s="124"/>
      <c r="N845" s="124"/>
      <c r="O845" s="124"/>
      <c r="P845" s="124"/>
      <c r="Q845" s="119"/>
      <c r="R845" s="119"/>
      <c r="S845" s="119"/>
      <c r="T845" s="119"/>
      <c r="U845" s="119"/>
      <c r="V845" s="119"/>
    </row>
    <row r="846" spans="2:22" x14ac:dyDescent="0.2">
      <c r="B846" s="146" t="str">
        <f t="array" ref="B846">IFERROR(INDEX($B$663:$B$737,SMALL(IF($G$663:$G$737="Yes",ROW($B$663:$B$737)-ROW($B$663)+1),ROWS($B$663:B670))),"")</f>
        <v/>
      </c>
      <c r="C846" s="422" t="str">
        <f t="shared" si="17"/>
        <v/>
      </c>
      <c r="D846" s="16"/>
      <c r="E846" s="16"/>
      <c r="F846" s="16"/>
      <c r="G846" s="402"/>
      <c r="M846" s="124"/>
      <c r="N846" s="124"/>
      <c r="O846" s="124"/>
      <c r="P846" s="124"/>
      <c r="Q846" s="119"/>
      <c r="R846" s="119"/>
      <c r="S846" s="119"/>
      <c r="T846" s="119"/>
      <c r="U846" s="119"/>
      <c r="V846" s="119"/>
    </row>
    <row r="847" spans="2:22" x14ac:dyDescent="0.2">
      <c r="B847" s="146" t="str">
        <f t="array" ref="B847">IFERROR(INDEX($B$663:$B$737,SMALL(IF($G$663:$G$737="Yes",ROW($B$663:$B$737)-ROW($B$663)+1),ROWS($B$663:B671))),"")</f>
        <v/>
      </c>
      <c r="C847" s="422" t="str">
        <f t="shared" si="17"/>
        <v/>
      </c>
      <c r="D847" s="16"/>
      <c r="E847" s="16"/>
      <c r="F847" s="16"/>
      <c r="G847" s="402"/>
      <c r="M847" s="124"/>
      <c r="N847" s="124"/>
      <c r="O847" s="124"/>
      <c r="P847" s="124"/>
      <c r="Q847" s="119"/>
      <c r="R847" s="119"/>
      <c r="S847" s="119"/>
      <c r="T847" s="119"/>
      <c r="U847" s="119"/>
      <c r="V847" s="119"/>
    </row>
    <row r="848" spans="2:22" x14ac:dyDescent="0.2">
      <c r="B848" s="146" t="str">
        <f t="array" ref="B848">IFERROR(INDEX($B$663:$B$737,SMALL(IF($G$663:$G$737="Yes",ROW($B$663:$B$737)-ROW($B$663)+1),ROWS($B$663:B672))),"")</f>
        <v/>
      </c>
      <c r="C848" s="422" t="str">
        <f t="shared" si="17"/>
        <v/>
      </c>
      <c r="D848" s="16"/>
      <c r="E848" s="16"/>
      <c r="F848" s="16"/>
      <c r="G848" s="402"/>
      <c r="M848" s="124"/>
      <c r="N848" s="124"/>
      <c r="O848" s="124"/>
      <c r="P848" s="124"/>
      <c r="Q848" s="119"/>
      <c r="R848" s="119"/>
      <c r="S848" s="119"/>
      <c r="T848" s="119"/>
      <c r="U848" s="119"/>
      <c r="V848" s="119"/>
    </row>
    <row r="849" spans="2:22" x14ac:dyDescent="0.2">
      <c r="B849" s="146" t="str">
        <f t="array" ref="B849">IFERROR(INDEX($B$663:$B$737,SMALL(IF($G$663:$G$737="Yes",ROW($B$663:$B$737)-ROW($B$663)+1),ROWS($B$663:B673))),"")</f>
        <v/>
      </c>
      <c r="C849" s="422" t="str">
        <f t="shared" si="17"/>
        <v/>
      </c>
      <c r="D849" s="16"/>
      <c r="E849" s="16"/>
      <c r="F849" s="16"/>
      <c r="G849" s="402"/>
      <c r="M849" s="124"/>
      <c r="N849" s="124"/>
      <c r="O849" s="124"/>
      <c r="P849" s="124"/>
      <c r="Q849" s="119"/>
      <c r="R849" s="119"/>
      <c r="S849" s="119"/>
      <c r="T849" s="119"/>
      <c r="U849" s="119"/>
      <c r="V849" s="119"/>
    </row>
    <row r="850" spans="2:22" x14ac:dyDescent="0.2">
      <c r="B850" s="146" t="str">
        <f t="array" ref="B850">IFERROR(INDEX($B$663:$B$737,SMALL(IF($G$663:$G$737="Yes",ROW($B$663:$B$737)-ROW($B$663)+1),ROWS($B$663:B674))),"")</f>
        <v/>
      </c>
      <c r="C850" s="422" t="str">
        <f t="shared" si="17"/>
        <v/>
      </c>
      <c r="D850" s="16"/>
      <c r="E850" s="16"/>
      <c r="F850" s="16"/>
      <c r="G850" s="402"/>
      <c r="M850" s="124"/>
      <c r="N850" s="124"/>
      <c r="O850" s="124"/>
      <c r="P850" s="124"/>
      <c r="Q850" s="119"/>
      <c r="R850" s="119"/>
      <c r="S850" s="119"/>
      <c r="T850" s="119"/>
      <c r="U850" s="119"/>
      <c r="V850" s="119"/>
    </row>
    <row r="851" spans="2:22" x14ac:dyDescent="0.2">
      <c r="B851" s="146" t="str">
        <f t="array" ref="B851">IFERROR(INDEX($B$663:$B$737,SMALL(IF($G$663:$G$737="Yes",ROW($B$663:$B$737)-ROW($B$663)+1),ROWS($B$663:B675))),"")</f>
        <v/>
      </c>
      <c r="C851" s="422" t="str">
        <f t="shared" si="17"/>
        <v/>
      </c>
      <c r="D851" s="16"/>
      <c r="E851" s="16"/>
      <c r="F851" s="16"/>
      <c r="G851" s="402"/>
      <c r="M851" s="124"/>
      <c r="N851" s="124"/>
      <c r="O851" s="124"/>
      <c r="P851" s="124"/>
      <c r="Q851" s="119"/>
      <c r="R851" s="119"/>
      <c r="S851" s="119"/>
      <c r="T851" s="119"/>
      <c r="U851" s="119"/>
      <c r="V851" s="119"/>
    </row>
    <row r="852" spans="2:22" x14ac:dyDescent="0.2">
      <c r="B852" s="146" t="str">
        <f t="array" ref="B852">IFERROR(INDEX($B$663:$B$737,SMALL(IF($G$663:$G$737="Yes",ROW($B$663:$B$737)-ROW($B$663)+1),ROWS($B$663:B676))),"")</f>
        <v/>
      </c>
      <c r="C852" s="422" t="str">
        <f t="shared" si="17"/>
        <v/>
      </c>
      <c r="D852" s="16"/>
      <c r="E852" s="16"/>
      <c r="F852" s="16"/>
      <c r="G852" s="402"/>
      <c r="M852" s="124"/>
      <c r="N852" s="124"/>
      <c r="O852" s="124"/>
      <c r="P852" s="124"/>
      <c r="Q852" s="119"/>
      <c r="R852" s="119"/>
      <c r="S852" s="119"/>
      <c r="T852" s="119"/>
      <c r="U852" s="119"/>
      <c r="V852" s="119"/>
    </row>
    <row r="853" spans="2:22" x14ac:dyDescent="0.2">
      <c r="B853" s="146" t="str">
        <f t="array" ref="B853">IFERROR(INDEX($B$663:$B$737,SMALL(IF($G$663:$G$737="Yes",ROW($B$663:$B$737)-ROW($B$663)+1),ROWS($B$663:B677))),"")</f>
        <v/>
      </c>
      <c r="C853" s="422" t="str">
        <f t="shared" si="17"/>
        <v/>
      </c>
      <c r="D853" s="16"/>
      <c r="E853" s="16"/>
      <c r="F853" s="16"/>
      <c r="G853" s="402"/>
      <c r="M853" s="124"/>
      <c r="N853" s="124"/>
      <c r="O853" s="124"/>
      <c r="P853" s="124"/>
      <c r="Q853" s="119"/>
      <c r="R853" s="119"/>
      <c r="S853" s="119"/>
      <c r="T853" s="119"/>
      <c r="U853" s="119"/>
      <c r="V853" s="119"/>
    </row>
    <row r="854" spans="2:22" x14ac:dyDescent="0.2">
      <c r="B854" s="146" t="str">
        <f t="array" ref="B854">IFERROR(INDEX($B$663:$B$737,SMALL(IF($G$663:$G$737="Yes",ROW($B$663:$B$737)-ROW($B$663)+1),ROWS($B$663:B678))),"")</f>
        <v/>
      </c>
      <c r="C854" s="422" t="str">
        <f t="shared" si="17"/>
        <v/>
      </c>
      <c r="D854" s="16"/>
      <c r="E854" s="16"/>
      <c r="F854" s="16"/>
      <c r="G854" s="402"/>
      <c r="M854" s="124"/>
      <c r="N854" s="124"/>
      <c r="O854" s="124"/>
      <c r="P854" s="124"/>
      <c r="Q854" s="119"/>
      <c r="R854" s="119"/>
      <c r="S854" s="119"/>
      <c r="T854" s="119"/>
      <c r="U854" s="119"/>
      <c r="V854" s="119"/>
    </row>
    <row r="855" spans="2:22" x14ac:dyDescent="0.2">
      <c r="B855" s="146" t="str">
        <f t="array" ref="B855">IFERROR(INDEX($B$663:$B$737,SMALL(IF($G$663:$G$737="Yes",ROW($B$663:$B$737)-ROW($B$663)+1),ROWS($B$663:B679))),"")</f>
        <v/>
      </c>
      <c r="C855" s="422" t="str">
        <f t="shared" si="17"/>
        <v/>
      </c>
      <c r="D855" s="16"/>
      <c r="E855" s="16"/>
      <c r="F855" s="16"/>
      <c r="G855" s="402"/>
      <c r="M855" s="124"/>
      <c r="N855" s="124"/>
      <c r="O855" s="124"/>
      <c r="P855" s="124"/>
      <c r="Q855" s="119"/>
      <c r="R855" s="119"/>
      <c r="S855" s="119"/>
      <c r="T855" s="119"/>
      <c r="U855" s="119"/>
      <c r="V855" s="119"/>
    </row>
    <row r="856" spans="2:22" x14ac:dyDescent="0.2">
      <c r="B856" s="146" t="str">
        <f t="array" ref="B856">IFERROR(INDEX($B$663:$B$737,SMALL(IF($G$663:$G$737="Yes",ROW($B$663:$B$737)-ROW($B$663)+1),ROWS($B$663:B680))),"")</f>
        <v/>
      </c>
      <c r="C856" s="422" t="str">
        <f t="shared" si="17"/>
        <v/>
      </c>
      <c r="D856" s="16"/>
      <c r="E856" s="16"/>
      <c r="F856" s="16"/>
      <c r="G856" s="402"/>
      <c r="M856" s="124"/>
      <c r="N856" s="124"/>
      <c r="O856" s="124"/>
      <c r="P856" s="124"/>
      <c r="Q856" s="119"/>
      <c r="R856" s="119"/>
      <c r="S856" s="119"/>
      <c r="T856" s="119"/>
      <c r="U856" s="119"/>
      <c r="V856" s="119"/>
    </row>
    <row r="857" spans="2:22" x14ac:dyDescent="0.2">
      <c r="B857" s="146" t="str">
        <f t="array" ref="B857">IFERROR(INDEX($B$663:$B$737,SMALL(IF($G$663:$G$737="Yes",ROW($B$663:$B$737)-ROW($B$663)+1),ROWS($B$663:B681))),"")</f>
        <v/>
      </c>
      <c r="C857" s="422" t="str">
        <f t="shared" si="17"/>
        <v/>
      </c>
      <c r="D857" s="16"/>
      <c r="E857" s="16"/>
      <c r="F857" s="16"/>
      <c r="G857" s="402"/>
      <c r="M857" s="124"/>
      <c r="N857" s="124"/>
      <c r="O857" s="124"/>
      <c r="P857" s="124"/>
      <c r="Q857" s="119"/>
      <c r="R857" s="119"/>
      <c r="S857" s="119"/>
      <c r="T857" s="119"/>
      <c r="U857" s="119"/>
      <c r="V857" s="119"/>
    </row>
    <row r="858" spans="2:22" x14ac:dyDescent="0.2">
      <c r="B858" s="146" t="str">
        <f t="array" ref="B858">IFERROR(INDEX($B$663:$B$737,SMALL(IF($G$663:$G$737="Yes",ROW($B$663:$B$737)-ROW($B$663)+1),ROWS($B$663:B682))),"")</f>
        <v/>
      </c>
      <c r="C858" s="422" t="str">
        <f t="shared" si="17"/>
        <v/>
      </c>
      <c r="D858" s="16"/>
      <c r="E858" s="16"/>
      <c r="F858" s="16"/>
      <c r="G858" s="402"/>
      <c r="M858" s="124"/>
      <c r="N858" s="124"/>
      <c r="O858" s="124"/>
      <c r="P858" s="124"/>
      <c r="Q858" s="119"/>
      <c r="R858" s="119"/>
      <c r="S858" s="119"/>
      <c r="T858" s="119"/>
      <c r="U858" s="119"/>
      <c r="V858" s="119"/>
    </row>
    <row r="859" spans="2:22" ht="15" thickBot="1" x14ac:dyDescent="0.25">
      <c r="B859" s="412"/>
      <c r="C859" s="302"/>
      <c r="D859" s="302"/>
      <c r="E859" s="302"/>
      <c r="F859" s="302"/>
      <c r="G859" s="413"/>
      <c r="M859" s="124"/>
      <c r="N859" s="124"/>
      <c r="O859" s="124"/>
      <c r="P859" s="124"/>
      <c r="Q859" s="119"/>
      <c r="R859" s="119"/>
      <c r="S859" s="119"/>
      <c r="T859" s="119"/>
      <c r="U859" s="119"/>
      <c r="V859" s="119"/>
    </row>
    <row r="860" spans="2:22" x14ac:dyDescent="0.2">
      <c r="B860" s="414"/>
      <c r="C860" s="415"/>
      <c r="D860" s="415"/>
      <c r="E860" s="415"/>
      <c r="F860" s="415"/>
      <c r="G860" s="415"/>
      <c r="H860" s="415"/>
      <c r="I860" s="415"/>
      <c r="J860" s="415"/>
      <c r="K860" s="415"/>
      <c r="L860" s="415"/>
      <c r="M860" s="417"/>
      <c r="N860" s="124"/>
      <c r="O860" s="124"/>
      <c r="P860" s="124"/>
      <c r="Q860" s="119"/>
      <c r="R860" s="119"/>
      <c r="S860" s="119"/>
      <c r="T860" s="119"/>
      <c r="U860" s="119"/>
      <c r="V860" s="119"/>
    </row>
    <row r="861" spans="2:22" ht="15" x14ac:dyDescent="0.25">
      <c r="B861" s="426" t="s">
        <v>145</v>
      </c>
      <c r="M861" s="419"/>
      <c r="N861" s="124"/>
      <c r="O861" s="124"/>
      <c r="P861" s="124"/>
      <c r="Q861" s="119"/>
      <c r="R861" s="119"/>
      <c r="S861" s="119"/>
      <c r="T861" s="119"/>
      <c r="U861" s="119"/>
      <c r="V861" s="119"/>
    </row>
    <row r="862" spans="2:22" ht="75" x14ac:dyDescent="0.25">
      <c r="B862" s="132" t="s">
        <v>234</v>
      </c>
      <c r="M862" s="419"/>
      <c r="N862" s="124"/>
      <c r="O862" s="124"/>
      <c r="P862" s="124"/>
      <c r="Q862" s="119"/>
      <c r="R862" s="119"/>
      <c r="S862" s="119"/>
      <c r="T862" s="119"/>
      <c r="U862" s="119"/>
      <c r="V862" s="119"/>
    </row>
    <row r="863" spans="2:22" x14ac:dyDescent="0.2">
      <c r="B863" s="139"/>
      <c r="M863" s="419"/>
      <c r="N863" s="124"/>
      <c r="O863" s="124"/>
      <c r="P863" s="124"/>
      <c r="Q863" s="119"/>
      <c r="R863" s="119"/>
      <c r="S863" s="119"/>
      <c r="T863" s="119"/>
      <c r="U863" s="119"/>
      <c r="V863" s="119"/>
    </row>
    <row r="864" spans="2:22" x14ac:dyDescent="0.2">
      <c r="B864" s="141"/>
      <c r="M864" s="419"/>
      <c r="N864" s="124"/>
      <c r="O864" s="124"/>
      <c r="P864" s="124"/>
      <c r="Q864" s="119"/>
      <c r="R864" s="119"/>
      <c r="S864" s="119"/>
      <c r="T864" s="119"/>
      <c r="U864" s="119"/>
      <c r="V864" s="119"/>
    </row>
    <row r="865" spans="2:22" ht="15" x14ac:dyDescent="0.25">
      <c r="B865" s="423" t="s">
        <v>300</v>
      </c>
      <c r="M865" s="419"/>
      <c r="N865" s="124"/>
      <c r="O865" s="124"/>
      <c r="P865" s="124"/>
      <c r="Q865" s="119"/>
      <c r="R865" s="119"/>
      <c r="S865" s="119"/>
      <c r="T865" s="119"/>
      <c r="U865" s="119"/>
      <c r="V865" s="119"/>
    </row>
    <row r="866" spans="2:22" x14ac:dyDescent="0.2">
      <c r="B866" s="141"/>
      <c r="M866" s="419"/>
      <c r="N866" s="124"/>
      <c r="O866" s="124"/>
      <c r="P866" s="124"/>
      <c r="Q866" s="119"/>
      <c r="R866" s="119"/>
      <c r="S866" s="119"/>
      <c r="T866" s="119"/>
      <c r="U866" s="119"/>
      <c r="V866" s="119"/>
    </row>
    <row r="867" spans="2:22" ht="150" x14ac:dyDescent="0.25">
      <c r="B867" s="140" t="s">
        <v>236</v>
      </c>
      <c r="C867" s="30" t="s">
        <v>237</v>
      </c>
      <c r="D867" s="486" t="s">
        <v>238</v>
      </c>
      <c r="E867" s="484" t="s">
        <v>239</v>
      </c>
      <c r="F867" s="484" t="s">
        <v>240</v>
      </c>
      <c r="G867" s="484" t="s">
        <v>97</v>
      </c>
      <c r="H867" s="29" t="s">
        <v>98</v>
      </c>
      <c r="I867" s="487" t="s">
        <v>99</v>
      </c>
      <c r="J867" s="487" t="s">
        <v>148</v>
      </c>
      <c r="K867" s="571" t="s">
        <v>101</v>
      </c>
      <c r="L867" s="572"/>
      <c r="M867" s="573"/>
      <c r="N867" s="124"/>
      <c r="O867" s="124"/>
      <c r="P867" s="124"/>
      <c r="Q867" s="119"/>
      <c r="R867" s="119"/>
      <c r="S867" s="119"/>
      <c r="T867" s="119"/>
      <c r="U867" s="119"/>
      <c r="V867" s="119"/>
    </row>
    <row r="868" spans="2:22" x14ac:dyDescent="0.2">
      <c r="B868" s="568" t="s">
        <v>241</v>
      </c>
      <c r="C868" s="51"/>
      <c r="D868" s="62"/>
      <c r="E868" s="63"/>
      <c r="F868" s="63"/>
      <c r="G868" s="480"/>
      <c r="H868" s="32"/>
      <c r="I868" s="31"/>
      <c r="J868" s="31"/>
      <c r="K868" s="560"/>
      <c r="L868" s="561"/>
      <c r="M868" s="562"/>
      <c r="N868" s="124"/>
      <c r="O868" s="124"/>
      <c r="P868" s="124"/>
      <c r="Q868" s="119"/>
      <c r="R868" s="119"/>
      <c r="S868" s="119"/>
      <c r="T868" s="119"/>
      <c r="U868" s="119"/>
      <c r="V868" s="119"/>
    </row>
    <row r="869" spans="2:22" x14ac:dyDescent="0.2">
      <c r="B869" s="568"/>
      <c r="C869" s="51"/>
      <c r="D869" s="62"/>
      <c r="E869" s="63"/>
      <c r="F869" s="63"/>
      <c r="G869" s="480"/>
      <c r="H869" s="32"/>
      <c r="I869" s="31"/>
      <c r="J869" s="31"/>
      <c r="K869" s="560"/>
      <c r="L869" s="561"/>
      <c r="M869" s="562"/>
      <c r="N869" s="124"/>
      <c r="O869" s="124"/>
      <c r="P869" s="124"/>
      <c r="Q869" s="119"/>
      <c r="R869" s="119"/>
      <c r="S869" s="119"/>
      <c r="T869" s="119"/>
      <c r="U869" s="119"/>
      <c r="V869" s="119"/>
    </row>
    <row r="870" spans="2:22" x14ac:dyDescent="0.2">
      <c r="B870" s="568"/>
      <c r="C870" s="51"/>
      <c r="D870" s="62"/>
      <c r="E870" s="63"/>
      <c r="F870" s="63"/>
      <c r="G870" s="480"/>
      <c r="H870" s="32"/>
      <c r="I870" s="31"/>
      <c r="J870" s="31"/>
      <c r="K870" s="560"/>
      <c r="L870" s="561"/>
      <c r="M870" s="562"/>
      <c r="N870" s="124"/>
      <c r="O870" s="124"/>
      <c r="P870" s="124"/>
      <c r="Q870" s="119"/>
      <c r="R870" s="119"/>
      <c r="S870" s="119"/>
      <c r="T870" s="119"/>
      <c r="U870" s="119"/>
      <c r="V870" s="119"/>
    </row>
    <row r="871" spans="2:22" x14ac:dyDescent="0.2">
      <c r="B871" s="568"/>
      <c r="C871" s="51"/>
      <c r="D871" s="62"/>
      <c r="E871" s="63"/>
      <c r="F871" s="63"/>
      <c r="G871" s="480"/>
      <c r="H871" s="32"/>
      <c r="I871" s="31"/>
      <c r="J871" s="31"/>
      <c r="K871" s="560"/>
      <c r="L871" s="561"/>
      <c r="M871" s="562"/>
      <c r="N871" s="124"/>
      <c r="O871" s="124"/>
      <c r="P871" s="124"/>
      <c r="Q871" s="119"/>
      <c r="R871" s="119"/>
      <c r="S871" s="119"/>
      <c r="T871" s="119"/>
      <c r="U871" s="119"/>
      <c r="V871" s="119"/>
    </row>
    <row r="872" spans="2:22" x14ac:dyDescent="0.2">
      <c r="B872" s="568"/>
      <c r="C872" s="51"/>
      <c r="D872" s="62"/>
      <c r="E872" s="63"/>
      <c r="F872" s="63"/>
      <c r="G872" s="480"/>
      <c r="H872" s="32"/>
      <c r="I872" s="31"/>
      <c r="J872" s="31"/>
      <c r="K872" s="560"/>
      <c r="L872" s="561"/>
      <c r="M872" s="562"/>
      <c r="N872" s="124"/>
      <c r="O872" s="124"/>
      <c r="P872" s="124"/>
      <c r="Q872" s="119"/>
      <c r="R872" s="119"/>
      <c r="S872" s="119"/>
      <c r="T872" s="119"/>
      <c r="U872" s="119"/>
      <c r="V872" s="119"/>
    </row>
    <row r="873" spans="2:22" x14ac:dyDescent="0.2">
      <c r="B873" s="568"/>
      <c r="C873" s="51"/>
      <c r="D873" s="62"/>
      <c r="E873" s="63"/>
      <c r="F873" s="63"/>
      <c r="G873" s="480"/>
      <c r="H873" s="32"/>
      <c r="I873" s="31"/>
      <c r="J873" s="31"/>
      <c r="K873" s="560"/>
      <c r="L873" s="561"/>
      <c r="M873" s="562"/>
      <c r="N873" s="124"/>
      <c r="O873" s="124"/>
      <c r="P873" s="124"/>
      <c r="Q873" s="119"/>
      <c r="R873" s="119"/>
      <c r="S873" s="119"/>
      <c r="T873" s="119"/>
      <c r="U873" s="119"/>
      <c r="V873" s="119"/>
    </row>
    <row r="874" spans="2:22" x14ac:dyDescent="0.2">
      <c r="B874" s="568"/>
      <c r="C874" s="51"/>
      <c r="D874" s="62"/>
      <c r="E874" s="63"/>
      <c r="F874" s="63"/>
      <c r="G874" s="480"/>
      <c r="H874" s="32"/>
      <c r="I874" s="31"/>
      <c r="J874" s="31"/>
      <c r="K874" s="560"/>
      <c r="L874" s="561"/>
      <c r="M874" s="562"/>
      <c r="N874" s="124"/>
      <c r="O874" s="124"/>
      <c r="P874" s="124"/>
      <c r="Q874" s="119"/>
      <c r="R874" s="119"/>
      <c r="S874" s="119"/>
      <c r="T874" s="119"/>
      <c r="U874" s="119"/>
      <c r="V874" s="119"/>
    </row>
    <row r="875" spans="2:22" x14ac:dyDescent="0.2">
      <c r="B875" s="568"/>
      <c r="C875" s="51"/>
      <c r="D875" s="62"/>
      <c r="E875" s="63"/>
      <c r="F875" s="63"/>
      <c r="G875" s="480"/>
      <c r="H875" s="32"/>
      <c r="I875" s="31"/>
      <c r="J875" s="31"/>
      <c r="K875" s="560"/>
      <c r="L875" s="561"/>
      <c r="M875" s="562"/>
      <c r="N875" s="124"/>
      <c r="O875" s="124"/>
      <c r="P875" s="124"/>
      <c r="Q875" s="119"/>
      <c r="R875" s="119"/>
      <c r="S875" s="119"/>
      <c r="T875" s="119"/>
      <c r="U875" s="119"/>
      <c r="V875" s="119"/>
    </row>
    <row r="876" spans="2:22" x14ac:dyDescent="0.2">
      <c r="B876" s="568"/>
      <c r="C876" s="51"/>
      <c r="D876" s="62"/>
      <c r="E876" s="63"/>
      <c r="F876" s="63"/>
      <c r="G876" s="480"/>
      <c r="H876" s="32"/>
      <c r="I876" s="31"/>
      <c r="J876" s="31"/>
      <c r="K876" s="560"/>
      <c r="L876" s="561"/>
      <c r="M876" s="562"/>
      <c r="N876" s="124"/>
      <c r="O876" s="124"/>
      <c r="P876" s="124"/>
      <c r="Q876" s="119"/>
      <c r="R876" s="119"/>
      <c r="S876" s="119"/>
      <c r="T876" s="119"/>
      <c r="U876" s="119"/>
      <c r="V876" s="119"/>
    </row>
    <row r="877" spans="2:22" x14ac:dyDescent="0.2">
      <c r="B877" s="568"/>
      <c r="C877" s="51"/>
      <c r="D877" s="62"/>
      <c r="E877" s="63"/>
      <c r="F877" s="63"/>
      <c r="G877" s="480"/>
      <c r="H877" s="32"/>
      <c r="I877" s="31"/>
      <c r="J877" s="31"/>
      <c r="K877" s="560"/>
      <c r="L877" s="561"/>
      <c r="M877" s="562"/>
      <c r="N877" s="124"/>
      <c r="O877" s="124"/>
      <c r="P877" s="124"/>
      <c r="Q877" s="119"/>
      <c r="R877" s="119"/>
      <c r="S877" s="119"/>
      <c r="T877" s="119"/>
      <c r="U877" s="119"/>
      <c r="V877" s="119"/>
    </row>
    <row r="878" spans="2:22" x14ac:dyDescent="0.2">
      <c r="B878" s="568"/>
      <c r="C878" s="51"/>
      <c r="D878" s="62"/>
      <c r="E878" s="63"/>
      <c r="F878" s="63"/>
      <c r="G878" s="480"/>
      <c r="H878" s="32"/>
      <c r="I878" s="31"/>
      <c r="J878" s="31"/>
      <c r="K878" s="560"/>
      <c r="L878" s="561"/>
      <c r="M878" s="562"/>
      <c r="N878" s="124"/>
      <c r="O878" s="124"/>
      <c r="P878" s="124"/>
      <c r="Q878" s="119"/>
      <c r="R878" s="119"/>
      <c r="S878" s="119"/>
      <c r="T878" s="119"/>
      <c r="U878" s="119"/>
      <c r="V878" s="119"/>
    </row>
    <row r="879" spans="2:22" x14ac:dyDescent="0.2">
      <c r="B879" s="568"/>
      <c r="C879" s="51"/>
      <c r="D879" s="62"/>
      <c r="E879" s="63"/>
      <c r="F879" s="63"/>
      <c r="G879" s="480"/>
      <c r="H879" s="32"/>
      <c r="I879" s="31"/>
      <c r="J879" s="31"/>
      <c r="K879" s="560"/>
      <c r="L879" s="561"/>
      <c r="M879" s="562"/>
      <c r="N879" s="124"/>
      <c r="O879" s="124"/>
      <c r="P879" s="124"/>
      <c r="Q879" s="119"/>
      <c r="R879" s="119"/>
      <c r="S879" s="119"/>
      <c r="T879" s="119"/>
      <c r="U879" s="119"/>
      <c r="V879" s="119"/>
    </row>
    <row r="880" spans="2:22" x14ac:dyDescent="0.2">
      <c r="B880" s="568"/>
      <c r="C880" s="51"/>
      <c r="D880" s="62"/>
      <c r="E880" s="63"/>
      <c r="F880" s="63"/>
      <c r="G880" s="480"/>
      <c r="H880" s="32"/>
      <c r="I880" s="31"/>
      <c r="J880" s="31"/>
      <c r="K880" s="560"/>
      <c r="L880" s="561"/>
      <c r="M880" s="562"/>
      <c r="N880" s="124"/>
      <c r="O880" s="124"/>
      <c r="P880" s="124"/>
      <c r="Q880" s="119"/>
      <c r="R880" s="119"/>
      <c r="S880" s="119"/>
      <c r="T880" s="119"/>
      <c r="U880" s="119"/>
      <c r="V880" s="119"/>
    </row>
    <row r="881" spans="2:22" x14ac:dyDescent="0.2">
      <c r="B881" s="568"/>
      <c r="C881" s="51"/>
      <c r="D881" s="62"/>
      <c r="E881" s="63"/>
      <c r="F881" s="63"/>
      <c r="G881" s="480"/>
      <c r="H881" s="32"/>
      <c r="I881" s="31"/>
      <c r="J881" s="31"/>
      <c r="K881" s="560"/>
      <c r="L881" s="561"/>
      <c r="M881" s="562"/>
      <c r="N881" s="124"/>
      <c r="O881" s="124"/>
      <c r="P881" s="124"/>
      <c r="Q881" s="119"/>
      <c r="R881" s="119"/>
      <c r="S881" s="119"/>
      <c r="T881" s="119"/>
      <c r="U881" s="119"/>
      <c r="V881" s="119"/>
    </row>
    <row r="882" spans="2:22" x14ac:dyDescent="0.2">
      <c r="B882" s="568"/>
      <c r="C882" s="51"/>
      <c r="D882" s="62"/>
      <c r="E882" s="63"/>
      <c r="F882" s="63"/>
      <c r="G882" s="480"/>
      <c r="H882" s="32"/>
      <c r="I882" s="31"/>
      <c r="J882" s="31"/>
      <c r="K882" s="560"/>
      <c r="L882" s="561"/>
      <c r="M882" s="562"/>
      <c r="N882" s="124"/>
      <c r="O882" s="124"/>
      <c r="P882" s="124"/>
      <c r="Q882" s="119"/>
      <c r="R882" s="119"/>
      <c r="S882" s="119"/>
      <c r="T882" s="119"/>
      <c r="U882" s="119"/>
      <c r="V882" s="119"/>
    </row>
    <row r="883" spans="2:22" x14ac:dyDescent="0.2">
      <c r="B883" s="568"/>
      <c r="C883" s="51"/>
      <c r="D883" s="62"/>
      <c r="E883" s="63"/>
      <c r="F883" s="63"/>
      <c r="G883" s="480"/>
      <c r="H883" s="32"/>
      <c r="I883" s="31"/>
      <c r="J883" s="31"/>
      <c r="K883" s="560"/>
      <c r="L883" s="561"/>
      <c r="M883" s="562"/>
      <c r="N883" s="124"/>
      <c r="O883" s="124"/>
      <c r="P883" s="124"/>
      <c r="Q883" s="119"/>
      <c r="R883" s="119"/>
      <c r="S883" s="119"/>
      <c r="T883" s="119"/>
      <c r="U883" s="119"/>
      <c r="V883" s="119"/>
    </row>
    <row r="884" spans="2:22" x14ac:dyDescent="0.2">
      <c r="B884" s="568"/>
      <c r="C884" s="51"/>
      <c r="D884" s="62"/>
      <c r="E884" s="63"/>
      <c r="F884" s="63"/>
      <c r="G884" s="480"/>
      <c r="H884" s="32"/>
      <c r="I884" s="31"/>
      <c r="J884" s="31"/>
      <c r="K884" s="560"/>
      <c r="L884" s="561"/>
      <c r="M884" s="562"/>
      <c r="N884" s="124"/>
      <c r="O884" s="124"/>
      <c r="P884" s="124"/>
      <c r="Q884" s="119"/>
      <c r="R884" s="119"/>
      <c r="S884" s="119"/>
      <c r="T884" s="119"/>
      <c r="U884" s="119"/>
      <c r="V884" s="119"/>
    </row>
    <row r="885" spans="2:22" x14ac:dyDescent="0.2">
      <c r="B885" s="568"/>
      <c r="C885" s="51"/>
      <c r="D885" s="62"/>
      <c r="E885" s="63"/>
      <c r="F885" s="63"/>
      <c r="G885" s="480"/>
      <c r="H885" s="32"/>
      <c r="I885" s="31"/>
      <c r="J885" s="31"/>
      <c r="K885" s="560"/>
      <c r="L885" s="561"/>
      <c r="M885" s="562"/>
      <c r="N885" s="124"/>
      <c r="O885" s="124"/>
      <c r="P885" s="124"/>
      <c r="Q885" s="119"/>
      <c r="R885" s="119"/>
      <c r="S885" s="119"/>
      <c r="T885" s="119"/>
      <c r="U885" s="119"/>
      <c r="V885" s="119"/>
    </row>
    <row r="886" spans="2:22" x14ac:dyDescent="0.2">
      <c r="B886" s="568"/>
      <c r="C886" s="51"/>
      <c r="D886" s="62"/>
      <c r="E886" s="63"/>
      <c r="F886" s="63"/>
      <c r="G886" s="480"/>
      <c r="H886" s="32"/>
      <c r="I886" s="31"/>
      <c r="J886" s="31"/>
      <c r="K886" s="560"/>
      <c r="L886" s="561"/>
      <c r="M886" s="562"/>
      <c r="N886" s="124"/>
      <c r="O886" s="124"/>
      <c r="P886" s="124"/>
      <c r="Q886" s="119"/>
      <c r="R886" s="119"/>
      <c r="S886" s="119"/>
      <c r="T886" s="119"/>
      <c r="U886" s="119"/>
      <c r="V886" s="119"/>
    </row>
    <row r="887" spans="2:22" x14ac:dyDescent="0.2">
      <c r="B887" s="568"/>
      <c r="C887" s="51"/>
      <c r="D887" s="62"/>
      <c r="E887" s="63"/>
      <c r="F887" s="63"/>
      <c r="G887" s="480"/>
      <c r="H887" s="32"/>
      <c r="I887" s="31"/>
      <c r="J887" s="31"/>
      <c r="K887" s="560"/>
      <c r="L887" s="561"/>
      <c r="M887" s="562"/>
      <c r="N887" s="124"/>
      <c r="O887" s="124"/>
      <c r="P887" s="124"/>
      <c r="Q887" s="119"/>
      <c r="R887" s="119"/>
      <c r="S887" s="119"/>
      <c r="T887" s="119"/>
      <c r="U887" s="119"/>
      <c r="V887" s="119"/>
    </row>
    <row r="888" spans="2:22" x14ac:dyDescent="0.2">
      <c r="B888" s="141"/>
      <c r="G888" s="142"/>
      <c r="H888" s="142"/>
      <c r="K888" s="143"/>
      <c r="L888" s="143"/>
      <c r="M888" s="144"/>
      <c r="N888" s="124"/>
      <c r="O888" s="124"/>
      <c r="P888" s="124"/>
      <c r="Q888" s="119"/>
      <c r="R888" s="119"/>
      <c r="S888" s="119"/>
      <c r="T888" s="119"/>
      <c r="U888" s="119"/>
      <c r="V888" s="119"/>
    </row>
    <row r="889" spans="2:22" x14ac:dyDescent="0.2">
      <c r="B889" s="567" t="s">
        <v>242</v>
      </c>
      <c r="C889" s="62"/>
      <c r="D889" s="64"/>
      <c r="E889" s="63"/>
      <c r="F889" s="63"/>
      <c r="G889" s="480"/>
      <c r="H889" s="32"/>
      <c r="I889" s="31"/>
      <c r="J889" s="31"/>
      <c r="K889" s="560"/>
      <c r="L889" s="561"/>
      <c r="M889" s="562"/>
      <c r="N889" s="124"/>
      <c r="O889" s="124"/>
      <c r="P889" s="124"/>
      <c r="Q889" s="119"/>
      <c r="R889" s="119"/>
      <c r="S889" s="119"/>
      <c r="T889" s="119"/>
      <c r="U889" s="119"/>
      <c r="V889" s="119"/>
    </row>
    <row r="890" spans="2:22" x14ac:dyDescent="0.2">
      <c r="B890" s="567"/>
      <c r="C890" s="62"/>
      <c r="D890" s="64"/>
      <c r="E890" s="63"/>
      <c r="F890" s="63"/>
      <c r="G890" s="480"/>
      <c r="H890" s="32"/>
      <c r="I890" s="31"/>
      <c r="J890" s="31"/>
      <c r="K890" s="560"/>
      <c r="L890" s="561"/>
      <c r="M890" s="562"/>
      <c r="N890" s="124"/>
      <c r="O890" s="124"/>
      <c r="P890" s="124"/>
      <c r="Q890" s="119"/>
      <c r="R890" s="119"/>
      <c r="S890" s="119"/>
      <c r="T890" s="119"/>
      <c r="U890" s="119"/>
      <c r="V890" s="119"/>
    </row>
    <row r="891" spans="2:22" x14ac:dyDescent="0.2">
      <c r="B891" s="567"/>
      <c r="C891" s="62"/>
      <c r="D891" s="64"/>
      <c r="E891" s="63"/>
      <c r="F891" s="63"/>
      <c r="G891" s="480"/>
      <c r="H891" s="32"/>
      <c r="I891" s="31"/>
      <c r="J891" s="31"/>
      <c r="K891" s="560"/>
      <c r="L891" s="561"/>
      <c r="M891" s="562"/>
      <c r="N891" s="124"/>
      <c r="O891" s="124"/>
      <c r="P891" s="124"/>
      <c r="Q891" s="119"/>
      <c r="R891" s="119"/>
      <c r="S891" s="119"/>
      <c r="T891" s="119"/>
      <c r="U891" s="119"/>
      <c r="V891" s="119"/>
    </row>
    <row r="892" spans="2:22" x14ac:dyDescent="0.2">
      <c r="B892" s="567"/>
      <c r="C892" s="62"/>
      <c r="D892" s="64"/>
      <c r="E892" s="63"/>
      <c r="F892" s="63"/>
      <c r="G892" s="480"/>
      <c r="H892" s="32"/>
      <c r="I892" s="31"/>
      <c r="J892" s="31"/>
      <c r="K892" s="560"/>
      <c r="L892" s="561"/>
      <c r="M892" s="562"/>
      <c r="N892" s="124"/>
      <c r="O892" s="124"/>
      <c r="P892" s="124"/>
      <c r="Q892" s="119"/>
      <c r="R892" s="119"/>
      <c r="S892" s="119"/>
      <c r="T892" s="119"/>
      <c r="U892" s="119"/>
      <c r="V892" s="119"/>
    </row>
    <row r="893" spans="2:22" x14ac:dyDescent="0.2">
      <c r="B893" s="567"/>
      <c r="C893" s="62"/>
      <c r="D893" s="64"/>
      <c r="E893" s="63"/>
      <c r="F893" s="63"/>
      <c r="G893" s="480"/>
      <c r="H893" s="32"/>
      <c r="I893" s="31"/>
      <c r="J893" s="31"/>
      <c r="K893" s="560"/>
      <c r="L893" s="561"/>
      <c r="M893" s="562"/>
      <c r="N893" s="124"/>
      <c r="O893" s="124"/>
      <c r="P893" s="124"/>
      <c r="Q893" s="119"/>
      <c r="R893" s="119"/>
      <c r="S893" s="119"/>
      <c r="T893" s="119"/>
      <c r="U893" s="119"/>
      <c r="V893" s="119"/>
    </row>
    <row r="894" spans="2:22" x14ac:dyDescent="0.2">
      <c r="B894" s="567"/>
      <c r="C894" s="62"/>
      <c r="D894" s="64"/>
      <c r="E894" s="63"/>
      <c r="F894" s="63"/>
      <c r="G894" s="480"/>
      <c r="H894" s="32"/>
      <c r="I894" s="31"/>
      <c r="J894" s="31"/>
      <c r="K894" s="560"/>
      <c r="L894" s="561"/>
      <c r="M894" s="562"/>
      <c r="N894" s="124"/>
      <c r="O894" s="124"/>
      <c r="P894" s="124"/>
      <c r="Q894" s="119"/>
      <c r="R894" s="119"/>
      <c r="S894" s="119"/>
      <c r="T894" s="119"/>
      <c r="U894" s="119"/>
      <c r="V894" s="119"/>
    </row>
    <row r="895" spans="2:22" x14ac:dyDescent="0.2">
      <c r="B895" s="567"/>
      <c r="C895" s="62"/>
      <c r="D895" s="64"/>
      <c r="E895" s="63"/>
      <c r="F895" s="63"/>
      <c r="G895" s="480"/>
      <c r="H895" s="32"/>
      <c r="I895" s="31"/>
      <c r="J895" s="31"/>
      <c r="K895" s="560"/>
      <c r="L895" s="561"/>
      <c r="M895" s="562"/>
      <c r="N895" s="124"/>
      <c r="O895" s="124"/>
      <c r="P895" s="124"/>
      <c r="Q895" s="119"/>
      <c r="R895" s="119"/>
      <c r="S895" s="119"/>
      <c r="T895" s="119"/>
      <c r="U895" s="119"/>
      <c r="V895" s="119"/>
    </row>
    <row r="896" spans="2:22" x14ac:dyDescent="0.2">
      <c r="B896" s="567"/>
      <c r="C896" s="62"/>
      <c r="D896" s="64"/>
      <c r="E896" s="63"/>
      <c r="F896" s="63"/>
      <c r="G896" s="480"/>
      <c r="H896" s="32"/>
      <c r="I896" s="31"/>
      <c r="J896" s="31"/>
      <c r="K896" s="560"/>
      <c r="L896" s="561"/>
      <c r="M896" s="562"/>
      <c r="N896" s="124"/>
      <c r="O896" s="124"/>
      <c r="P896" s="124"/>
      <c r="Q896" s="119"/>
      <c r="R896" s="119"/>
      <c r="S896" s="119"/>
      <c r="T896" s="119"/>
      <c r="U896" s="119"/>
      <c r="V896" s="119"/>
    </row>
    <row r="897" spans="2:22" x14ac:dyDescent="0.2">
      <c r="B897" s="567"/>
      <c r="C897" s="62"/>
      <c r="D897" s="64"/>
      <c r="E897" s="63"/>
      <c r="F897" s="63"/>
      <c r="G897" s="480"/>
      <c r="H897" s="32"/>
      <c r="I897" s="31"/>
      <c r="J897" s="31"/>
      <c r="K897" s="560"/>
      <c r="L897" s="561"/>
      <c r="M897" s="562"/>
      <c r="N897" s="124"/>
      <c r="O897" s="124"/>
      <c r="P897" s="124"/>
      <c r="Q897" s="119"/>
      <c r="R897" s="119"/>
      <c r="S897" s="119"/>
      <c r="T897" s="119"/>
      <c r="U897" s="119"/>
      <c r="V897" s="119"/>
    </row>
    <row r="898" spans="2:22" x14ac:dyDescent="0.2">
      <c r="B898" s="567"/>
      <c r="C898" s="62"/>
      <c r="D898" s="64"/>
      <c r="E898" s="63"/>
      <c r="F898" s="63"/>
      <c r="G898" s="480"/>
      <c r="H898" s="32"/>
      <c r="I898" s="31"/>
      <c r="J898" s="31"/>
      <c r="K898" s="560"/>
      <c r="L898" s="561"/>
      <c r="M898" s="562"/>
      <c r="N898" s="124"/>
      <c r="O898" s="124"/>
      <c r="P898" s="124"/>
      <c r="Q898" s="119"/>
      <c r="R898" s="119"/>
      <c r="S898" s="119"/>
      <c r="T898" s="119"/>
      <c r="U898" s="119"/>
      <c r="V898" s="119"/>
    </row>
    <row r="899" spans="2:22" x14ac:dyDescent="0.2">
      <c r="B899" s="567"/>
      <c r="C899" s="62"/>
      <c r="D899" s="64"/>
      <c r="E899" s="63"/>
      <c r="F899" s="63"/>
      <c r="G899" s="480"/>
      <c r="H899" s="32"/>
      <c r="I899" s="31"/>
      <c r="J899" s="31"/>
      <c r="K899" s="560"/>
      <c r="L899" s="561"/>
      <c r="M899" s="562"/>
      <c r="N899" s="124"/>
      <c r="O899" s="124"/>
      <c r="P899" s="124"/>
      <c r="Q899" s="119"/>
      <c r="R899" s="119"/>
      <c r="S899" s="119"/>
      <c r="T899" s="119"/>
      <c r="U899" s="119"/>
      <c r="V899" s="119"/>
    </row>
    <row r="900" spans="2:22" x14ac:dyDescent="0.2">
      <c r="B900" s="567"/>
      <c r="C900" s="62"/>
      <c r="D900" s="64"/>
      <c r="E900" s="63"/>
      <c r="F900" s="63"/>
      <c r="G900" s="480"/>
      <c r="H900" s="32"/>
      <c r="I900" s="31"/>
      <c r="J900" s="31"/>
      <c r="K900" s="560"/>
      <c r="L900" s="561"/>
      <c r="M900" s="562"/>
      <c r="N900" s="124"/>
      <c r="O900" s="124"/>
      <c r="P900" s="124"/>
      <c r="Q900" s="119"/>
      <c r="R900" s="119"/>
      <c r="S900" s="119"/>
      <c r="T900" s="119"/>
      <c r="U900" s="119"/>
      <c r="V900" s="119"/>
    </row>
    <row r="901" spans="2:22" x14ac:dyDescent="0.2">
      <c r="B901" s="567"/>
      <c r="C901" s="62"/>
      <c r="D901" s="64"/>
      <c r="E901" s="63"/>
      <c r="F901" s="63"/>
      <c r="G901" s="480"/>
      <c r="H901" s="32"/>
      <c r="I901" s="31"/>
      <c r="J901" s="31"/>
      <c r="K901" s="560"/>
      <c r="L901" s="561"/>
      <c r="M901" s="562"/>
      <c r="N901" s="124"/>
      <c r="O901" s="124"/>
      <c r="P901" s="124"/>
      <c r="Q901" s="119"/>
      <c r="R901" s="119"/>
      <c r="S901" s="119"/>
      <c r="T901" s="119"/>
      <c r="U901" s="119"/>
      <c r="V901" s="119"/>
    </row>
    <row r="902" spans="2:22" x14ac:dyDescent="0.2">
      <c r="B902" s="567"/>
      <c r="C902" s="62"/>
      <c r="D902" s="64"/>
      <c r="E902" s="63"/>
      <c r="F902" s="63"/>
      <c r="G902" s="480"/>
      <c r="H902" s="32"/>
      <c r="I902" s="31"/>
      <c r="J902" s="31"/>
      <c r="K902" s="560"/>
      <c r="L902" s="561"/>
      <c r="M902" s="562"/>
      <c r="N902" s="124"/>
      <c r="O902" s="124"/>
      <c r="P902" s="124"/>
      <c r="Q902" s="119"/>
      <c r="R902" s="119"/>
      <c r="S902" s="119"/>
      <c r="T902" s="119"/>
      <c r="U902" s="119"/>
      <c r="V902" s="119"/>
    </row>
    <row r="903" spans="2:22" x14ac:dyDescent="0.2">
      <c r="B903" s="567"/>
      <c r="C903" s="62"/>
      <c r="D903" s="64"/>
      <c r="E903" s="63"/>
      <c r="F903" s="63"/>
      <c r="G903" s="480"/>
      <c r="H903" s="32"/>
      <c r="I903" s="31"/>
      <c r="J903" s="31"/>
      <c r="K903" s="560"/>
      <c r="L903" s="561"/>
      <c r="M903" s="562"/>
      <c r="N903" s="124"/>
      <c r="O903" s="124"/>
      <c r="P903" s="124"/>
      <c r="Q903" s="119"/>
      <c r="R903" s="119"/>
      <c r="S903" s="119"/>
      <c r="T903" s="119"/>
      <c r="U903" s="119"/>
      <c r="V903" s="119"/>
    </row>
    <row r="904" spans="2:22" x14ac:dyDescent="0.2">
      <c r="B904" s="567"/>
      <c r="C904" s="62"/>
      <c r="D904" s="64"/>
      <c r="E904" s="63"/>
      <c r="F904" s="63"/>
      <c r="G904" s="480"/>
      <c r="H904" s="32"/>
      <c r="I904" s="31"/>
      <c r="J904" s="31"/>
      <c r="K904" s="560"/>
      <c r="L904" s="561"/>
      <c r="M904" s="562"/>
      <c r="N904" s="124"/>
      <c r="O904" s="124"/>
      <c r="P904" s="124"/>
      <c r="Q904" s="119"/>
      <c r="R904" s="119"/>
      <c r="S904" s="119"/>
      <c r="T904" s="119"/>
      <c r="U904" s="119"/>
      <c r="V904" s="119"/>
    </row>
    <row r="905" spans="2:22" x14ac:dyDescent="0.2">
      <c r="B905" s="567"/>
      <c r="C905" s="62"/>
      <c r="D905" s="64"/>
      <c r="E905" s="63"/>
      <c r="F905" s="63"/>
      <c r="G905" s="480"/>
      <c r="H905" s="32"/>
      <c r="I905" s="31"/>
      <c r="J905" s="31"/>
      <c r="K905" s="560"/>
      <c r="L905" s="561"/>
      <c r="M905" s="562"/>
      <c r="N905" s="124"/>
      <c r="O905" s="124"/>
      <c r="P905" s="124"/>
      <c r="Q905" s="119"/>
      <c r="R905" s="119"/>
      <c r="S905" s="119"/>
      <c r="T905" s="119"/>
      <c r="U905" s="119"/>
      <c r="V905" s="119"/>
    </row>
    <row r="906" spans="2:22" x14ac:dyDescent="0.2">
      <c r="B906" s="567"/>
      <c r="C906" s="62"/>
      <c r="D906" s="64"/>
      <c r="E906" s="63"/>
      <c r="F906" s="63"/>
      <c r="G906" s="480"/>
      <c r="H906" s="32"/>
      <c r="I906" s="31"/>
      <c r="J906" s="31"/>
      <c r="K906" s="560"/>
      <c r="L906" s="561"/>
      <c r="M906" s="562"/>
      <c r="N906" s="124"/>
      <c r="O906" s="124"/>
      <c r="P906" s="124"/>
      <c r="Q906" s="119"/>
      <c r="R906" s="119"/>
      <c r="S906" s="119"/>
      <c r="T906" s="119"/>
      <c r="U906" s="119"/>
      <c r="V906" s="119"/>
    </row>
    <row r="907" spans="2:22" x14ac:dyDescent="0.2">
      <c r="B907" s="567"/>
      <c r="C907" s="62"/>
      <c r="D907" s="64"/>
      <c r="E907" s="63"/>
      <c r="F907" s="63"/>
      <c r="G907" s="480"/>
      <c r="H907" s="32"/>
      <c r="I907" s="31"/>
      <c r="J907" s="31"/>
      <c r="K907" s="560"/>
      <c r="L907" s="561"/>
      <c r="M907" s="562"/>
      <c r="N907" s="124"/>
      <c r="O907" s="124"/>
      <c r="P907" s="124"/>
      <c r="Q907" s="119"/>
      <c r="R907" s="119"/>
      <c r="S907" s="119"/>
      <c r="T907" s="119"/>
      <c r="U907" s="119"/>
      <c r="V907" s="119"/>
    </row>
    <row r="908" spans="2:22" x14ac:dyDescent="0.2">
      <c r="B908" s="567"/>
      <c r="C908" s="62"/>
      <c r="D908" s="64"/>
      <c r="E908" s="63"/>
      <c r="F908" s="63"/>
      <c r="G908" s="480"/>
      <c r="H908" s="32"/>
      <c r="I908" s="31"/>
      <c r="J908" s="31"/>
      <c r="K908" s="560"/>
      <c r="L908" s="561"/>
      <c r="M908" s="562"/>
      <c r="N908" s="124"/>
      <c r="O908" s="124"/>
      <c r="P908" s="124"/>
      <c r="Q908" s="119"/>
      <c r="R908" s="119"/>
      <c r="S908" s="119"/>
      <c r="T908" s="119"/>
      <c r="U908" s="119"/>
      <c r="V908" s="119"/>
    </row>
    <row r="909" spans="2:22" x14ac:dyDescent="0.2">
      <c r="B909" s="141"/>
      <c r="K909" s="143"/>
      <c r="L909" s="143"/>
      <c r="M909" s="144"/>
      <c r="N909" s="124"/>
      <c r="O909" s="124"/>
      <c r="P909" s="124"/>
      <c r="Q909" s="119"/>
      <c r="R909" s="119"/>
      <c r="S909" s="119"/>
      <c r="T909" s="119"/>
      <c r="U909" s="119"/>
      <c r="V909" s="119"/>
    </row>
    <row r="910" spans="2:22" x14ac:dyDescent="0.2">
      <c r="B910" s="567" t="s">
        <v>243</v>
      </c>
      <c r="C910" s="145"/>
      <c r="D910" s="145"/>
      <c r="E910" s="31"/>
      <c r="F910" s="65"/>
      <c r="G910" s="480"/>
      <c r="H910" s="32"/>
      <c r="I910" s="31"/>
      <c r="J910" s="31"/>
      <c r="K910" s="560"/>
      <c r="L910" s="561"/>
      <c r="M910" s="562"/>
      <c r="N910" s="124"/>
      <c r="O910" s="124"/>
      <c r="P910" s="124"/>
      <c r="Q910" s="119"/>
      <c r="R910" s="119"/>
      <c r="S910" s="119"/>
      <c r="T910" s="119"/>
      <c r="U910" s="119"/>
      <c r="V910" s="119"/>
    </row>
    <row r="911" spans="2:22" x14ac:dyDescent="0.2">
      <c r="B911" s="567"/>
      <c r="C911" s="145"/>
      <c r="D911" s="145"/>
      <c r="E911" s="31"/>
      <c r="F911" s="65"/>
      <c r="G911" s="480"/>
      <c r="H911" s="32"/>
      <c r="I911" s="31"/>
      <c r="J911" s="31"/>
      <c r="K911" s="560"/>
      <c r="L911" s="561"/>
      <c r="M911" s="562"/>
      <c r="N911" s="124"/>
      <c r="O911" s="124"/>
      <c r="P911" s="124"/>
      <c r="Q911" s="119"/>
      <c r="R911" s="119"/>
      <c r="S911" s="119"/>
      <c r="T911" s="119"/>
      <c r="U911" s="119"/>
      <c r="V911" s="119"/>
    </row>
    <row r="912" spans="2:22" x14ac:dyDescent="0.2">
      <c r="B912" s="567"/>
      <c r="C912" s="145"/>
      <c r="D912" s="145"/>
      <c r="E912" s="31"/>
      <c r="F912" s="65"/>
      <c r="G912" s="480"/>
      <c r="H912" s="32"/>
      <c r="I912" s="31"/>
      <c r="J912" s="31"/>
      <c r="K912" s="560"/>
      <c r="L912" s="561"/>
      <c r="M912" s="562"/>
      <c r="N912" s="124"/>
      <c r="O912" s="124"/>
      <c r="P912" s="124"/>
      <c r="Q912" s="119"/>
      <c r="R912" s="119"/>
      <c r="S912" s="119"/>
      <c r="T912" s="119"/>
      <c r="U912" s="119"/>
      <c r="V912" s="119"/>
    </row>
    <row r="913" spans="2:22" x14ac:dyDescent="0.2">
      <c r="B913" s="567"/>
      <c r="C913" s="145"/>
      <c r="D913" s="145"/>
      <c r="E913" s="31"/>
      <c r="F913" s="65"/>
      <c r="G913" s="480"/>
      <c r="H913" s="32"/>
      <c r="I913" s="31"/>
      <c r="J913" s="31"/>
      <c r="K913" s="560"/>
      <c r="L913" s="561"/>
      <c r="M913" s="562"/>
      <c r="N913" s="124"/>
      <c r="O913" s="124"/>
      <c r="P913" s="124"/>
      <c r="Q913" s="119"/>
      <c r="R913" s="119"/>
      <c r="S913" s="119"/>
      <c r="T913" s="119"/>
      <c r="U913" s="119"/>
      <c r="V913" s="119"/>
    </row>
    <row r="914" spans="2:22" x14ac:dyDescent="0.2">
      <c r="B914" s="141"/>
      <c r="K914" s="143"/>
      <c r="L914" s="143"/>
      <c r="M914" s="144"/>
      <c r="N914" s="124"/>
      <c r="O914" s="124"/>
      <c r="P914" s="124"/>
      <c r="Q914" s="119"/>
      <c r="R914" s="119"/>
      <c r="S914" s="119"/>
      <c r="T914" s="119"/>
      <c r="U914" s="119"/>
      <c r="V914" s="119"/>
    </row>
    <row r="915" spans="2:22" x14ac:dyDescent="0.2">
      <c r="B915" s="567" t="s">
        <v>244</v>
      </c>
      <c r="C915" s="62"/>
      <c r="D915" s="64"/>
      <c r="E915" s="63"/>
      <c r="F915" s="63"/>
      <c r="G915" s="480"/>
      <c r="H915" s="32"/>
      <c r="I915" s="31"/>
      <c r="J915" s="31"/>
      <c r="K915" s="560"/>
      <c r="L915" s="561"/>
      <c r="M915" s="562"/>
      <c r="N915" s="124"/>
      <c r="O915" s="124"/>
      <c r="P915" s="124"/>
      <c r="Q915" s="119"/>
      <c r="R915" s="119"/>
      <c r="S915" s="119"/>
      <c r="T915" s="119"/>
      <c r="U915" s="119"/>
      <c r="V915" s="119"/>
    </row>
    <row r="916" spans="2:22" x14ac:dyDescent="0.2">
      <c r="B916" s="567"/>
      <c r="C916" s="62"/>
      <c r="D916" s="64"/>
      <c r="E916" s="63"/>
      <c r="F916" s="63"/>
      <c r="G916" s="480"/>
      <c r="H916" s="32"/>
      <c r="I916" s="31"/>
      <c r="J916" s="31"/>
      <c r="K916" s="560"/>
      <c r="L916" s="561"/>
      <c r="M916" s="562"/>
      <c r="N916" s="124"/>
      <c r="O916" s="124"/>
      <c r="P916" s="124"/>
      <c r="Q916" s="119"/>
      <c r="R916" s="119"/>
      <c r="S916" s="119"/>
      <c r="T916" s="119"/>
      <c r="U916" s="119"/>
      <c r="V916" s="119"/>
    </row>
    <row r="917" spans="2:22" x14ac:dyDescent="0.2">
      <c r="B917" s="567"/>
      <c r="C917" s="62"/>
      <c r="D917" s="64"/>
      <c r="E917" s="63"/>
      <c r="F917" s="63"/>
      <c r="G917" s="480"/>
      <c r="H917" s="32"/>
      <c r="I917" s="31"/>
      <c r="J917" s="31"/>
      <c r="K917" s="560"/>
      <c r="L917" s="561"/>
      <c r="M917" s="562"/>
      <c r="N917" s="124"/>
      <c r="O917" s="124"/>
      <c r="P917" s="124"/>
      <c r="Q917" s="119"/>
      <c r="R917" s="119"/>
      <c r="S917" s="119"/>
      <c r="T917" s="119"/>
      <c r="U917" s="119"/>
      <c r="V917" s="119"/>
    </row>
    <row r="918" spans="2:22" x14ac:dyDescent="0.2">
      <c r="B918" s="567"/>
      <c r="C918" s="62"/>
      <c r="D918" s="64"/>
      <c r="E918" s="63"/>
      <c r="F918" s="63"/>
      <c r="G918" s="480"/>
      <c r="H918" s="32"/>
      <c r="I918" s="31"/>
      <c r="J918" s="31"/>
      <c r="K918" s="560"/>
      <c r="L918" s="561"/>
      <c r="M918" s="562"/>
      <c r="N918" s="124"/>
      <c r="O918" s="124"/>
      <c r="P918" s="124"/>
      <c r="Q918" s="119"/>
      <c r="R918" s="119"/>
      <c r="S918" s="119"/>
      <c r="T918" s="119"/>
      <c r="U918" s="119"/>
      <c r="V918" s="119"/>
    </row>
    <row r="919" spans="2:22" x14ac:dyDescent="0.2">
      <c r="B919" s="567"/>
      <c r="C919" s="62"/>
      <c r="D919" s="64"/>
      <c r="E919" s="63"/>
      <c r="F919" s="63"/>
      <c r="G919" s="480"/>
      <c r="H919" s="32"/>
      <c r="I919" s="31"/>
      <c r="J919" s="31"/>
      <c r="K919" s="560"/>
      <c r="L919" s="561"/>
      <c r="M919" s="562"/>
      <c r="N919" s="124"/>
      <c r="O919" s="124"/>
      <c r="P919" s="124"/>
      <c r="Q919" s="119"/>
      <c r="R919" s="119"/>
      <c r="S919" s="119"/>
      <c r="T919" s="119"/>
      <c r="U919" s="119"/>
      <c r="V919" s="119"/>
    </row>
    <row r="920" spans="2:22" x14ac:dyDescent="0.2">
      <c r="B920" s="567"/>
      <c r="C920" s="62"/>
      <c r="D920" s="64"/>
      <c r="E920" s="63"/>
      <c r="F920" s="63"/>
      <c r="G920" s="480"/>
      <c r="H920" s="32"/>
      <c r="I920" s="31"/>
      <c r="J920" s="31"/>
      <c r="K920" s="560"/>
      <c r="L920" s="561"/>
      <c r="M920" s="562"/>
      <c r="N920" s="124"/>
      <c r="O920" s="124"/>
      <c r="P920" s="124"/>
      <c r="Q920" s="119"/>
      <c r="R920" s="119"/>
      <c r="S920" s="119"/>
      <c r="T920" s="119"/>
      <c r="U920" s="119"/>
      <c r="V920" s="119"/>
    </row>
    <row r="921" spans="2:22" x14ac:dyDescent="0.2">
      <c r="B921" s="567"/>
      <c r="C921" s="62"/>
      <c r="D921" s="64"/>
      <c r="E921" s="63"/>
      <c r="F921" s="63"/>
      <c r="G921" s="480"/>
      <c r="H921" s="32"/>
      <c r="I921" s="31"/>
      <c r="J921" s="31"/>
      <c r="K921" s="560"/>
      <c r="L921" s="561"/>
      <c r="M921" s="562"/>
      <c r="N921" s="124"/>
      <c r="O921" s="124"/>
      <c r="P921" s="124"/>
      <c r="Q921" s="119"/>
      <c r="R921" s="119"/>
      <c r="S921" s="119"/>
      <c r="T921" s="119"/>
      <c r="U921" s="119"/>
      <c r="V921" s="119"/>
    </row>
    <row r="922" spans="2:22" x14ac:dyDescent="0.2">
      <c r="B922" s="567"/>
      <c r="C922" s="62"/>
      <c r="D922" s="64"/>
      <c r="E922" s="63"/>
      <c r="F922" s="63"/>
      <c r="G922" s="480"/>
      <c r="H922" s="32"/>
      <c r="I922" s="31"/>
      <c r="J922" s="31"/>
      <c r="K922" s="560"/>
      <c r="L922" s="561"/>
      <c r="M922" s="562"/>
      <c r="N922" s="124"/>
      <c r="O922" s="124"/>
      <c r="P922" s="124"/>
      <c r="Q922" s="119"/>
      <c r="R922" s="119"/>
      <c r="S922" s="119"/>
      <c r="T922" s="119"/>
      <c r="U922" s="119"/>
      <c r="V922" s="119"/>
    </row>
    <row r="923" spans="2:22" x14ac:dyDescent="0.2">
      <c r="B923" s="567"/>
      <c r="C923" s="62"/>
      <c r="D923" s="64"/>
      <c r="E923" s="63"/>
      <c r="F923" s="63"/>
      <c r="G923" s="480"/>
      <c r="H923" s="32"/>
      <c r="I923" s="31"/>
      <c r="J923" s="31"/>
      <c r="K923" s="560"/>
      <c r="L923" s="561"/>
      <c r="M923" s="562"/>
      <c r="N923" s="124"/>
      <c r="O923" s="124"/>
      <c r="P923" s="124"/>
      <c r="Q923" s="119"/>
      <c r="R923" s="119"/>
      <c r="S923" s="119"/>
      <c r="T923" s="119"/>
      <c r="U923" s="119"/>
      <c r="V923" s="119"/>
    </row>
    <row r="924" spans="2:22" x14ac:dyDescent="0.2">
      <c r="B924" s="567"/>
      <c r="C924" s="62"/>
      <c r="D924" s="64"/>
      <c r="E924" s="63"/>
      <c r="F924" s="63"/>
      <c r="G924" s="480"/>
      <c r="H924" s="32"/>
      <c r="I924" s="31"/>
      <c r="J924" s="31"/>
      <c r="K924" s="560"/>
      <c r="L924" s="561"/>
      <c r="M924" s="562"/>
      <c r="N924" s="124"/>
      <c r="O924" s="124"/>
      <c r="P924" s="124"/>
      <c r="Q924" s="119"/>
      <c r="R924" s="119"/>
      <c r="S924" s="119"/>
      <c r="T924" s="119"/>
      <c r="U924" s="119"/>
      <c r="V924" s="119"/>
    </row>
    <row r="925" spans="2:22" x14ac:dyDescent="0.2">
      <c r="B925" s="567"/>
      <c r="C925" s="62"/>
      <c r="D925" s="64"/>
      <c r="E925" s="63"/>
      <c r="F925" s="63"/>
      <c r="G925" s="480"/>
      <c r="H925" s="32"/>
      <c r="I925" s="31"/>
      <c r="J925" s="31"/>
      <c r="K925" s="560"/>
      <c r="L925" s="561"/>
      <c r="M925" s="562"/>
      <c r="N925" s="124"/>
      <c r="O925" s="124"/>
      <c r="P925" s="124"/>
      <c r="Q925" s="119"/>
      <c r="R925" s="119"/>
      <c r="S925" s="119"/>
      <c r="T925" s="119"/>
      <c r="U925" s="119"/>
      <c r="V925" s="119"/>
    </row>
    <row r="926" spans="2:22" x14ac:dyDescent="0.2">
      <c r="B926" s="567"/>
      <c r="C926" s="62"/>
      <c r="D926" s="64"/>
      <c r="E926" s="63"/>
      <c r="F926" s="63"/>
      <c r="G926" s="480"/>
      <c r="H926" s="32"/>
      <c r="I926" s="31"/>
      <c r="J926" s="31"/>
      <c r="K926" s="560"/>
      <c r="L926" s="561"/>
      <c r="M926" s="562"/>
      <c r="N926" s="124"/>
      <c r="O926" s="124"/>
      <c r="P926" s="124"/>
      <c r="Q926" s="119"/>
      <c r="R926" s="119"/>
      <c r="S926" s="119"/>
      <c r="T926" s="119"/>
      <c r="U926" s="119"/>
      <c r="V926" s="119"/>
    </row>
    <row r="927" spans="2:22" x14ac:dyDescent="0.2">
      <c r="B927" s="567"/>
      <c r="C927" s="62"/>
      <c r="D927" s="64"/>
      <c r="E927" s="63"/>
      <c r="F927" s="63"/>
      <c r="G927" s="480"/>
      <c r="H927" s="32"/>
      <c r="I927" s="31"/>
      <c r="J927" s="31"/>
      <c r="K927" s="560"/>
      <c r="L927" s="561"/>
      <c r="M927" s="562"/>
      <c r="N927" s="124"/>
      <c r="O927" s="124"/>
      <c r="P927" s="124"/>
      <c r="Q927" s="119"/>
      <c r="R927" s="119"/>
      <c r="S927" s="119"/>
      <c r="T927" s="119"/>
      <c r="U927" s="119"/>
      <c r="V927" s="119"/>
    </row>
    <row r="928" spans="2:22" x14ac:dyDescent="0.2">
      <c r="B928" s="567"/>
      <c r="C928" s="62"/>
      <c r="D928" s="64"/>
      <c r="E928" s="63"/>
      <c r="F928" s="63"/>
      <c r="G928" s="480"/>
      <c r="H928" s="32"/>
      <c r="I928" s="31"/>
      <c r="J928" s="31"/>
      <c r="K928" s="560"/>
      <c r="L928" s="561"/>
      <c r="M928" s="562"/>
      <c r="N928" s="124"/>
      <c r="O928" s="124"/>
      <c r="P928" s="124"/>
      <c r="Q928" s="119"/>
      <c r="R928" s="119"/>
      <c r="S928" s="119"/>
      <c r="T928" s="119"/>
      <c r="U928" s="119"/>
      <c r="V928" s="119"/>
    </row>
    <row r="929" spans="2:22" x14ac:dyDescent="0.2">
      <c r="B929" s="567"/>
      <c r="C929" s="62"/>
      <c r="D929" s="64"/>
      <c r="E929" s="63"/>
      <c r="F929" s="63"/>
      <c r="G929" s="480"/>
      <c r="H929" s="32"/>
      <c r="I929" s="31"/>
      <c r="J929" s="31"/>
      <c r="K929" s="560"/>
      <c r="L929" s="561"/>
      <c r="M929" s="562"/>
      <c r="N929" s="124"/>
      <c r="O929" s="124"/>
      <c r="P929" s="124"/>
      <c r="Q929" s="119"/>
      <c r="R929" s="119"/>
      <c r="S929" s="119"/>
      <c r="T929" s="119"/>
      <c r="U929" s="119"/>
      <c r="V929" s="119"/>
    </row>
    <row r="930" spans="2:22" x14ac:dyDescent="0.2">
      <c r="B930" s="567"/>
      <c r="C930" s="62"/>
      <c r="D930" s="64"/>
      <c r="E930" s="63"/>
      <c r="F930" s="63"/>
      <c r="G930" s="480"/>
      <c r="H930" s="32"/>
      <c r="I930" s="31"/>
      <c r="J930" s="31"/>
      <c r="K930" s="560"/>
      <c r="L930" s="561"/>
      <c r="M930" s="562"/>
      <c r="N930" s="124"/>
      <c r="O930" s="124"/>
      <c r="P930" s="124"/>
      <c r="Q930" s="119"/>
      <c r="R930" s="119"/>
      <c r="S930" s="119"/>
      <c r="T930" s="119"/>
      <c r="U930" s="119"/>
      <c r="V930" s="119"/>
    </row>
    <row r="931" spans="2:22" x14ac:dyDescent="0.2">
      <c r="B931" s="567"/>
      <c r="C931" s="62"/>
      <c r="D931" s="64"/>
      <c r="E931" s="63"/>
      <c r="F931" s="63"/>
      <c r="G931" s="480"/>
      <c r="H931" s="32"/>
      <c r="I931" s="31"/>
      <c r="J931" s="31"/>
      <c r="K931" s="560"/>
      <c r="L931" s="561"/>
      <c r="M931" s="562"/>
      <c r="N931" s="124"/>
      <c r="O931" s="124"/>
      <c r="P931" s="124"/>
      <c r="Q931" s="119"/>
      <c r="R931" s="119"/>
      <c r="S931" s="119"/>
      <c r="T931" s="119"/>
      <c r="U931" s="119"/>
      <c r="V931" s="119"/>
    </row>
    <row r="932" spans="2:22" x14ac:dyDescent="0.2">
      <c r="B932" s="567"/>
      <c r="C932" s="62"/>
      <c r="D932" s="64"/>
      <c r="E932" s="63"/>
      <c r="F932" s="63"/>
      <c r="G932" s="480"/>
      <c r="H932" s="32"/>
      <c r="I932" s="31"/>
      <c r="J932" s="31"/>
      <c r="K932" s="560"/>
      <c r="L932" s="561"/>
      <c r="M932" s="562"/>
      <c r="N932" s="124"/>
      <c r="O932" s="124"/>
      <c r="P932" s="124"/>
      <c r="Q932" s="119"/>
      <c r="R932" s="119"/>
      <c r="S932" s="119"/>
      <c r="T932" s="119"/>
      <c r="U932" s="119"/>
      <c r="V932" s="119"/>
    </row>
    <row r="933" spans="2:22" x14ac:dyDescent="0.2">
      <c r="B933" s="567"/>
      <c r="C933" s="62"/>
      <c r="D933" s="64"/>
      <c r="E933" s="63"/>
      <c r="F933" s="63"/>
      <c r="G933" s="480"/>
      <c r="H933" s="32"/>
      <c r="I933" s="31"/>
      <c r="J933" s="31"/>
      <c r="K933" s="560"/>
      <c r="L933" s="561"/>
      <c r="M933" s="562"/>
      <c r="N933" s="124"/>
      <c r="O933" s="124"/>
      <c r="P933" s="124"/>
      <c r="Q933" s="119"/>
      <c r="R933" s="119"/>
      <c r="S933" s="119"/>
      <c r="T933" s="119"/>
      <c r="U933" s="119"/>
      <c r="V933" s="119"/>
    </row>
    <row r="934" spans="2:22" x14ac:dyDescent="0.2">
      <c r="B934" s="567"/>
      <c r="C934" s="62"/>
      <c r="D934" s="64"/>
      <c r="E934" s="63"/>
      <c r="F934" s="63"/>
      <c r="G934" s="480"/>
      <c r="H934" s="32"/>
      <c r="I934" s="31"/>
      <c r="J934" s="31"/>
      <c r="K934" s="560"/>
      <c r="L934" s="561"/>
      <c r="M934" s="562"/>
      <c r="N934" s="124"/>
      <c r="O934" s="124"/>
      <c r="P934" s="124"/>
      <c r="Q934" s="119"/>
      <c r="R934" s="119"/>
      <c r="S934" s="119"/>
      <c r="T934" s="119"/>
      <c r="U934" s="119"/>
      <c r="V934" s="119"/>
    </row>
    <row r="935" spans="2:22" ht="15" thickBot="1" x14ac:dyDescent="0.25">
      <c r="B935" s="412"/>
      <c r="C935" s="302"/>
      <c r="D935" s="302"/>
      <c r="E935" s="302"/>
      <c r="F935" s="302"/>
      <c r="G935" s="302"/>
      <c r="H935" s="302"/>
      <c r="I935" s="302"/>
      <c r="J935" s="302"/>
      <c r="K935" s="302"/>
      <c r="L935" s="302"/>
      <c r="M935" s="421"/>
      <c r="N935" s="124"/>
      <c r="O935" s="124"/>
      <c r="P935" s="124"/>
      <c r="Q935" s="119"/>
      <c r="R935" s="119"/>
      <c r="S935" s="119"/>
      <c r="T935" s="119"/>
      <c r="U935" s="119"/>
      <c r="V935" s="119"/>
    </row>
    <row r="936" spans="2:22" x14ac:dyDescent="0.2">
      <c r="M936" s="124"/>
      <c r="N936" s="124"/>
      <c r="O936" s="124"/>
      <c r="P936" s="124"/>
      <c r="Q936" s="119"/>
      <c r="R936" s="119"/>
      <c r="S936" s="119"/>
      <c r="T936" s="119"/>
      <c r="U936" s="119"/>
      <c r="V936" s="119"/>
    </row>
    <row r="937" spans="2:22" ht="15.75" x14ac:dyDescent="0.2">
      <c r="B937" s="341" t="s">
        <v>102</v>
      </c>
      <c r="M937" s="124"/>
      <c r="N937" s="124"/>
      <c r="O937" s="124"/>
      <c r="P937" s="124"/>
      <c r="Q937" s="119"/>
      <c r="R937" s="119"/>
      <c r="S937" s="119"/>
      <c r="T937" s="119"/>
      <c r="U937" s="119"/>
      <c r="V937" s="119"/>
    </row>
    <row r="938" spans="2:22" ht="15" thickBot="1" x14ac:dyDescent="0.25"/>
    <row r="939" spans="2:22" s="389" customFormat="1" ht="21" thickBot="1" x14ac:dyDescent="0.35">
      <c r="B939" s="430" t="s">
        <v>301</v>
      </c>
      <c r="C939" s="427"/>
      <c r="D939" s="427"/>
      <c r="E939" s="427"/>
      <c r="F939" s="427"/>
      <c r="G939" s="427"/>
      <c r="H939" s="427"/>
      <c r="I939" s="428"/>
      <c r="K939" s="390"/>
      <c r="M939" s="391"/>
      <c r="N939" s="391"/>
      <c r="O939" s="391"/>
      <c r="P939" s="391"/>
      <c r="Q939" s="392"/>
      <c r="R939" s="392"/>
      <c r="S939" s="392"/>
      <c r="T939" s="392"/>
      <c r="U939" s="392"/>
      <c r="V939" s="392"/>
    </row>
    <row r="940" spans="2:22" x14ac:dyDescent="0.2">
      <c r="B940" s="141"/>
      <c r="M940" s="124"/>
      <c r="N940" s="124"/>
      <c r="O940" s="124"/>
      <c r="P940" s="124"/>
      <c r="Q940" s="119"/>
      <c r="R940" s="119"/>
      <c r="S940" s="119"/>
      <c r="T940" s="119"/>
      <c r="U940" s="119"/>
      <c r="V940" s="119"/>
    </row>
    <row r="941" spans="2:22" ht="15" thickBot="1" x14ac:dyDescent="0.25">
      <c r="B941" s="141"/>
      <c r="M941" s="124"/>
      <c r="N941" s="124"/>
      <c r="O941" s="124"/>
      <c r="P941" s="124"/>
      <c r="Q941" s="119"/>
      <c r="R941" s="119"/>
      <c r="S941" s="119"/>
      <c r="T941" s="119"/>
      <c r="U941" s="119"/>
      <c r="V941" s="119"/>
    </row>
    <row r="942" spans="2:22" ht="44.25" customHeight="1" x14ac:dyDescent="0.2">
      <c r="B942" s="574" t="s">
        <v>302</v>
      </c>
      <c r="C942" s="575"/>
      <c r="D942" s="576"/>
      <c r="M942" s="124"/>
      <c r="N942" s="124"/>
      <c r="O942" s="124"/>
      <c r="P942" s="124"/>
      <c r="Q942" s="119"/>
      <c r="R942" s="119"/>
      <c r="S942" s="119"/>
      <c r="T942" s="119"/>
      <c r="U942" s="119"/>
      <c r="V942" s="119"/>
    </row>
    <row r="943" spans="2:22" ht="16.5" x14ac:dyDescent="0.2">
      <c r="B943" s="20" t="s">
        <v>80</v>
      </c>
      <c r="C943" s="21" t="s">
        <v>81</v>
      </c>
      <c r="D943" s="22" t="s">
        <v>82</v>
      </c>
      <c r="M943" s="124"/>
      <c r="N943" s="124"/>
      <c r="O943" s="124"/>
      <c r="P943" s="124"/>
      <c r="Q943" s="119"/>
      <c r="R943" s="119"/>
      <c r="S943" s="119"/>
      <c r="T943" s="119"/>
      <c r="U943" s="119"/>
      <c r="V943" s="119"/>
    </row>
    <row r="944" spans="2:22" ht="15" thickBot="1" x14ac:dyDescent="0.25">
      <c r="B944" s="331">
        <f>SUM(I969:I1028,I1036:I1055)</f>
        <v>0</v>
      </c>
      <c r="C944" s="23">
        <f>SUM(J969:J1028,J1036:J1055)</f>
        <v>0</v>
      </c>
      <c r="D944" s="43" t="s">
        <v>83</v>
      </c>
      <c r="M944" s="124"/>
      <c r="N944" s="124"/>
      <c r="O944" s="124"/>
      <c r="P944" s="124"/>
      <c r="Q944" s="119"/>
      <c r="R944" s="119"/>
      <c r="S944" s="119"/>
      <c r="T944" s="119"/>
      <c r="U944" s="119"/>
      <c r="V944" s="119"/>
    </row>
    <row r="945" spans="2:22" x14ac:dyDescent="0.2">
      <c r="B945" s="141"/>
      <c r="F945" s="566" t="str">
        <f>IF($H$1069="No","If you did not elect to comply with 98.236(q) according to 98.233(q)(1)(iv) for specific equipment component types, leave black the corresponding rows for these components below","")</f>
        <v/>
      </c>
      <c r="G945" s="566"/>
      <c r="H945" s="566"/>
      <c r="I945" s="566"/>
      <c r="M945" s="124"/>
      <c r="N945" s="124"/>
      <c r="O945" s="124"/>
      <c r="P945" s="124"/>
      <c r="Q945" s="119"/>
      <c r="R945" s="119"/>
      <c r="S945" s="119"/>
      <c r="T945" s="119"/>
      <c r="U945" s="119"/>
      <c r="V945" s="119"/>
    </row>
    <row r="946" spans="2:22" ht="15" x14ac:dyDescent="0.25">
      <c r="B946" s="141"/>
      <c r="C946" s="639" t="s">
        <v>104</v>
      </c>
      <c r="D946" s="639"/>
      <c r="E946" s="639"/>
      <c r="F946" s="566"/>
      <c r="G946" s="566"/>
      <c r="H946" s="566"/>
      <c r="I946" s="566"/>
      <c r="M946" s="124"/>
      <c r="N946" s="124"/>
      <c r="O946" s="124"/>
      <c r="P946" s="124"/>
      <c r="Q946" s="119"/>
      <c r="R946" s="119"/>
      <c r="S946" s="119"/>
      <c r="T946" s="119"/>
      <c r="U946" s="119"/>
      <c r="V946" s="119"/>
    </row>
    <row r="947" spans="2:22" ht="46.5" customHeight="1" x14ac:dyDescent="0.2">
      <c r="B947" s="141"/>
      <c r="C947" s="578" t="s">
        <v>345</v>
      </c>
      <c r="D947" s="578"/>
      <c r="E947" s="70"/>
      <c r="F947" s="566"/>
      <c r="G947" s="566"/>
      <c r="H947" s="566"/>
      <c r="I947" s="566"/>
      <c r="M947" s="124"/>
      <c r="N947" s="124"/>
      <c r="O947" s="124"/>
      <c r="P947" s="124"/>
      <c r="Q947" s="119"/>
      <c r="R947" s="119"/>
      <c r="S947" s="119"/>
      <c r="T947" s="119"/>
      <c r="U947" s="119"/>
      <c r="V947" s="119"/>
    </row>
    <row r="948" spans="2:22" ht="50.25" customHeight="1" x14ac:dyDescent="0.2">
      <c r="B948" s="141"/>
      <c r="C948" s="578" t="s">
        <v>346</v>
      </c>
      <c r="D948" s="578"/>
      <c r="E948" s="70"/>
      <c r="F948" s="566"/>
      <c r="G948" s="566"/>
      <c r="H948" s="566"/>
      <c r="I948" s="566"/>
      <c r="M948" s="124"/>
      <c r="N948" s="124"/>
      <c r="O948" s="124"/>
      <c r="P948" s="124"/>
      <c r="Q948" s="119"/>
      <c r="R948" s="119"/>
      <c r="S948" s="119"/>
      <c r="T948" s="119"/>
      <c r="U948" s="119"/>
      <c r="V948" s="119"/>
    </row>
    <row r="949" spans="2:22" ht="44.25" customHeight="1" x14ac:dyDescent="0.2">
      <c r="B949" s="141"/>
      <c r="C949" s="578" t="s">
        <v>347</v>
      </c>
      <c r="D949" s="578"/>
      <c r="E949" s="70"/>
      <c r="F949" s="566"/>
      <c r="G949" s="566"/>
      <c r="H949" s="566"/>
      <c r="I949" s="566"/>
      <c r="M949" s="124"/>
      <c r="N949" s="124"/>
      <c r="O949" s="124"/>
      <c r="P949" s="124"/>
      <c r="Q949" s="119"/>
      <c r="R949" s="119"/>
      <c r="S949" s="119"/>
      <c r="T949" s="119"/>
      <c r="U949" s="119"/>
      <c r="V949" s="119"/>
    </row>
    <row r="950" spans="2:22" x14ac:dyDescent="0.2">
      <c r="B950" s="141"/>
      <c r="F950" s="566"/>
      <c r="G950" s="566"/>
      <c r="H950" s="566"/>
      <c r="I950" s="566"/>
      <c r="M950" s="124"/>
      <c r="N950" s="124"/>
      <c r="O950" s="124"/>
      <c r="P950" s="124"/>
      <c r="Q950" s="119"/>
      <c r="R950" s="119"/>
      <c r="S950" s="119"/>
      <c r="T950" s="119"/>
      <c r="U950" s="119"/>
      <c r="V950" s="119"/>
    </row>
    <row r="951" spans="2:22" x14ac:dyDescent="0.2">
      <c r="B951" s="141"/>
      <c r="F951" s="566"/>
      <c r="G951" s="566"/>
      <c r="H951" s="566"/>
      <c r="I951" s="566"/>
      <c r="M951" s="124"/>
      <c r="N951" s="124"/>
      <c r="O951" s="124"/>
      <c r="P951" s="124"/>
      <c r="Q951" s="119"/>
      <c r="R951" s="119"/>
      <c r="S951" s="119"/>
      <c r="T951" s="119"/>
      <c r="U951" s="119"/>
      <c r="V951" s="119"/>
    </row>
    <row r="952" spans="2:22" x14ac:dyDescent="0.2">
      <c r="B952" s="141"/>
      <c r="F952" s="566"/>
      <c r="G952" s="566"/>
      <c r="H952" s="566"/>
      <c r="I952" s="566"/>
      <c r="M952" s="124"/>
      <c r="N952" s="124"/>
      <c r="O952" s="124"/>
      <c r="P952" s="124"/>
      <c r="Q952" s="119"/>
      <c r="R952" s="119"/>
      <c r="S952" s="119"/>
      <c r="T952" s="119"/>
      <c r="U952" s="119"/>
      <c r="V952" s="119"/>
    </row>
    <row r="953" spans="2:22" ht="18" x14ac:dyDescent="0.25">
      <c r="B953" s="418" t="s">
        <v>305</v>
      </c>
      <c r="M953" s="124"/>
      <c r="N953" s="124"/>
      <c r="O953" s="124"/>
      <c r="P953" s="124"/>
      <c r="Q953" s="119"/>
      <c r="R953" s="119"/>
      <c r="S953" s="119"/>
      <c r="T953" s="119"/>
      <c r="U953" s="119"/>
      <c r="V953" s="119"/>
    </row>
    <row r="954" spans="2:22" ht="78" customHeight="1" x14ac:dyDescent="0.2">
      <c r="B954" s="141"/>
      <c r="C954" s="66"/>
      <c r="D954" s="578" t="s">
        <v>306</v>
      </c>
      <c r="E954" s="578"/>
      <c r="F954" s="578"/>
      <c r="G954" s="578"/>
      <c r="H954" s="578"/>
      <c r="I954" s="578"/>
      <c r="M954" s="124"/>
      <c r="N954" s="124"/>
      <c r="O954" s="124"/>
      <c r="P954" s="124"/>
      <c r="Q954" s="119"/>
      <c r="R954" s="119"/>
      <c r="S954" s="119"/>
      <c r="T954" s="119"/>
      <c r="U954" s="119"/>
      <c r="V954" s="119"/>
    </row>
    <row r="955" spans="2:22" ht="75" x14ac:dyDescent="0.25">
      <c r="B955" s="132" t="s">
        <v>60</v>
      </c>
      <c r="C955" s="487" t="s">
        <v>307</v>
      </c>
      <c r="D955" s="487" t="s">
        <v>308</v>
      </c>
      <c r="E955" s="487" t="s">
        <v>309</v>
      </c>
      <c r="F955" s="487" t="s">
        <v>310</v>
      </c>
      <c r="G955" s="487" t="s">
        <v>311</v>
      </c>
      <c r="H955" s="487" t="s">
        <v>312</v>
      </c>
      <c r="I955" s="481" t="s">
        <v>313</v>
      </c>
      <c r="M955" s="124"/>
      <c r="N955" s="124"/>
      <c r="O955" s="124"/>
      <c r="P955" s="124"/>
      <c r="Q955" s="119"/>
      <c r="R955" s="119"/>
      <c r="S955" s="119"/>
      <c r="T955" s="119"/>
      <c r="U955" s="119"/>
      <c r="V955" s="119"/>
    </row>
    <row r="956" spans="2:22" x14ac:dyDescent="0.2">
      <c r="B956" s="105"/>
      <c r="C956" s="16"/>
      <c r="D956" s="16"/>
      <c r="E956" s="16"/>
      <c r="F956" s="16"/>
      <c r="G956" s="16"/>
      <c r="H956" s="16"/>
      <c r="I956" s="16"/>
      <c r="M956" s="124"/>
      <c r="N956" s="124"/>
      <c r="O956" s="124"/>
      <c r="P956" s="124"/>
      <c r="Q956" s="119"/>
      <c r="R956" s="119"/>
      <c r="S956" s="119"/>
      <c r="T956" s="119"/>
      <c r="U956" s="119"/>
      <c r="V956" s="119"/>
    </row>
    <row r="957" spans="2:22" x14ac:dyDescent="0.2">
      <c r="B957" s="105"/>
      <c r="C957" s="16"/>
      <c r="D957" s="16"/>
      <c r="E957" s="16"/>
      <c r="F957" s="16"/>
      <c r="G957" s="16"/>
      <c r="H957" s="16"/>
      <c r="I957" s="16"/>
      <c r="M957" s="124"/>
      <c r="N957" s="124"/>
      <c r="O957" s="124"/>
      <c r="P957" s="124"/>
      <c r="Q957" s="119"/>
      <c r="R957" s="119"/>
      <c r="S957" s="119"/>
      <c r="T957" s="119"/>
      <c r="U957" s="119"/>
      <c r="V957" s="119"/>
    </row>
    <row r="958" spans="2:22" x14ac:dyDescent="0.2">
      <c r="B958" s="105"/>
      <c r="C958" s="16"/>
      <c r="D958" s="16"/>
      <c r="E958" s="16"/>
      <c r="F958" s="16"/>
      <c r="G958" s="16"/>
      <c r="H958" s="16"/>
      <c r="I958" s="16"/>
      <c r="M958" s="124"/>
      <c r="N958" s="124"/>
      <c r="O958" s="124"/>
      <c r="P958" s="124"/>
      <c r="Q958" s="119"/>
      <c r="R958" s="119"/>
      <c r="S958" s="119"/>
      <c r="T958" s="119"/>
      <c r="U958" s="119"/>
      <c r="V958" s="119"/>
    </row>
    <row r="959" spans="2:22" x14ac:dyDescent="0.2">
      <c r="B959" s="105"/>
      <c r="C959" s="16"/>
      <c r="D959" s="16"/>
      <c r="E959" s="16"/>
      <c r="F959" s="16"/>
      <c r="G959" s="16"/>
      <c r="H959" s="16"/>
      <c r="I959" s="16"/>
      <c r="M959" s="124"/>
      <c r="N959" s="124"/>
      <c r="O959" s="124"/>
      <c r="P959" s="124"/>
      <c r="Q959" s="119"/>
      <c r="R959" s="119"/>
      <c r="S959" s="119"/>
      <c r="T959" s="119"/>
      <c r="U959" s="119"/>
      <c r="V959" s="119"/>
    </row>
    <row r="960" spans="2:22" x14ac:dyDescent="0.2">
      <c r="B960" s="105"/>
      <c r="C960" s="16"/>
      <c r="D960" s="16"/>
      <c r="E960" s="16"/>
      <c r="F960" s="16"/>
      <c r="G960" s="16"/>
      <c r="H960" s="16"/>
      <c r="I960" s="16"/>
      <c r="M960" s="124"/>
      <c r="N960" s="124"/>
      <c r="O960" s="124"/>
      <c r="P960" s="124"/>
      <c r="Q960" s="119"/>
      <c r="R960" s="119"/>
      <c r="S960" s="119"/>
      <c r="T960" s="119"/>
      <c r="U960" s="119"/>
      <c r="V960" s="119"/>
    </row>
    <row r="961" spans="2:27" x14ac:dyDescent="0.2">
      <c r="B961" s="105"/>
      <c r="C961" s="16"/>
      <c r="D961" s="16"/>
      <c r="E961" s="16"/>
      <c r="F961" s="16"/>
      <c r="G961" s="16"/>
      <c r="H961" s="16"/>
      <c r="I961" s="16"/>
      <c r="M961" s="124"/>
      <c r="N961" s="124"/>
      <c r="O961" s="124"/>
      <c r="P961" s="124"/>
      <c r="Q961" s="119"/>
      <c r="R961" s="119"/>
      <c r="S961" s="119"/>
      <c r="T961" s="119"/>
      <c r="U961" s="119"/>
      <c r="V961" s="119"/>
    </row>
    <row r="962" spans="2:27" x14ac:dyDescent="0.2">
      <c r="B962" s="105"/>
      <c r="C962" s="16"/>
      <c r="D962" s="16"/>
      <c r="E962" s="16"/>
      <c r="F962" s="16"/>
      <c r="G962" s="16"/>
      <c r="H962" s="16"/>
      <c r="I962" s="16"/>
      <c r="M962" s="124"/>
      <c r="N962" s="124"/>
      <c r="O962" s="124"/>
      <c r="P962" s="124"/>
      <c r="Q962" s="119"/>
      <c r="R962" s="119"/>
      <c r="S962" s="119"/>
      <c r="T962" s="119"/>
      <c r="U962" s="119"/>
      <c r="V962" s="119"/>
    </row>
    <row r="963" spans="2:27" x14ac:dyDescent="0.2">
      <c r="B963" s="141"/>
      <c r="M963" s="124"/>
      <c r="N963" s="124"/>
      <c r="O963" s="124"/>
      <c r="P963" s="124"/>
      <c r="Q963" s="119"/>
      <c r="R963" s="119"/>
      <c r="S963" s="119"/>
      <c r="T963" s="119"/>
      <c r="U963" s="119"/>
      <c r="V963" s="119"/>
    </row>
    <row r="964" spans="2:27" ht="15" thickBot="1" x14ac:dyDescent="0.25">
      <c r="B964" s="412"/>
      <c r="C964" s="302"/>
      <c r="D964" s="302"/>
      <c r="E964" s="302"/>
      <c r="F964" s="302"/>
      <c r="G964" s="302"/>
      <c r="H964" s="302"/>
      <c r="I964" s="302"/>
      <c r="J964" s="302"/>
      <c r="M964" s="124"/>
      <c r="N964" s="124"/>
      <c r="O964" s="124"/>
      <c r="P964" s="124"/>
      <c r="Q964" s="119"/>
      <c r="R964" s="119"/>
      <c r="S964" s="119"/>
      <c r="T964" s="119"/>
      <c r="U964" s="119"/>
      <c r="V964" s="119"/>
    </row>
    <row r="965" spans="2:27" x14ac:dyDescent="0.2">
      <c r="B965" s="414"/>
      <c r="C965" s="415"/>
      <c r="D965" s="415"/>
      <c r="E965" s="415"/>
      <c r="F965" s="415"/>
      <c r="G965" s="415"/>
      <c r="H965" s="415"/>
      <c r="I965" s="415"/>
      <c r="J965" s="415"/>
    </row>
    <row r="966" spans="2:27" ht="18" x14ac:dyDescent="0.25">
      <c r="B966" s="418" t="s">
        <v>314</v>
      </c>
    </row>
    <row r="967" spans="2:27" x14ac:dyDescent="0.2">
      <c r="B967" s="141"/>
    </row>
    <row r="968" spans="2:27" ht="143.25" thickBot="1" x14ac:dyDescent="0.3">
      <c r="B968" s="135" t="s">
        <v>315</v>
      </c>
      <c r="C968" s="486" t="s">
        <v>60</v>
      </c>
      <c r="D968" s="602" t="s">
        <v>316</v>
      </c>
      <c r="E968" s="602"/>
      <c r="F968" s="602"/>
      <c r="G968" s="479" t="s">
        <v>317</v>
      </c>
      <c r="H968" s="479" t="s">
        <v>318</v>
      </c>
      <c r="I968" s="486" t="s">
        <v>319</v>
      </c>
      <c r="J968" s="486" t="s">
        <v>320</v>
      </c>
    </row>
    <row r="969" spans="2:27" x14ac:dyDescent="0.2">
      <c r="B969" s="643" t="s">
        <v>348</v>
      </c>
      <c r="C969" s="640"/>
      <c r="D969" s="593" t="s">
        <v>349</v>
      </c>
      <c r="E969" s="593"/>
      <c r="F969" s="593"/>
      <c r="G969" s="250"/>
      <c r="H969" s="250"/>
      <c r="I969" s="297"/>
      <c r="J969" s="251"/>
      <c r="AA969" s="44">
        <f>$C$969</f>
        <v>0</v>
      </c>
    </row>
    <row r="970" spans="2:27" x14ac:dyDescent="0.2">
      <c r="B970" s="643"/>
      <c r="C970" s="641"/>
      <c r="D970" s="548" t="s">
        <v>350</v>
      </c>
      <c r="E970" s="548"/>
      <c r="F970" s="548"/>
      <c r="G970" s="67"/>
      <c r="H970" s="67"/>
      <c r="I970" s="68"/>
      <c r="J970" s="252"/>
      <c r="AA970" s="44">
        <f t="shared" ref="AA970:AA980" si="18">$C$969</f>
        <v>0</v>
      </c>
    </row>
    <row r="971" spans="2:27" x14ac:dyDescent="0.2">
      <c r="B971" s="643"/>
      <c r="C971" s="641"/>
      <c r="D971" s="548" t="s">
        <v>351</v>
      </c>
      <c r="E971" s="548"/>
      <c r="F971" s="548"/>
      <c r="G971" s="67"/>
      <c r="H971" s="67"/>
      <c r="I971" s="68"/>
      <c r="J971" s="252"/>
      <c r="AA971" s="44">
        <f t="shared" si="18"/>
        <v>0</v>
      </c>
    </row>
    <row r="972" spans="2:27" x14ac:dyDescent="0.2">
      <c r="B972" s="643"/>
      <c r="C972" s="641"/>
      <c r="D972" s="548" t="s">
        <v>352</v>
      </c>
      <c r="E972" s="548"/>
      <c r="F972" s="548"/>
      <c r="G972" s="67"/>
      <c r="H972" s="67"/>
      <c r="I972" s="68"/>
      <c r="J972" s="252"/>
      <c r="AA972" s="44">
        <f t="shared" si="18"/>
        <v>0</v>
      </c>
    </row>
    <row r="973" spans="2:27" x14ac:dyDescent="0.2">
      <c r="B973" s="643"/>
      <c r="C973" s="641"/>
      <c r="D973" s="548" t="s">
        <v>353</v>
      </c>
      <c r="E973" s="548"/>
      <c r="F973" s="548"/>
      <c r="G973" s="67"/>
      <c r="H973" s="67"/>
      <c r="I973" s="68"/>
      <c r="J973" s="252"/>
      <c r="AA973" s="44">
        <f t="shared" si="18"/>
        <v>0</v>
      </c>
    </row>
    <row r="974" spans="2:27" x14ac:dyDescent="0.2">
      <c r="B974" s="643"/>
      <c r="C974" s="641"/>
      <c r="D974" s="548" t="s">
        <v>354</v>
      </c>
      <c r="E974" s="548"/>
      <c r="F974" s="548"/>
      <c r="G974" s="67"/>
      <c r="H974" s="67"/>
      <c r="I974" s="68"/>
      <c r="J974" s="252"/>
      <c r="AA974" s="44">
        <f t="shared" si="18"/>
        <v>0</v>
      </c>
    </row>
    <row r="975" spans="2:27" x14ac:dyDescent="0.2">
      <c r="B975" s="643"/>
      <c r="C975" s="641"/>
      <c r="D975" s="548" t="s">
        <v>355</v>
      </c>
      <c r="E975" s="548"/>
      <c r="F975" s="548"/>
      <c r="G975" s="67"/>
      <c r="H975" s="67"/>
      <c r="I975" s="68"/>
      <c r="J975" s="252"/>
      <c r="AA975" s="44">
        <f t="shared" si="18"/>
        <v>0</v>
      </c>
    </row>
    <row r="976" spans="2:27" x14ac:dyDescent="0.2">
      <c r="B976" s="643"/>
      <c r="C976" s="641"/>
      <c r="D976" s="548" t="s">
        <v>356</v>
      </c>
      <c r="E976" s="548"/>
      <c r="F976" s="548"/>
      <c r="G976" s="67"/>
      <c r="H976" s="67"/>
      <c r="I976" s="68"/>
      <c r="J976" s="252"/>
      <c r="AA976" s="44">
        <f t="shared" si="18"/>
        <v>0</v>
      </c>
    </row>
    <row r="977" spans="2:27" x14ac:dyDescent="0.2">
      <c r="B977" s="643"/>
      <c r="C977" s="641"/>
      <c r="D977" s="548" t="s">
        <v>357</v>
      </c>
      <c r="E977" s="548"/>
      <c r="F977" s="548"/>
      <c r="G977" s="67"/>
      <c r="H977" s="67"/>
      <c r="I977" s="68"/>
      <c r="J977" s="252"/>
      <c r="AA977" s="44">
        <f t="shared" si="18"/>
        <v>0</v>
      </c>
    </row>
    <row r="978" spans="2:27" x14ac:dyDescent="0.2">
      <c r="B978" s="643"/>
      <c r="C978" s="641"/>
      <c r="D978" s="548" t="s">
        <v>358</v>
      </c>
      <c r="E978" s="548"/>
      <c r="F978" s="548"/>
      <c r="G978" s="67"/>
      <c r="H978" s="67"/>
      <c r="I978" s="68"/>
      <c r="J978" s="252"/>
      <c r="AA978" s="44">
        <f t="shared" si="18"/>
        <v>0</v>
      </c>
    </row>
    <row r="979" spans="2:27" x14ac:dyDescent="0.2">
      <c r="B979" s="643"/>
      <c r="C979" s="641"/>
      <c r="D979" s="548" t="s">
        <v>359</v>
      </c>
      <c r="E979" s="548"/>
      <c r="F979" s="548"/>
      <c r="G979" s="67"/>
      <c r="H979" s="67"/>
      <c r="I979" s="68"/>
      <c r="J979" s="252"/>
      <c r="AA979" s="44">
        <f t="shared" si="18"/>
        <v>0</v>
      </c>
    </row>
    <row r="980" spans="2:27" ht="15" thickBot="1" x14ac:dyDescent="0.25">
      <c r="B980" s="643"/>
      <c r="C980" s="642"/>
      <c r="D980" s="549" t="s">
        <v>360</v>
      </c>
      <c r="E980" s="549"/>
      <c r="F980" s="549"/>
      <c r="G980" s="253"/>
      <c r="H980" s="253"/>
      <c r="I980" s="298"/>
      <c r="J980" s="254"/>
      <c r="AA980" s="44">
        <f t="shared" si="18"/>
        <v>0</v>
      </c>
    </row>
    <row r="981" spans="2:27" x14ac:dyDescent="0.2">
      <c r="C981" s="640"/>
      <c r="D981" s="593" t="s">
        <v>349</v>
      </c>
      <c r="E981" s="593"/>
      <c r="F981" s="593"/>
      <c r="G981" s="250"/>
      <c r="H981" s="250"/>
      <c r="I981" s="297"/>
      <c r="J981" s="251"/>
      <c r="AA981" s="44">
        <f>$C$981</f>
        <v>0</v>
      </c>
    </row>
    <row r="982" spans="2:27" x14ac:dyDescent="0.2">
      <c r="C982" s="641"/>
      <c r="D982" s="548" t="s">
        <v>350</v>
      </c>
      <c r="E982" s="548"/>
      <c r="F982" s="548"/>
      <c r="G982" s="67"/>
      <c r="H982" s="67"/>
      <c r="I982" s="68"/>
      <c r="J982" s="252"/>
      <c r="AA982" s="44">
        <f t="shared" ref="AA982:AA992" si="19">$C$981</f>
        <v>0</v>
      </c>
    </row>
    <row r="983" spans="2:27" x14ac:dyDescent="0.2">
      <c r="C983" s="641"/>
      <c r="D983" s="548" t="s">
        <v>351</v>
      </c>
      <c r="E983" s="548"/>
      <c r="F983" s="548"/>
      <c r="G983" s="67"/>
      <c r="H983" s="67"/>
      <c r="I983" s="68"/>
      <c r="J983" s="252"/>
      <c r="AA983" s="44">
        <f t="shared" si="19"/>
        <v>0</v>
      </c>
    </row>
    <row r="984" spans="2:27" x14ac:dyDescent="0.2">
      <c r="C984" s="641"/>
      <c r="D984" s="548" t="s">
        <v>352</v>
      </c>
      <c r="E984" s="548"/>
      <c r="F984" s="548"/>
      <c r="G984" s="67"/>
      <c r="H984" s="67"/>
      <c r="I984" s="68"/>
      <c r="J984" s="252"/>
      <c r="AA984" s="44">
        <f t="shared" si="19"/>
        <v>0</v>
      </c>
    </row>
    <row r="985" spans="2:27" x14ac:dyDescent="0.2">
      <c r="C985" s="641"/>
      <c r="D985" s="548" t="s">
        <v>353</v>
      </c>
      <c r="E985" s="548"/>
      <c r="F985" s="548"/>
      <c r="G985" s="67"/>
      <c r="H985" s="67"/>
      <c r="I985" s="68"/>
      <c r="J985" s="252"/>
      <c r="AA985" s="44">
        <f t="shared" si="19"/>
        <v>0</v>
      </c>
    </row>
    <row r="986" spans="2:27" x14ac:dyDescent="0.2">
      <c r="C986" s="641"/>
      <c r="D986" s="548" t="s">
        <v>354</v>
      </c>
      <c r="E986" s="548"/>
      <c r="F986" s="548"/>
      <c r="G986" s="67"/>
      <c r="H986" s="67"/>
      <c r="I986" s="68"/>
      <c r="J986" s="252"/>
      <c r="AA986" s="44">
        <f t="shared" si="19"/>
        <v>0</v>
      </c>
    </row>
    <row r="987" spans="2:27" x14ac:dyDescent="0.2">
      <c r="C987" s="641"/>
      <c r="D987" s="548" t="s">
        <v>355</v>
      </c>
      <c r="E987" s="548"/>
      <c r="F987" s="548"/>
      <c r="G987" s="67"/>
      <c r="H987" s="67"/>
      <c r="I987" s="68"/>
      <c r="J987" s="252"/>
      <c r="AA987" s="44">
        <f t="shared" si="19"/>
        <v>0</v>
      </c>
    </row>
    <row r="988" spans="2:27" x14ac:dyDescent="0.2">
      <c r="C988" s="641"/>
      <c r="D988" s="548" t="s">
        <v>356</v>
      </c>
      <c r="E988" s="548"/>
      <c r="F988" s="548"/>
      <c r="G988" s="67"/>
      <c r="H988" s="67"/>
      <c r="I988" s="68"/>
      <c r="J988" s="252"/>
      <c r="AA988" s="44">
        <f t="shared" si="19"/>
        <v>0</v>
      </c>
    </row>
    <row r="989" spans="2:27" x14ac:dyDescent="0.2">
      <c r="C989" s="641"/>
      <c r="D989" s="548" t="s">
        <v>357</v>
      </c>
      <c r="E989" s="548"/>
      <c r="F989" s="548"/>
      <c r="G989" s="67"/>
      <c r="H989" s="67"/>
      <c r="I989" s="68"/>
      <c r="J989" s="252"/>
      <c r="AA989" s="44">
        <f t="shared" si="19"/>
        <v>0</v>
      </c>
    </row>
    <row r="990" spans="2:27" x14ac:dyDescent="0.2">
      <c r="C990" s="641"/>
      <c r="D990" s="548" t="s">
        <v>358</v>
      </c>
      <c r="E990" s="548"/>
      <c r="F990" s="548"/>
      <c r="G990" s="67"/>
      <c r="H990" s="67"/>
      <c r="I990" s="68"/>
      <c r="J990" s="252"/>
      <c r="AA990" s="44">
        <f t="shared" si="19"/>
        <v>0</v>
      </c>
    </row>
    <row r="991" spans="2:27" x14ac:dyDescent="0.2">
      <c r="C991" s="641"/>
      <c r="D991" s="548" t="s">
        <v>359</v>
      </c>
      <c r="E991" s="548"/>
      <c r="F991" s="548"/>
      <c r="G991" s="67"/>
      <c r="H991" s="67"/>
      <c r="I991" s="68"/>
      <c r="J991" s="252"/>
      <c r="AA991" s="44">
        <f t="shared" si="19"/>
        <v>0</v>
      </c>
    </row>
    <row r="992" spans="2:27" ht="15" thickBot="1" x14ac:dyDescent="0.25">
      <c r="C992" s="642"/>
      <c r="D992" s="549" t="s">
        <v>360</v>
      </c>
      <c r="E992" s="549"/>
      <c r="F992" s="549"/>
      <c r="G992" s="253"/>
      <c r="H992" s="253"/>
      <c r="I992" s="298"/>
      <c r="J992" s="254"/>
      <c r="AA992" s="44">
        <f t="shared" si="19"/>
        <v>0</v>
      </c>
    </row>
    <row r="993" spans="3:27" x14ac:dyDescent="0.2">
      <c r="C993" s="640"/>
      <c r="D993" s="593" t="s">
        <v>349</v>
      </c>
      <c r="E993" s="593"/>
      <c r="F993" s="593"/>
      <c r="G993" s="250"/>
      <c r="H993" s="250"/>
      <c r="I993" s="297"/>
      <c r="J993" s="251"/>
      <c r="AA993" s="44">
        <f>$C$993</f>
        <v>0</v>
      </c>
    </row>
    <row r="994" spans="3:27" x14ac:dyDescent="0.2">
      <c r="C994" s="641"/>
      <c r="D994" s="548" t="s">
        <v>350</v>
      </c>
      <c r="E994" s="548"/>
      <c r="F994" s="548"/>
      <c r="G994" s="67"/>
      <c r="H994" s="67"/>
      <c r="I994" s="68"/>
      <c r="J994" s="252"/>
      <c r="AA994" s="44">
        <f t="shared" ref="AA994:AA1003" si="20">$C$993</f>
        <v>0</v>
      </c>
    </row>
    <row r="995" spans="3:27" x14ac:dyDescent="0.2">
      <c r="C995" s="641"/>
      <c r="D995" s="548" t="s">
        <v>351</v>
      </c>
      <c r="E995" s="548"/>
      <c r="F995" s="548"/>
      <c r="G995" s="67"/>
      <c r="H995" s="67"/>
      <c r="I995" s="68"/>
      <c r="J995" s="252"/>
      <c r="AA995" s="44">
        <f t="shared" si="20"/>
        <v>0</v>
      </c>
    </row>
    <row r="996" spans="3:27" x14ac:dyDescent="0.2">
      <c r="C996" s="641"/>
      <c r="D996" s="548" t="s">
        <v>352</v>
      </c>
      <c r="E996" s="548"/>
      <c r="F996" s="548"/>
      <c r="G996" s="67"/>
      <c r="H996" s="67"/>
      <c r="I996" s="68"/>
      <c r="J996" s="252"/>
      <c r="AA996" s="44">
        <f t="shared" si="20"/>
        <v>0</v>
      </c>
    </row>
    <row r="997" spans="3:27" x14ac:dyDescent="0.2">
      <c r="C997" s="641"/>
      <c r="D997" s="548" t="s">
        <v>353</v>
      </c>
      <c r="E997" s="548"/>
      <c r="F997" s="548"/>
      <c r="G997" s="67"/>
      <c r="H997" s="67"/>
      <c r="I997" s="68"/>
      <c r="J997" s="252"/>
      <c r="AA997" s="44">
        <f t="shared" si="20"/>
        <v>0</v>
      </c>
    </row>
    <row r="998" spans="3:27" x14ac:dyDescent="0.2">
      <c r="C998" s="641"/>
      <c r="D998" s="548" t="s">
        <v>354</v>
      </c>
      <c r="E998" s="548"/>
      <c r="F998" s="548"/>
      <c r="G998" s="67"/>
      <c r="H998" s="67"/>
      <c r="I998" s="68"/>
      <c r="J998" s="252"/>
      <c r="AA998" s="44">
        <f t="shared" si="20"/>
        <v>0</v>
      </c>
    </row>
    <row r="999" spans="3:27" x14ac:dyDescent="0.2">
      <c r="C999" s="641"/>
      <c r="D999" s="548" t="s">
        <v>355</v>
      </c>
      <c r="E999" s="548"/>
      <c r="F999" s="548"/>
      <c r="G999" s="67"/>
      <c r="H999" s="67"/>
      <c r="I999" s="68"/>
      <c r="J999" s="252"/>
      <c r="AA999" s="44">
        <f t="shared" si="20"/>
        <v>0</v>
      </c>
    </row>
    <row r="1000" spans="3:27" x14ac:dyDescent="0.2">
      <c r="C1000" s="641"/>
      <c r="D1000" s="548" t="s">
        <v>356</v>
      </c>
      <c r="E1000" s="548"/>
      <c r="F1000" s="548"/>
      <c r="G1000" s="67"/>
      <c r="H1000" s="67"/>
      <c r="I1000" s="68"/>
      <c r="J1000" s="252"/>
      <c r="AA1000" s="44">
        <f t="shared" si="20"/>
        <v>0</v>
      </c>
    </row>
    <row r="1001" spans="3:27" x14ac:dyDescent="0.2">
      <c r="C1001" s="641"/>
      <c r="D1001" s="548" t="s">
        <v>357</v>
      </c>
      <c r="E1001" s="548"/>
      <c r="F1001" s="548"/>
      <c r="G1001" s="67"/>
      <c r="H1001" s="67"/>
      <c r="I1001" s="68"/>
      <c r="J1001" s="252"/>
      <c r="AA1001" s="44">
        <f t="shared" si="20"/>
        <v>0</v>
      </c>
    </row>
    <row r="1002" spans="3:27" x14ac:dyDescent="0.2">
      <c r="C1002" s="641"/>
      <c r="D1002" s="548" t="s">
        <v>358</v>
      </c>
      <c r="E1002" s="548"/>
      <c r="F1002" s="548"/>
      <c r="G1002" s="67"/>
      <c r="H1002" s="67"/>
      <c r="I1002" s="68"/>
      <c r="J1002" s="252"/>
      <c r="AA1002" s="44">
        <f t="shared" si="20"/>
        <v>0</v>
      </c>
    </row>
    <row r="1003" spans="3:27" x14ac:dyDescent="0.2">
      <c r="C1003" s="641"/>
      <c r="D1003" s="548" t="s">
        <v>359</v>
      </c>
      <c r="E1003" s="548"/>
      <c r="F1003" s="548"/>
      <c r="G1003" s="67"/>
      <c r="H1003" s="67"/>
      <c r="I1003" s="68"/>
      <c r="J1003" s="252"/>
      <c r="AA1003" s="44">
        <f t="shared" si="20"/>
        <v>0</v>
      </c>
    </row>
    <row r="1004" spans="3:27" ht="15" thickBot="1" x14ac:dyDescent="0.25">
      <c r="C1004" s="642"/>
      <c r="D1004" s="549" t="s">
        <v>360</v>
      </c>
      <c r="E1004" s="549"/>
      <c r="F1004" s="549"/>
      <c r="G1004" s="253"/>
      <c r="H1004" s="253"/>
      <c r="I1004" s="298"/>
      <c r="J1004" s="254"/>
      <c r="AA1004" s="44">
        <f>$C$993</f>
        <v>0</v>
      </c>
    </row>
    <row r="1005" spans="3:27" x14ac:dyDescent="0.2">
      <c r="C1005" s="640"/>
      <c r="D1005" s="593" t="s">
        <v>349</v>
      </c>
      <c r="E1005" s="593"/>
      <c r="F1005" s="593"/>
      <c r="G1005" s="250"/>
      <c r="H1005" s="250"/>
      <c r="I1005" s="297"/>
      <c r="J1005" s="251"/>
      <c r="AA1005" s="44">
        <f>$C$1005</f>
        <v>0</v>
      </c>
    </row>
    <row r="1006" spans="3:27" x14ac:dyDescent="0.2">
      <c r="C1006" s="641"/>
      <c r="D1006" s="548" t="s">
        <v>350</v>
      </c>
      <c r="E1006" s="548"/>
      <c r="F1006" s="548"/>
      <c r="G1006" s="67"/>
      <c r="H1006" s="67"/>
      <c r="I1006" s="68"/>
      <c r="J1006" s="252"/>
      <c r="AA1006" s="44">
        <f t="shared" ref="AA1006:AA1016" si="21">$C$1005</f>
        <v>0</v>
      </c>
    </row>
    <row r="1007" spans="3:27" x14ac:dyDescent="0.2">
      <c r="C1007" s="641"/>
      <c r="D1007" s="548" t="s">
        <v>351</v>
      </c>
      <c r="E1007" s="548"/>
      <c r="F1007" s="548"/>
      <c r="G1007" s="67"/>
      <c r="H1007" s="67"/>
      <c r="I1007" s="68"/>
      <c r="J1007" s="252"/>
      <c r="AA1007" s="44">
        <f t="shared" si="21"/>
        <v>0</v>
      </c>
    </row>
    <row r="1008" spans="3:27" x14ac:dyDescent="0.2">
      <c r="C1008" s="641"/>
      <c r="D1008" s="548" t="s">
        <v>352</v>
      </c>
      <c r="E1008" s="548"/>
      <c r="F1008" s="548"/>
      <c r="G1008" s="67"/>
      <c r="H1008" s="67"/>
      <c r="I1008" s="68"/>
      <c r="J1008" s="252"/>
      <c r="AA1008" s="44">
        <f t="shared" si="21"/>
        <v>0</v>
      </c>
    </row>
    <row r="1009" spans="3:27" x14ac:dyDescent="0.2">
      <c r="C1009" s="641"/>
      <c r="D1009" s="548" t="s">
        <v>353</v>
      </c>
      <c r="E1009" s="548"/>
      <c r="F1009" s="548"/>
      <c r="G1009" s="67"/>
      <c r="H1009" s="67"/>
      <c r="I1009" s="68"/>
      <c r="J1009" s="252"/>
      <c r="AA1009" s="44">
        <f t="shared" si="21"/>
        <v>0</v>
      </c>
    </row>
    <row r="1010" spans="3:27" x14ac:dyDescent="0.2">
      <c r="C1010" s="641"/>
      <c r="D1010" s="548" t="s">
        <v>354</v>
      </c>
      <c r="E1010" s="548"/>
      <c r="F1010" s="548"/>
      <c r="G1010" s="67"/>
      <c r="H1010" s="67"/>
      <c r="I1010" s="68"/>
      <c r="J1010" s="252"/>
      <c r="AA1010" s="44">
        <f t="shared" si="21"/>
        <v>0</v>
      </c>
    </row>
    <row r="1011" spans="3:27" x14ac:dyDescent="0.2">
      <c r="C1011" s="641"/>
      <c r="D1011" s="548" t="s">
        <v>355</v>
      </c>
      <c r="E1011" s="548"/>
      <c r="F1011" s="548"/>
      <c r="G1011" s="67"/>
      <c r="H1011" s="67"/>
      <c r="I1011" s="68"/>
      <c r="J1011" s="252"/>
      <c r="AA1011" s="44">
        <f t="shared" si="21"/>
        <v>0</v>
      </c>
    </row>
    <row r="1012" spans="3:27" x14ac:dyDescent="0.2">
      <c r="C1012" s="641"/>
      <c r="D1012" s="548" t="s">
        <v>356</v>
      </c>
      <c r="E1012" s="548"/>
      <c r="F1012" s="548"/>
      <c r="G1012" s="67"/>
      <c r="H1012" s="67"/>
      <c r="I1012" s="68"/>
      <c r="J1012" s="252"/>
      <c r="AA1012" s="44">
        <f t="shared" si="21"/>
        <v>0</v>
      </c>
    </row>
    <row r="1013" spans="3:27" x14ac:dyDescent="0.2">
      <c r="C1013" s="641"/>
      <c r="D1013" s="548" t="s">
        <v>357</v>
      </c>
      <c r="E1013" s="548"/>
      <c r="F1013" s="548"/>
      <c r="G1013" s="67"/>
      <c r="H1013" s="67"/>
      <c r="I1013" s="68"/>
      <c r="J1013" s="252"/>
      <c r="AA1013" s="44">
        <f t="shared" si="21"/>
        <v>0</v>
      </c>
    </row>
    <row r="1014" spans="3:27" x14ac:dyDescent="0.2">
      <c r="C1014" s="641"/>
      <c r="D1014" s="548" t="s">
        <v>358</v>
      </c>
      <c r="E1014" s="548"/>
      <c r="F1014" s="548"/>
      <c r="G1014" s="67"/>
      <c r="H1014" s="67"/>
      <c r="I1014" s="68"/>
      <c r="J1014" s="252"/>
      <c r="AA1014" s="44">
        <f t="shared" si="21"/>
        <v>0</v>
      </c>
    </row>
    <row r="1015" spans="3:27" x14ac:dyDescent="0.2">
      <c r="C1015" s="641"/>
      <c r="D1015" s="548" t="s">
        <v>359</v>
      </c>
      <c r="E1015" s="548"/>
      <c r="F1015" s="548"/>
      <c r="G1015" s="67"/>
      <c r="H1015" s="67"/>
      <c r="I1015" s="68"/>
      <c r="J1015" s="252"/>
      <c r="AA1015" s="44">
        <f t="shared" si="21"/>
        <v>0</v>
      </c>
    </row>
    <row r="1016" spans="3:27" ht="15" thickBot="1" x14ac:dyDescent="0.25">
      <c r="C1016" s="642"/>
      <c r="D1016" s="549" t="s">
        <v>360</v>
      </c>
      <c r="E1016" s="549"/>
      <c r="F1016" s="549"/>
      <c r="G1016" s="253"/>
      <c r="H1016" s="253"/>
      <c r="I1016" s="298"/>
      <c r="J1016" s="254"/>
      <c r="AA1016" s="44">
        <f t="shared" si="21"/>
        <v>0</v>
      </c>
    </row>
    <row r="1017" spans="3:27" x14ac:dyDescent="0.2">
      <c r="C1017" s="640"/>
      <c r="D1017" s="593" t="s">
        <v>349</v>
      </c>
      <c r="E1017" s="593"/>
      <c r="F1017" s="593"/>
      <c r="G1017" s="250"/>
      <c r="H1017" s="250"/>
      <c r="I1017" s="297"/>
      <c r="J1017" s="251"/>
      <c r="AA1017" s="44">
        <f>$C$1017</f>
        <v>0</v>
      </c>
    </row>
    <row r="1018" spans="3:27" x14ac:dyDescent="0.2">
      <c r="C1018" s="641"/>
      <c r="D1018" s="548" t="s">
        <v>350</v>
      </c>
      <c r="E1018" s="548"/>
      <c r="F1018" s="548"/>
      <c r="G1018" s="67"/>
      <c r="H1018" s="67"/>
      <c r="I1018" s="68"/>
      <c r="J1018" s="252"/>
      <c r="AA1018" s="44">
        <f t="shared" ref="AA1018:AA1028" si="22">$C$1017</f>
        <v>0</v>
      </c>
    </row>
    <row r="1019" spans="3:27" x14ac:dyDescent="0.2">
      <c r="C1019" s="641"/>
      <c r="D1019" s="548" t="s">
        <v>351</v>
      </c>
      <c r="E1019" s="548"/>
      <c r="F1019" s="548"/>
      <c r="G1019" s="67"/>
      <c r="H1019" s="67"/>
      <c r="I1019" s="68"/>
      <c r="J1019" s="252"/>
      <c r="AA1019" s="44">
        <f t="shared" si="22"/>
        <v>0</v>
      </c>
    </row>
    <row r="1020" spans="3:27" x14ac:dyDescent="0.2">
      <c r="C1020" s="641"/>
      <c r="D1020" s="548" t="s">
        <v>352</v>
      </c>
      <c r="E1020" s="548"/>
      <c r="F1020" s="548"/>
      <c r="G1020" s="67"/>
      <c r="H1020" s="67"/>
      <c r="I1020" s="68"/>
      <c r="J1020" s="252"/>
      <c r="AA1020" s="44">
        <f t="shared" si="22"/>
        <v>0</v>
      </c>
    </row>
    <row r="1021" spans="3:27" x14ac:dyDescent="0.2">
      <c r="C1021" s="641"/>
      <c r="D1021" s="548" t="s">
        <v>353</v>
      </c>
      <c r="E1021" s="548"/>
      <c r="F1021" s="548"/>
      <c r="G1021" s="67"/>
      <c r="H1021" s="67"/>
      <c r="I1021" s="68"/>
      <c r="J1021" s="252"/>
      <c r="AA1021" s="44">
        <f t="shared" si="22"/>
        <v>0</v>
      </c>
    </row>
    <row r="1022" spans="3:27" x14ac:dyDescent="0.2">
      <c r="C1022" s="641"/>
      <c r="D1022" s="548" t="s">
        <v>354</v>
      </c>
      <c r="E1022" s="548"/>
      <c r="F1022" s="548"/>
      <c r="G1022" s="67"/>
      <c r="H1022" s="67"/>
      <c r="I1022" s="68"/>
      <c r="J1022" s="252"/>
      <c r="AA1022" s="44">
        <f t="shared" si="22"/>
        <v>0</v>
      </c>
    </row>
    <row r="1023" spans="3:27" x14ac:dyDescent="0.2">
      <c r="C1023" s="641"/>
      <c r="D1023" s="548" t="s">
        <v>355</v>
      </c>
      <c r="E1023" s="548"/>
      <c r="F1023" s="548"/>
      <c r="G1023" s="67"/>
      <c r="H1023" s="67"/>
      <c r="I1023" s="68"/>
      <c r="J1023" s="252"/>
      <c r="AA1023" s="44">
        <f t="shared" si="22"/>
        <v>0</v>
      </c>
    </row>
    <row r="1024" spans="3:27" x14ac:dyDescent="0.2">
      <c r="C1024" s="641"/>
      <c r="D1024" s="548" t="s">
        <v>356</v>
      </c>
      <c r="E1024" s="548"/>
      <c r="F1024" s="548"/>
      <c r="G1024" s="67"/>
      <c r="H1024" s="67"/>
      <c r="I1024" s="68"/>
      <c r="J1024" s="252"/>
      <c r="AA1024" s="44">
        <f t="shared" si="22"/>
        <v>0</v>
      </c>
    </row>
    <row r="1025" spans="2:27" x14ac:dyDescent="0.2">
      <c r="C1025" s="641"/>
      <c r="D1025" s="548" t="s">
        <v>357</v>
      </c>
      <c r="E1025" s="548"/>
      <c r="F1025" s="548"/>
      <c r="G1025" s="67"/>
      <c r="H1025" s="67"/>
      <c r="I1025" s="68"/>
      <c r="J1025" s="252"/>
      <c r="AA1025" s="44">
        <f t="shared" si="22"/>
        <v>0</v>
      </c>
    </row>
    <row r="1026" spans="2:27" x14ac:dyDescent="0.2">
      <c r="C1026" s="641"/>
      <c r="D1026" s="548" t="s">
        <v>358</v>
      </c>
      <c r="E1026" s="548"/>
      <c r="F1026" s="548"/>
      <c r="G1026" s="67"/>
      <c r="H1026" s="67"/>
      <c r="I1026" s="68"/>
      <c r="J1026" s="252"/>
      <c r="AA1026" s="44">
        <f t="shared" si="22"/>
        <v>0</v>
      </c>
    </row>
    <row r="1027" spans="2:27" x14ac:dyDescent="0.2">
      <c r="C1027" s="641"/>
      <c r="D1027" s="548" t="s">
        <v>359</v>
      </c>
      <c r="E1027" s="548"/>
      <c r="F1027" s="548"/>
      <c r="G1027" s="67"/>
      <c r="H1027" s="67"/>
      <c r="I1027" s="68"/>
      <c r="J1027" s="252"/>
      <c r="AA1027" s="44">
        <f t="shared" si="22"/>
        <v>0</v>
      </c>
    </row>
    <row r="1028" spans="2:27" ht="15" thickBot="1" x14ac:dyDescent="0.25">
      <c r="C1028" s="642"/>
      <c r="D1028" s="549" t="s">
        <v>360</v>
      </c>
      <c r="E1028" s="549"/>
      <c r="F1028" s="549"/>
      <c r="G1028" s="253"/>
      <c r="H1028" s="253"/>
      <c r="I1028" s="298"/>
      <c r="J1028" s="254"/>
      <c r="AA1028" s="44">
        <f t="shared" si="22"/>
        <v>0</v>
      </c>
    </row>
    <row r="1032" spans="2:27" ht="18" x14ac:dyDescent="0.2">
      <c r="B1032" s="330" t="s">
        <v>361</v>
      </c>
    </row>
    <row r="1035" spans="2:27" ht="106.5" x14ac:dyDescent="0.25">
      <c r="C1035" s="486" t="s">
        <v>60</v>
      </c>
      <c r="D1035" s="649" t="s">
        <v>362</v>
      </c>
      <c r="E1035" s="649"/>
      <c r="F1035" s="649"/>
      <c r="G1035" s="486" t="s">
        <v>363</v>
      </c>
      <c r="H1035" s="486" t="s">
        <v>364</v>
      </c>
      <c r="I1035" s="486" t="s">
        <v>365</v>
      </c>
      <c r="J1035" s="486" t="s">
        <v>366</v>
      </c>
    </row>
    <row r="1036" spans="2:27" x14ac:dyDescent="0.2">
      <c r="B1036" s="646" t="s">
        <v>367</v>
      </c>
      <c r="C1036" s="644"/>
      <c r="D1036" s="645" t="s">
        <v>368</v>
      </c>
      <c r="E1036" s="645"/>
      <c r="F1036" s="645"/>
      <c r="G1036" s="16"/>
      <c r="H1036" s="16"/>
      <c r="I1036" s="72"/>
      <c r="J1036" s="72"/>
      <c r="AA1036" s="44">
        <f>$C$1036</f>
        <v>0</v>
      </c>
    </row>
    <row r="1037" spans="2:27" x14ac:dyDescent="0.2">
      <c r="B1037" s="647"/>
      <c r="C1037" s="644"/>
      <c r="D1037" s="645" t="s">
        <v>369</v>
      </c>
      <c r="E1037" s="645"/>
      <c r="F1037" s="645"/>
      <c r="G1037" s="16"/>
      <c r="H1037" s="16"/>
      <c r="I1037" s="72"/>
      <c r="J1037" s="72"/>
      <c r="AA1037" s="44">
        <f>$C$1036</f>
        <v>0</v>
      </c>
    </row>
    <row r="1038" spans="2:27" x14ac:dyDescent="0.2">
      <c r="B1038" s="647"/>
      <c r="C1038" s="644"/>
      <c r="D1038" s="645" t="s">
        <v>370</v>
      </c>
      <c r="E1038" s="645"/>
      <c r="F1038" s="645"/>
      <c r="G1038" s="16"/>
      <c r="H1038" s="16"/>
      <c r="I1038" s="72"/>
      <c r="J1038" s="72"/>
      <c r="AA1038" s="44">
        <f>$C$1036</f>
        <v>0</v>
      </c>
    </row>
    <row r="1039" spans="2:27" x14ac:dyDescent="0.2">
      <c r="B1039" s="648"/>
      <c r="C1039" s="644"/>
      <c r="D1039" s="645" t="s">
        <v>371</v>
      </c>
      <c r="E1039" s="645"/>
      <c r="F1039" s="645"/>
      <c r="G1039" s="16"/>
      <c r="H1039" s="16"/>
      <c r="I1039" s="72"/>
      <c r="J1039" s="72"/>
      <c r="AA1039" s="44">
        <f>$C$1036</f>
        <v>0</v>
      </c>
    </row>
    <row r="1040" spans="2:27" x14ac:dyDescent="0.2">
      <c r="C1040" s="644"/>
      <c r="D1040" s="645" t="s">
        <v>368</v>
      </c>
      <c r="E1040" s="645"/>
      <c r="F1040" s="645"/>
      <c r="G1040" s="16"/>
      <c r="H1040" s="16"/>
      <c r="I1040" s="72"/>
      <c r="J1040" s="72"/>
      <c r="AA1040" s="44">
        <f>$C$1040</f>
        <v>0</v>
      </c>
    </row>
    <row r="1041" spans="3:27" x14ac:dyDescent="0.2">
      <c r="C1041" s="644"/>
      <c r="D1041" s="645" t="s">
        <v>369</v>
      </c>
      <c r="E1041" s="645"/>
      <c r="F1041" s="645"/>
      <c r="G1041" s="16"/>
      <c r="H1041" s="16"/>
      <c r="I1041" s="72"/>
      <c r="J1041" s="72"/>
      <c r="AA1041" s="44">
        <f>$C$1040</f>
        <v>0</v>
      </c>
    </row>
    <row r="1042" spans="3:27" x14ac:dyDescent="0.2">
      <c r="C1042" s="644"/>
      <c r="D1042" s="645" t="s">
        <v>370</v>
      </c>
      <c r="E1042" s="645"/>
      <c r="F1042" s="645"/>
      <c r="G1042" s="16"/>
      <c r="H1042" s="16"/>
      <c r="I1042" s="72"/>
      <c r="J1042" s="72"/>
      <c r="AA1042" s="44">
        <f>$C$1040</f>
        <v>0</v>
      </c>
    </row>
    <row r="1043" spans="3:27" x14ac:dyDescent="0.2">
      <c r="C1043" s="644"/>
      <c r="D1043" s="645" t="s">
        <v>371</v>
      </c>
      <c r="E1043" s="645"/>
      <c r="F1043" s="645"/>
      <c r="G1043" s="16"/>
      <c r="H1043" s="16"/>
      <c r="I1043" s="72"/>
      <c r="J1043" s="72"/>
      <c r="AA1043" s="44">
        <f>$C$1040</f>
        <v>0</v>
      </c>
    </row>
    <row r="1044" spans="3:27" x14ac:dyDescent="0.2">
      <c r="C1044" s="644"/>
      <c r="D1044" s="645" t="s">
        <v>368</v>
      </c>
      <c r="E1044" s="645"/>
      <c r="F1044" s="645"/>
      <c r="G1044" s="16"/>
      <c r="H1044" s="16"/>
      <c r="I1044" s="72"/>
      <c r="J1044" s="72"/>
      <c r="AA1044" s="44">
        <f>$C$1044</f>
        <v>0</v>
      </c>
    </row>
    <row r="1045" spans="3:27" x14ac:dyDescent="0.2">
      <c r="C1045" s="644"/>
      <c r="D1045" s="645" t="s">
        <v>369</v>
      </c>
      <c r="E1045" s="645"/>
      <c r="F1045" s="645"/>
      <c r="G1045" s="16"/>
      <c r="H1045" s="16"/>
      <c r="I1045" s="72"/>
      <c r="J1045" s="72"/>
      <c r="AA1045" s="44">
        <f>$C$1044</f>
        <v>0</v>
      </c>
    </row>
    <row r="1046" spans="3:27" x14ac:dyDescent="0.2">
      <c r="C1046" s="644"/>
      <c r="D1046" s="645" t="s">
        <v>370</v>
      </c>
      <c r="E1046" s="645"/>
      <c r="F1046" s="645"/>
      <c r="G1046" s="16"/>
      <c r="H1046" s="16"/>
      <c r="I1046" s="72"/>
      <c r="J1046" s="72"/>
      <c r="AA1046" s="44">
        <f>$C$1044</f>
        <v>0</v>
      </c>
    </row>
    <row r="1047" spans="3:27" x14ac:dyDescent="0.2">
      <c r="C1047" s="644"/>
      <c r="D1047" s="645" t="s">
        <v>371</v>
      </c>
      <c r="E1047" s="645"/>
      <c r="F1047" s="645"/>
      <c r="G1047" s="16"/>
      <c r="H1047" s="16"/>
      <c r="I1047" s="72"/>
      <c r="J1047" s="72"/>
      <c r="AA1047" s="44">
        <f>$C$1044</f>
        <v>0</v>
      </c>
    </row>
    <row r="1048" spans="3:27" x14ac:dyDescent="0.2">
      <c r="C1048" s="644"/>
      <c r="D1048" s="645" t="s">
        <v>368</v>
      </c>
      <c r="E1048" s="645"/>
      <c r="F1048" s="645"/>
      <c r="G1048" s="16"/>
      <c r="H1048" s="16"/>
      <c r="I1048" s="72"/>
      <c r="J1048" s="72"/>
      <c r="AA1048" s="44">
        <f>$C$1048</f>
        <v>0</v>
      </c>
    </row>
    <row r="1049" spans="3:27" x14ac:dyDescent="0.2">
      <c r="C1049" s="644"/>
      <c r="D1049" s="645" t="s">
        <v>369</v>
      </c>
      <c r="E1049" s="645"/>
      <c r="F1049" s="645"/>
      <c r="G1049" s="16"/>
      <c r="H1049" s="16"/>
      <c r="I1049" s="72"/>
      <c r="J1049" s="72"/>
      <c r="AA1049" s="44">
        <f>$C$1048</f>
        <v>0</v>
      </c>
    </row>
    <row r="1050" spans="3:27" x14ac:dyDescent="0.2">
      <c r="C1050" s="644"/>
      <c r="D1050" s="645" t="s">
        <v>370</v>
      </c>
      <c r="E1050" s="645"/>
      <c r="F1050" s="645"/>
      <c r="G1050" s="16"/>
      <c r="H1050" s="16"/>
      <c r="I1050" s="72"/>
      <c r="J1050" s="72"/>
      <c r="AA1050" s="44">
        <f>$C$1048</f>
        <v>0</v>
      </c>
    </row>
    <row r="1051" spans="3:27" x14ac:dyDescent="0.2">
      <c r="C1051" s="644"/>
      <c r="D1051" s="645" t="s">
        <v>371</v>
      </c>
      <c r="E1051" s="645"/>
      <c r="F1051" s="645"/>
      <c r="G1051" s="16"/>
      <c r="H1051" s="16"/>
      <c r="I1051" s="72"/>
      <c r="J1051" s="72"/>
      <c r="AA1051" s="44">
        <f>$C$1048</f>
        <v>0</v>
      </c>
    </row>
    <row r="1052" spans="3:27" x14ac:dyDescent="0.2">
      <c r="C1052" s="644"/>
      <c r="D1052" s="645" t="s">
        <v>368</v>
      </c>
      <c r="E1052" s="645"/>
      <c r="F1052" s="645"/>
      <c r="G1052" s="16"/>
      <c r="H1052" s="16"/>
      <c r="I1052" s="72"/>
      <c r="J1052" s="72"/>
      <c r="AA1052" s="44">
        <f>$C$1052</f>
        <v>0</v>
      </c>
    </row>
    <row r="1053" spans="3:27" x14ac:dyDescent="0.2">
      <c r="C1053" s="644"/>
      <c r="D1053" s="645" t="s">
        <v>369</v>
      </c>
      <c r="E1053" s="645"/>
      <c r="F1053" s="645"/>
      <c r="G1053" s="16"/>
      <c r="H1053" s="16"/>
      <c r="I1053" s="72"/>
      <c r="J1053" s="72"/>
      <c r="AA1053" s="44">
        <f>$C$1052</f>
        <v>0</v>
      </c>
    </row>
    <row r="1054" spans="3:27" x14ac:dyDescent="0.2">
      <c r="C1054" s="644"/>
      <c r="D1054" s="645" t="s">
        <v>370</v>
      </c>
      <c r="E1054" s="645"/>
      <c r="F1054" s="645"/>
      <c r="G1054" s="16"/>
      <c r="H1054" s="16"/>
      <c r="I1054" s="72"/>
      <c r="J1054" s="72"/>
      <c r="AA1054" s="44">
        <f>$C$1052</f>
        <v>0</v>
      </c>
    </row>
    <row r="1055" spans="3:27" x14ac:dyDescent="0.2">
      <c r="C1055" s="644"/>
      <c r="D1055" s="645" t="s">
        <v>371</v>
      </c>
      <c r="E1055" s="645"/>
      <c r="F1055" s="645"/>
      <c r="G1055" s="16"/>
      <c r="H1055" s="16"/>
      <c r="I1055" s="72"/>
      <c r="J1055" s="72"/>
      <c r="AA1055" s="44">
        <f>$C$1052</f>
        <v>0</v>
      </c>
    </row>
    <row r="1056" spans="3:27" x14ac:dyDescent="0.2">
      <c r="AA1056" s="44">
        <f>$C$1052</f>
        <v>0</v>
      </c>
    </row>
    <row r="1058" spans="2:12" ht="15" x14ac:dyDescent="0.25">
      <c r="B1058" s="46" t="s">
        <v>372</v>
      </c>
    </row>
    <row r="1060" spans="2:12" ht="90" x14ac:dyDescent="0.25">
      <c r="B1060" s="481" t="s">
        <v>95</v>
      </c>
    </row>
    <row r="1061" spans="2:12" x14ac:dyDescent="0.2">
      <c r="B1061" s="40"/>
    </row>
    <row r="1063" spans="2:12" ht="135" x14ac:dyDescent="0.25">
      <c r="B1063" s="29" t="s">
        <v>334</v>
      </c>
      <c r="C1063" s="29" t="s">
        <v>335</v>
      </c>
      <c r="D1063" s="29" t="s">
        <v>336</v>
      </c>
      <c r="E1063" s="29" t="s">
        <v>337</v>
      </c>
      <c r="F1063" s="29" t="s">
        <v>97</v>
      </c>
      <c r="G1063" s="29" t="s">
        <v>98</v>
      </c>
      <c r="H1063" s="487" t="s">
        <v>99</v>
      </c>
      <c r="I1063" s="487" t="s">
        <v>100</v>
      </c>
      <c r="J1063" s="571" t="s">
        <v>101</v>
      </c>
      <c r="K1063" s="572"/>
      <c r="L1063" s="573"/>
    </row>
    <row r="1064" spans="2:12" x14ac:dyDescent="0.2">
      <c r="B1064" s="653" t="s">
        <v>314</v>
      </c>
      <c r="C1064" s="650"/>
      <c r="D1064" s="651"/>
      <c r="E1064" s="652"/>
      <c r="F1064" s="32"/>
      <c r="G1064" s="32"/>
      <c r="H1064" s="31"/>
      <c r="I1064" s="31"/>
      <c r="J1064" s="560"/>
      <c r="K1064" s="561"/>
      <c r="L1064" s="562"/>
    </row>
    <row r="1065" spans="2:12" x14ac:dyDescent="0.2">
      <c r="B1065" s="654"/>
      <c r="C1065" s="650"/>
      <c r="D1065" s="651"/>
      <c r="E1065" s="652"/>
      <c r="F1065" s="32"/>
      <c r="G1065" s="32"/>
      <c r="H1065" s="31"/>
      <c r="I1065" s="31"/>
      <c r="J1065" s="560"/>
      <c r="K1065" s="561"/>
      <c r="L1065" s="562"/>
    </row>
    <row r="1066" spans="2:12" x14ac:dyDescent="0.2">
      <c r="B1066" s="654"/>
      <c r="C1066" s="650"/>
      <c r="D1066" s="651"/>
      <c r="E1066" s="652"/>
      <c r="F1066" s="32"/>
      <c r="G1066" s="32"/>
      <c r="H1066" s="31"/>
      <c r="I1066" s="31"/>
      <c r="J1066" s="560"/>
      <c r="K1066" s="561"/>
      <c r="L1066" s="562"/>
    </row>
    <row r="1067" spans="2:12" x14ac:dyDescent="0.2">
      <c r="B1067" s="654"/>
      <c r="C1067" s="650"/>
      <c r="D1067" s="651"/>
      <c r="E1067" s="652"/>
      <c r="F1067" s="32"/>
      <c r="G1067" s="32"/>
      <c r="H1067" s="31"/>
      <c r="I1067" s="31"/>
      <c r="J1067" s="560"/>
      <c r="K1067" s="561"/>
      <c r="L1067" s="562"/>
    </row>
    <row r="1068" spans="2:12" x14ac:dyDescent="0.2">
      <c r="B1068" s="654"/>
      <c r="C1068" s="650"/>
      <c r="D1068" s="651"/>
      <c r="E1068" s="652"/>
      <c r="F1068" s="32"/>
      <c r="G1068" s="32"/>
      <c r="H1068" s="31"/>
      <c r="I1068" s="31"/>
      <c r="J1068" s="560"/>
      <c r="K1068" s="561"/>
      <c r="L1068" s="562"/>
    </row>
    <row r="1069" spans="2:12" x14ac:dyDescent="0.2">
      <c r="B1069" s="654"/>
      <c r="C1069" s="650"/>
      <c r="D1069" s="651"/>
      <c r="E1069" s="652"/>
      <c r="F1069" s="32"/>
      <c r="G1069" s="32"/>
      <c r="H1069" s="31"/>
      <c r="I1069" s="31"/>
      <c r="J1069" s="560"/>
      <c r="K1069" s="561"/>
      <c r="L1069" s="562"/>
    </row>
    <row r="1070" spans="2:12" x14ac:dyDescent="0.2">
      <c r="B1070" s="654"/>
      <c r="C1070" s="650"/>
      <c r="D1070" s="651"/>
      <c r="E1070" s="652"/>
      <c r="F1070" s="32"/>
      <c r="G1070" s="32"/>
      <c r="H1070" s="31"/>
      <c r="I1070" s="31"/>
      <c r="J1070" s="560"/>
      <c r="K1070" s="561"/>
      <c r="L1070" s="562"/>
    </row>
    <row r="1071" spans="2:12" x14ac:dyDescent="0.2">
      <c r="B1071" s="654"/>
      <c r="C1071" s="650"/>
      <c r="D1071" s="651"/>
      <c r="E1071" s="652"/>
      <c r="F1071" s="32"/>
      <c r="G1071" s="32"/>
      <c r="H1071" s="31"/>
      <c r="I1071" s="31"/>
      <c r="J1071" s="560"/>
      <c r="K1071" s="561"/>
      <c r="L1071" s="562"/>
    </row>
    <row r="1072" spans="2:12" x14ac:dyDescent="0.2">
      <c r="B1072" s="654"/>
      <c r="C1072" s="650"/>
      <c r="D1072" s="651"/>
      <c r="E1072" s="652"/>
      <c r="F1072" s="32"/>
      <c r="G1072" s="32"/>
      <c r="H1072" s="31"/>
      <c r="I1072" s="31"/>
      <c r="J1072" s="560"/>
      <c r="K1072" s="561"/>
      <c r="L1072" s="562"/>
    </row>
    <row r="1073" spans="2:12" x14ac:dyDescent="0.2">
      <c r="B1073" s="654"/>
      <c r="C1073" s="650"/>
      <c r="D1073" s="651"/>
      <c r="E1073" s="652"/>
      <c r="F1073" s="32"/>
      <c r="G1073" s="32"/>
      <c r="H1073" s="31"/>
      <c r="I1073" s="31"/>
      <c r="J1073" s="560"/>
      <c r="K1073" s="561"/>
      <c r="L1073" s="562"/>
    </row>
    <row r="1074" spans="2:12" x14ac:dyDescent="0.2">
      <c r="B1074" s="654"/>
      <c r="C1074" s="650"/>
      <c r="D1074" s="651"/>
      <c r="E1074" s="652"/>
      <c r="F1074" s="32"/>
      <c r="G1074" s="32"/>
      <c r="H1074" s="31"/>
      <c r="I1074" s="31"/>
      <c r="J1074" s="560"/>
      <c r="K1074" s="561"/>
      <c r="L1074" s="562"/>
    </row>
    <row r="1075" spans="2:12" x14ac:dyDescent="0.2">
      <c r="B1075" s="654"/>
      <c r="C1075" s="650"/>
      <c r="D1075" s="651"/>
      <c r="E1075" s="652"/>
      <c r="F1075" s="32"/>
      <c r="G1075" s="32"/>
      <c r="H1075" s="31"/>
      <c r="I1075" s="31"/>
      <c r="J1075" s="560"/>
      <c r="K1075" s="561"/>
      <c r="L1075" s="562"/>
    </row>
    <row r="1076" spans="2:12" x14ac:dyDescent="0.2">
      <c r="B1076" s="654"/>
      <c r="C1076" s="650"/>
      <c r="D1076" s="651"/>
      <c r="E1076" s="652"/>
      <c r="F1076" s="32"/>
      <c r="G1076" s="32"/>
      <c r="H1076" s="31"/>
      <c r="I1076" s="31"/>
      <c r="J1076" s="560"/>
      <c r="K1076" s="561"/>
      <c r="L1076" s="562"/>
    </row>
    <row r="1077" spans="2:12" x14ac:dyDescent="0.2">
      <c r="B1077" s="654"/>
      <c r="C1077" s="650"/>
      <c r="D1077" s="651"/>
      <c r="E1077" s="652"/>
      <c r="F1077" s="32"/>
      <c r="G1077" s="32"/>
      <c r="H1077" s="31"/>
      <c r="I1077" s="31"/>
      <c r="J1077" s="560"/>
      <c r="K1077" s="561"/>
      <c r="L1077" s="562"/>
    </row>
    <row r="1078" spans="2:12" x14ac:dyDescent="0.2">
      <c r="B1078" s="654"/>
      <c r="C1078" s="650"/>
      <c r="D1078" s="651"/>
      <c r="E1078" s="652"/>
      <c r="F1078" s="32"/>
      <c r="G1078" s="32"/>
      <c r="H1078" s="31"/>
      <c r="I1078" s="31"/>
      <c r="J1078" s="560"/>
      <c r="K1078" s="561"/>
      <c r="L1078" s="562"/>
    </row>
    <row r="1079" spans="2:12" x14ac:dyDescent="0.2">
      <c r="B1079" s="654"/>
      <c r="C1079" s="650"/>
      <c r="D1079" s="651"/>
      <c r="E1079" s="652"/>
      <c r="F1079" s="32"/>
      <c r="G1079" s="32"/>
      <c r="H1079" s="31"/>
      <c r="I1079" s="31"/>
      <c r="J1079" s="560"/>
      <c r="K1079" s="561"/>
      <c r="L1079" s="562"/>
    </row>
    <row r="1080" spans="2:12" x14ac:dyDescent="0.2">
      <c r="B1080" s="654"/>
      <c r="C1080" s="650"/>
      <c r="D1080" s="651"/>
      <c r="E1080" s="652"/>
      <c r="F1080" s="32"/>
      <c r="G1080" s="32"/>
      <c r="H1080" s="31"/>
      <c r="I1080" s="31"/>
      <c r="J1080" s="560"/>
      <c r="K1080" s="561"/>
      <c r="L1080" s="562"/>
    </row>
    <row r="1081" spans="2:12" x14ac:dyDescent="0.2">
      <c r="B1081" s="654"/>
      <c r="C1081" s="650"/>
      <c r="D1081" s="651"/>
      <c r="E1081" s="652"/>
      <c r="F1081" s="32"/>
      <c r="G1081" s="32"/>
      <c r="H1081" s="31"/>
      <c r="I1081" s="31"/>
      <c r="J1081" s="560"/>
      <c r="K1081" s="561"/>
      <c r="L1081" s="562"/>
    </row>
    <row r="1082" spans="2:12" x14ac:dyDescent="0.2">
      <c r="B1082" s="654"/>
      <c r="C1082" s="650"/>
      <c r="D1082" s="651"/>
      <c r="E1082" s="652"/>
      <c r="F1082" s="32"/>
      <c r="G1082" s="32"/>
      <c r="H1082" s="31"/>
      <c r="I1082" s="31"/>
      <c r="J1082" s="560"/>
      <c r="K1082" s="561"/>
      <c r="L1082" s="562"/>
    </row>
    <row r="1083" spans="2:12" x14ac:dyDescent="0.2">
      <c r="B1083" s="655"/>
      <c r="C1083" s="560"/>
      <c r="D1083" s="561"/>
      <c r="E1083" s="592"/>
      <c r="F1083" s="32"/>
      <c r="G1083" s="32"/>
      <c r="H1083" s="31"/>
      <c r="I1083" s="31"/>
      <c r="J1083" s="560"/>
      <c r="K1083" s="561"/>
      <c r="L1083" s="562"/>
    </row>
    <row r="1084" spans="2:12" x14ac:dyDescent="0.2">
      <c r="B1084" s="656" t="s">
        <v>361</v>
      </c>
      <c r="C1084" s="488"/>
      <c r="D1084" s="353"/>
      <c r="E1084" s="69"/>
      <c r="F1084" s="32"/>
      <c r="G1084" s="32"/>
      <c r="H1084" s="31"/>
      <c r="I1084" s="31"/>
      <c r="J1084" s="560"/>
      <c r="K1084" s="561"/>
      <c r="L1084" s="562"/>
    </row>
    <row r="1085" spans="2:12" x14ac:dyDescent="0.2">
      <c r="B1085" s="656"/>
      <c r="C1085" s="488"/>
      <c r="D1085" s="353"/>
      <c r="E1085" s="69"/>
      <c r="F1085" s="32"/>
      <c r="G1085" s="32"/>
      <c r="H1085" s="31"/>
      <c r="I1085" s="31"/>
      <c r="J1085" s="560"/>
      <c r="K1085" s="561"/>
      <c r="L1085" s="562"/>
    </row>
    <row r="1086" spans="2:12" x14ac:dyDescent="0.2">
      <c r="B1086" s="656"/>
      <c r="C1086" s="488"/>
      <c r="D1086" s="353"/>
      <c r="E1086" s="69"/>
      <c r="F1086" s="32"/>
      <c r="G1086" s="32"/>
      <c r="H1086" s="31"/>
      <c r="I1086" s="31"/>
      <c r="J1086" s="560"/>
      <c r="K1086" s="561"/>
      <c r="L1086" s="562"/>
    </row>
    <row r="1087" spans="2:12" x14ac:dyDescent="0.2">
      <c r="B1087" s="656"/>
      <c r="C1087" s="488"/>
      <c r="D1087" s="353"/>
      <c r="E1087" s="69"/>
      <c r="F1087" s="32"/>
      <c r="G1087" s="32"/>
      <c r="H1087" s="31"/>
      <c r="I1087" s="31"/>
      <c r="J1087" s="560"/>
      <c r="K1087" s="561"/>
      <c r="L1087" s="562"/>
    </row>
    <row r="1088" spans="2:12" x14ac:dyDescent="0.2">
      <c r="B1088" s="656"/>
      <c r="C1088" s="488"/>
      <c r="D1088" s="353"/>
      <c r="E1088" s="69"/>
      <c r="F1088" s="32"/>
      <c r="G1088" s="32"/>
      <c r="H1088" s="31"/>
      <c r="I1088" s="31"/>
      <c r="J1088" s="560"/>
      <c r="K1088" s="561"/>
      <c r="L1088" s="562"/>
    </row>
    <row r="1089" spans="2:12" x14ac:dyDescent="0.2">
      <c r="B1089" s="656"/>
      <c r="C1089" s="488"/>
      <c r="D1089" s="353"/>
      <c r="E1089" s="69"/>
      <c r="F1089" s="32"/>
      <c r="G1089" s="32"/>
      <c r="H1089" s="31"/>
      <c r="I1089" s="31"/>
      <c r="J1089" s="560"/>
      <c r="K1089" s="561"/>
      <c r="L1089" s="562"/>
    </row>
    <row r="1090" spans="2:12" x14ac:dyDescent="0.2">
      <c r="B1090" s="656"/>
      <c r="C1090" s="488"/>
      <c r="D1090" s="353"/>
      <c r="E1090" s="69"/>
      <c r="F1090" s="32"/>
      <c r="G1090" s="32"/>
      <c r="H1090" s="31"/>
      <c r="I1090" s="31"/>
      <c r="J1090" s="560"/>
      <c r="K1090" s="561"/>
      <c r="L1090" s="562"/>
    </row>
    <row r="1091" spans="2:12" x14ac:dyDescent="0.2">
      <c r="B1091" s="656"/>
      <c r="C1091" s="488"/>
      <c r="D1091" s="353"/>
      <c r="E1091" s="69"/>
      <c r="F1091" s="32"/>
      <c r="G1091" s="32"/>
      <c r="H1091" s="31"/>
      <c r="I1091" s="31"/>
      <c r="J1091" s="560"/>
      <c r="K1091" s="561"/>
      <c r="L1091" s="562"/>
    </row>
    <row r="1092" spans="2:12" x14ac:dyDescent="0.2">
      <c r="B1092" s="656"/>
      <c r="C1092" s="488"/>
      <c r="D1092" s="353"/>
      <c r="E1092" s="69"/>
      <c r="F1092" s="32"/>
      <c r="G1092" s="32"/>
      <c r="H1092" s="31"/>
      <c r="I1092" s="31"/>
      <c r="J1092" s="560"/>
      <c r="K1092" s="561"/>
      <c r="L1092" s="562"/>
    </row>
    <row r="1093" spans="2:12" x14ac:dyDescent="0.2">
      <c r="B1093" s="656"/>
      <c r="C1093" s="488"/>
      <c r="D1093" s="353"/>
      <c r="E1093" s="69"/>
      <c r="F1093" s="32"/>
      <c r="G1093" s="32"/>
      <c r="H1093" s="31"/>
      <c r="I1093" s="31"/>
      <c r="J1093" s="560"/>
      <c r="K1093" s="561"/>
      <c r="L1093" s="562"/>
    </row>
    <row r="1094" spans="2:12" x14ac:dyDescent="0.2">
      <c r="B1094" s="656"/>
      <c r="C1094" s="488"/>
      <c r="D1094" s="353"/>
      <c r="E1094" s="69"/>
      <c r="F1094" s="32"/>
      <c r="G1094" s="32"/>
      <c r="H1094" s="31"/>
      <c r="I1094" s="31"/>
      <c r="J1094" s="560"/>
      <c r="K1094" s="561"/>
      <c r="L1094" s="562"/>
    </row>
    <row r="1095" spans="2:12" x14ac:dyDescent="0.2">
      <c r="B1095" s="656"/>
      <c r="C1095" s="488"/>
      <c r="D1095" s="353"/>
      <c r="E1095" s="69"/>
      <c r="F1095" s="32"/>
      <c r="G1095" s="32"/>
      <c r="H1095" s="31"/>
      <c r="I1095" s="31"/>
      <c r="J1095" s="560"/>
      <c r="K1095" s="561"/>
      <c r="L1095" s="562"/>
    </row>
    <row r="1096" spans="2:12" x14ac:dyDescent="0.2">
      <c r="B1096" s="656"/>
      <c r="C1096" s="488"/>
      <c r="D1096" s="353"/>
      <c r="E1096" s="69"/>
      <c r="F1096" s="32"/>
      <c r="G1096" s="32"/>
      <c r="H1096" s="31"/>
      <c r="I1096" s="31"/>
      <c r="J1096" s="560"/>
      <c r="K1096" s="561"/>
      <c r="L1096" s="562"/>
    </row>
    <row r="1097" spans="2:12" x14ac:dyDescent="0.2">
      <c r="B1097" s="656"/>
      <c r="C1097" s="488"/>
      <c r="D1097" s="353"/>
      <c r="E1097" s="69"/>
      <c r="F1097" s="32"/>
      <c r="G1097" s="32"/>
      <c r="H1097" s="31"/>
      <c r="I1097" s="31"/>
      <c r="J1097" s="560"/>
      <c r="K1097" s="561"/>
      <c r="L1097" s="562"/>
    </row>
    <row r="1098" spans="2:12" x14ac:dyDescent="0.2">
      <c r="B1098" s="656"/>
      <c r="C1098" s="488"/>
      <c r="D1098" s="353"/>
      <c r="E1098" s="69"/>
      <c r="F1098" s="32"/>
      <c r="G1098" s="32"/>
      <c r="H1098" s="31"/>
      <c r="I1098" s="31"/>
      <c r="J1098" s="560"/>
      <c r="K1098" s="561"/>
      <c r="L1098" s="562"/>
    </row>
    <row r="1099" spans="2:12" x14ac:dyDescent="0.2">
      <c r="B1099" s="656"/>
      <c r="C1099" s="488"/>
      <c r="D1099" s="353"/>
      <c r="E1099" s="69"/>
      <c r="F1099" s="32"/>
      <c r="G1099" s="32"/>
      <c r="H1099" s="31"/>
      <c r="I1099" s="31"/>
      <c r="J1099" s="560"/>
      <c r="K1099" s="561"/>
      <c r="L1099" s="562"/>
    </row>
    <row r="1100" spans="2:12" x14ac:dyDescent="0.2">
      <c r="B1100" s="656"/>
      <c r="C1100" s="488"/>
      <c r="D1100" s="353"/>
      <c r="E1100" s="69"/>
      <c r="F1100" s="32"/>
      <c r="G1100" s="32"/>
      <c r="H1100" s="31"/>
      <c r="I1100" s="31"/>
      <c r="J1100" s="560"/>
      <c r="K1100" s="561"/>
      <c r="L1100" s="562"/>
    </row>
    <row r="1101" spans="2:12" x14ac:dyDescent="0.2">
      <c r="B1101" s="656"/>
      <c r="C1101" s="488"/>
      <c r="D1101" s="353"/>
      <c r="E1101" s="69"/>
      <c r="F1101" s="32"/>
      <c r="G1101" s="32"/>
      <c r="H1101" s="31"/>
      <c r="I1101" s="31"/>
      <c r="J1101" s="560"/>
      <c r="K1101" s="561"/>
      <c r="L1101" s="562"/>
    </row>
    <row r="1102" spans="2:12" x14ac:dyDescent="0.2">
      <c r="B1102" s="656"/>
      <c r="C1102" s="488"/>
      <c r="D1102" s="353"/>
      <c r="E1102" s="69"/>
      <c r="F1102" s="32"/>
      <c r="G1102" s="32"/>
      <c r="H1102" s="31"/>
      <c r="I1102" s="31"/>
      <c r="J1102" s="560"/>
      <c r="K1102" s="561"/>
      <c r="L1102" s="562"/>
    </row>
    <row r="1103" spans="2:12" x14ac:dyDescent="0.2">
      <c r="B1103" s="656"/>
      <c r="C1103" s="488"/>
      <c r="D1103" s="353"/>
      <c r="E1103" s="69"/>
      <c r="F1103" s="32"/>
      <c r="G1103" s="32"/>
      <c r="H1103" s="31"/>
      <c r="I1103" s="31"/>
      <c r="J1103" s="560"/>
      <c r="K1103" s="561"/>
      <c r="L1103" s="562"/>
    </row>
    <row r="1105" spans="2:2" ht="15.75" x14ac:dyDescent="0.2">
      <c r="B1105" s="341" t="s">
        <v>102</v>
      </c>
    </row>
  </sheetData>
  <sheetProtection algorithmName="SHA-512" hashValue="1db8CUgyZ/m6D19+0/UsvzKQpK8HpSPlORogkVdGr++xpC6uZiORuyXLORf/9lTNM8qanww1+xfWS3xFBsypXw==" saltValue="s3ZVpS8TDpeEs0zJ9TY+ZQ==" spinCount="100000" sheet="1" objects="1" scenarios="1" selectLockedCells="1"/>
  <mergeCells count="483">
    <mergeCell ref="J1103:L1103"/>
    <mergeCell ref="J1098:L1098"/>
    <mergeCell ref="J1099:L1099"/>
    <mergeCell ref="J1100:L1100"/>
    <mergeCell ref="J1101:L1101"/>
    <mergeCell ref="J1102:L1102"/>
    <mergeCell ref="J1093:L1093"/>
    <mergeCell ref="J1094:L1094"/>
    <mergeCell ref="J1095:L1095"/>
    <mergeCell ref="J1096:L1096"/>
    <mergeCell ref="J1097:L1097"/>
    <mergeCell ref="J1088:L1088"/>
    <mergeCell ref="J1089:L1089"/>
    <mergeCell ref="J1090:L1090"/>
    <mergeCell ref="J1091:L1091"/>
    <mergeCell ref="J1092:L1092"/>
    <mergeCell ref="J1083:L1083"/>
    <mergeCell ref="J1084:L1084"/>
    <mergeCell ref="J1085:L1085"/>
    <mergeCell ref="J1086:L1086"/>
    <mergeCell ref="J1087:L1087"/>
    <mergeCell ref="J1078:L1078"/>
    <mergeCell ref="J1079:L1079"/>
    <mergeCell ref="J1080:L1080"/>
    <mergeCell ref="J1081:L1081"/>
    <mergeCell ref="J1082:L1082"/>
    <mergeCell ref="B1084:B1103"/>
    <mergeCell ref="J1063:L1063"/>
    <mergeCell ref="J1064:L1064"/>
    <mergeCell ref="J1065:L1065"/>
    <mergeCell ref="J1066:L1066"/>
    <mergeCell ref="J1067:L1067"/>
    <mergeCell ref="J1068:L1068"/>
    <mergeCell ref="J1069:L1069"/>
    <mergeCell ref="J1070:L1070"/>
    <mergeCell ref="J1071:L1071"/>
    <mergeCell ref="J1072:L1072"/>
    <mergeCell ref="J1073:L1073"/>
    <mergeCell ref="J1074:L1074"/>
    <mergeCell ref="J1075:L1075"/>
    <mergeCell ref="J1076:L1076"/>
    <mergeCell ref="J1077:L1077"/>
    <mergeCell ref="C1079:E1079"/>
    <mergeCell ref="C1080:E1080"/>
    <mergeCell ref="C1081:E1081"/>
    <mergeCell ref="C1082:E1082"/>
    <mergeCell ref="C1083:E1083"/>
    <mergeCell ref="B1064:B1083"/>
    <mergeCell ref="C1064:E1064"/>
    <mergeCell ref="C1065:E1065"/>
    <mergeCell ref="C1066:E1066"/>
    <mergeCell ref="C1067:E1067"/>
    <mergeCell ref="C1068:E1068"/>
    <mergeCell ref="C1069:E1069"/>
    <mergeCell ref="C1070:E1070"/>
    <mergeCell ref="C1071:E1071"/>
    <mergeCell ref="C1072:E1072"/>
    <mergeCell ref="C1073:E1073"/>
    <mergeCell ref="C1074:E1074"/>
    <mergeCell ref="C1075:E1075"/>
    <mergeCell ref="C1076:E1076"/>
    <mergeCell ref="C1077:E1077"/>
    <mergeCell ref="C1078:E1078"/>
    <mergeCell ref="C1052:C1055"/>
    <mergeCell ref="D1052:F1052"/>
    <mergeCell ref="D1053:F1053"/>
    <mergeCell ref="D1054:F1054"/>
    <mergeCell ref="D1055:F1055"/>
    <mergeCell ref="C1048:C1051"/>
    <mergeCell ref="D1048:F1048"/>
    <mergeCell ref="D1049:F1049"/>
    <mergeCell ref="D1050:F1050"/>
    <mergeCell ref="D1051:F1051"/>
    <mergeCell ref="D1035:F1035"/>
    <mergeCell ref="D1036:F1036"/>
    <mergeCell ref="D1037:F1037"/>
    <mergeCell ref="D1038:F1038"/>
    <mergeCell ref="C1017:C1028"/>
    <mergeCell ref="D1017:F1017"/>
    <mergeCell ref="D1018:F1018"/>
    <mergeCell ref="D1019:F1019"/>
    <mergeCell ref="D1020:F1020"/>
    <mergeCell ref="D1024:F1024"/>
    <mergeCell ref="D1025:F1025"/>
    <mergeCell ref="D1026:F1026"/>
    <mergeCell ref="D1027:F1027"/>
    <mergeCell ref="D1028:F1028"/>
    <mergeCell ref="D1021:F1021"/>
    <mergeCell ref="D1022:F1022"/>
    <mergeCell ref="D1023:F1023"/>
    <mergeCell ref="C1044:C1047"/>
    <mergeCell ref="D1044:F1044"/>
    <mergeCell ref="D1045:F1045"/>
    <mergeCell ref="D1046:F1046"/>
    <mergeCell ref="D1047:F1047"/>
    <mergeCell ref="D1039:F1039"/>
    <mergeCell ref="B1036:B1039"/>
    <mergeCell ref="C1036:C1039"/>
    <mergeCell ref="C1040:C1043"/>
    <mergeCell ref="D1040:F1040"/>
    <mergeCell ref="D1041:F1041"/>
    <mergeCell ref="D1042:F1042"/>
    <mergeCell ref="D1043:F1043"/>
    <mergeCell ref="D1010:F1010"/>
    <mergeCell ref="D1011:F1011"/>
    <mergeCell ref="D1012:F1012"/>
    <mergeCell ref="D1013:F1013"/>
    <mergeCell ref="D1014:F1014"/>
    <mergeCell ref="D1015:F1015"/>
    <mergeCell ref="D1016:F1016"/>
    <mergeCell ref="D999:F999"/>
    <mergeCell ref="D1000:F1000"/>
    <mergeCell ref="D1001:F1001"/>
    <mergeCell ref="D1002:F1002"/>
    <mergeCell ref="D1003:F1003"/>
    <mergeCell ref="D1004:F1004"/>
    <mergeCell ref="D1008:F1008"/>
    <mergeCell ref="D1009:F1009"/>
    <mergeCell ref="C1005:C1016"/>
    <mergeCell ref="D1005:F1005"/>
    <mergeCell ref="D1006:F1006"/>
    <mergeCell ref="D1007:F1007"/>
    <mergeCell ref="C981:C992"/>
    <mergeCell ref="D981:F981"/>
    <mergeCell ref="D982:F982"/>
    <mergeCell ref="D983:F983"/>
    <mergeCell ref="D984:F984"/>
    <mergeCell ref="D985:F985"/>
    <mergeCell ref="D986:F986"/>
    <mergeCell ref="D987:F987"/>
    <mergeCell ref="D988:F988"/>
    <mergeCell ref="D989:F989"/>
    <mergeCell ref="D990:F990"/>
    <mergeCell ref="D991:F991"/>
    <mergeCell ref="D992:F992"/>
    <mergeCell ref="C993:C1004"/>
    <mergeCell ref="D993:F993"/>
    <mergeCell ref="D994:F994"/>
    <mergeCell ref="D995:F995"/>
    <mergeCell ref="D996:F996"/>
    <mergeCell ref="D997:F997"/>
    <mergeCell ref="D998:F998"/>
    <mergeCell ref="D954:I954"/>
    <mergeCell ref="C949:D949"/>
    <mergeCell ref="D968:F968"/>
    <mergeCell ref="D969:F969"/>
    <mergeCell ref="D970:F970"/>
    <mergeCell ref="C969:C980"/>
    <mergeCell ref="C946:E946"/>
    <mergeCell ref="B942:D942"/>
    <mergeCell ref="C947:D947"/>
    <mergeCell ref="C948:D948"/>
    <mergeCell ref="F945:I952"/>
    <mergeCell ref="D976:F976"/>
    <mergeCell ref="D977:F977"/>
    <mergeCell ref="D978:F978"/>
    <mergeCell ref="D979:F979"/>
    <mergeCell ref="D980:F980"/>
    <mergeCell ref="D971:F971"/>
    <mergeCell ref="D972:F972"/>
    <mergeCell ref="D973:F973"/>
    <mergeCell ref="D974:F974"/>
    <mergeCell ref="D975:F975"/>
    <mergeCell ref="B969:B980"/>
    <mergeCell ref="K930:M930"/>
    <mergeCell ref="K931:M931"/>
    <mergeCell ref="K932:M932"/>
    <mergeCell ref="K933:M933"/>
    <mergeCell ref="K934:M934"/>
    <mergeCell ref="B915:B934"/>
    <mergeCell ref="K915:M915"/>
    <mergeCell ref="K916:M916"/>
    <mergeCell ref="K917:M917"/>
    <mergeCell ref="K918:M918"/>
    <mergeCell ref="K919:M919"/>
    <mergeCell ref="K920:M920"/>
    <mergeCell ref="K921:M921"/>
    <mergeCell ref="K922:M922"/>
    <mergeCell ref="K923:M923"/>
    <mergeCell ref="K924:M924"/>
    <mergeCell ref="K925:M925"/>
    <mergeCell ref="K926:M926"/>
    <mergeCell ref="K927:M927"/>
    <mergeCell ref="K928:M928"/>
    <mergeCell ref="K929:M929"/>
    <mergeCell ref="B910:B913"/>
    <mergeCell ref="K910:M910"/>
    <mergeCell ref="K911:M911"/>
    <mergeCell ref="K912:M912"/>
    <mergeCell ref="K913:M913"/>
    <mergeCell ref="K903:M903"/>
    <mergeCell ref="K904:M904"/>
    <mergeCell ref="K905:M905"/>
    <mergeCell ref="K906:M906"/>
    <mergeCell ref="K907:M907"/>
    <mergeCell ref="B889:B908"/>
    <mergeCell ref="K889:M889"/>
    <mergeCell ref="K890:M890"/>
    <mergeCell ref="K891:M891"/>
    <mergeCell ref="K892:M892"/>
    <mergeCell ref="K893:M893"/>
    <mergeCell ref="K894:M894"/>
    <mergeCell ref="K895:M895"/>
    <mergeCell ref="K896:M896"/>
    <mergeCell ref="K897:M897"/>
    <mergeCell ref="K898:M898"/>
    <mergeCell ref="K899:M899"/>
    <mergeCell ref="K900:M900"/>
    <mergeCell ref="K901:M901"/>
    <mergeCell ref="K902:M902"/>
    <mergeCell ref="K908:M908"/>
    <mergeCell ref="K882:M882"/>
    <mergeCell ref="K883:M883"/>
    <mergeCell ref="K884:M884"/>
    <mergeCell ref="K885:M885"/>
    <mergeCell ref="K886:M886"/>
    <mergeCell ref="K867:M867"/>
    <mergeCell ref="B868:B887"/>
    <mergeCell ref="K868:M868"/>
    <mergeCell ref="K869:M869"/>
    <mergeCell ref="K870:M870"/>
    <mergeCell ref="K871:M871"/>
    <mergeCell ref="K872:M872"/>
    <mergeCell ref="K873:M873"/>
    <mergeCell ref="K874:M874"/>
    <mergeCell ref="K875:M875"/>
    <mergeCell ref="K876:M876"/>
    <mergeCell ref="K877:M877"/>
    <mergeCell ref="K878:M878"/>
    <mergeCell ref="K879:M879"/>
    <mergeCell ref="K880:M880"/>
    <mergeCell ref="K881:M881"/>
    <mergeCell ref="K887:M887"/>
    <mergeCell ref="B813:B816"/>
    <mergeCell ref="B817:B820"/>
    <mergeCell ref="B821:B824"/>
    <mergeCell ref="B825:B828"/>
    <mergeCell ref="B829:B832"/>
    <mergeCell ref="E654:F654"/>
    <mergeCell ref="E655:F655"/>
    <mergeCell ref="H748:J748"/>
    <mergeCell ref="C807:D807"/>
    <mergeCell ref="B809:B812"/>
    <mergeCell ref="E649:F649"/>
    <mergeCell ref="E650:F650"/>
    <mergeCell ref="E651:F651"/>
    <mergeCell ref="E652:F652"/>
    <mergeCell ref="E653:F653"/>
    <mergeCell ref="E644:F644"/>
    <mergeCell ref="E645:F645"/>
    <mergeCell ref="E646:F646"/>
    <mergeCell ref="E647:F647"/>
    <mergeCell ref="E648:F648"/>
    <mergeCell ref="E639:F639"/>
    <mergeCell ref="E640:F640"/>
    <mergeCell ref="E641:F641"/>
    <mergeCell ref="E642:F642"/>
    <mergeCell ref="E643:F643"/>
    <mergeCell ref="E634:F634"/>
    <mergeCell ref="E635:F635"/>
    <mergeCell ref="E636:F636"/>
    <mergeCell ref="E637:F637"/>
    <mergeCell ref="E638:F638"/>
    <mergeCell ref="E629:F629"/>
    <mergeCell ref="E630:F630"/>
    <mergeCell ref="E631:F631"/>
    <mergeCell ref="E632:F632"/>
    <mergeCell ref="E633:F633"/>
    <mergeCell ref="E624:F624"/>
    <mergeCell ref="E625:F625"/>
    <mergeCell ref="E626:F626"/>
    <mergeCell ref="E627:F627"/>
    <mergeCell ref="E628:F628"/>
    <mergeCell ref="E619:F619"/>
    <mergeCell ref="E620:F620"/>
    <mergeCell ref="E621:F621"/>
    <mergeCell ref="E622:F622"/>
    <mergeCell ref="E623:F623"/>
    <mergeCell ref="E614:F614"/>
    <mergeCell ref="E615:F615"/>
    <mergeCell ref="E616:F616"/>
    <mergeCell ref="E617:F617"/>
    <mergeCell ref="E618:F618"/>
    <mergeCell ref="E609:F609"/>
    <mergeCell ref="E610:F610"/>
    <mergeCell ref="E611:F611"/>
    <mergeCell ref="E612:F612"/>
    <mergeCell ref="E613:F613"/>
    <mergeCell ref="E604:F604"/>
    <mergeCell ref="E605:F605"/>
    <mergeCell ref="E606:F606"/>
    <mergeCell ref="E607:F607"/>
    <mergeCell ref="E608:F608"/>
    <mergeCell ref="E599:F599"/>
    <mergeCell ref="E600:F600"/>
    <mergeCell ref="E601:F601"/>
    <mergeCell ref="E602:F602"/>
    <mergeCell ref="E603:F603"/>
    <mergeCell ref="E594:F594"/>
    <mergeCell ref="E595:F595"/>
    <mergeCell ref="E596:F596"/>
    <mergeCell ref="E597:F597"/>
    <mergeCell ref="E598:F598"/>
    <mergeCell ref="E589:F589"/>
    <mergeCell ref="E590:F590"/>
    <mergeCell ref="E591:F591"/>
    <mergeCell ref="E592:F592"/>
    <mergeCell ref="E593:F593"/>
    <mergeCell ref="K539:M539"/>
    <mergeCell ref="B547:D547"/>
    <mergeCell ref="B551:D551"/>
    <mergeCell ref="B552:C552"/>
    <mergeCell ref="E588:F588"/>
    <mergeCell ref="B515:B518"/>
    <mergeCell ref="B520:B539"/>
    <mergeCell ref="K525:M525"/>
    <mergeCell ref="K526:M526"/>
    <mergeCell ref="K527:M527"/>
    <mergeCell ref="K528:M528"/>
    <mergeCell ref="K529:M529"/>
    <mergeCell ref="K530:M530"/>
    <mergeCell ref="K531:M531"/>
    <mergeCell ref="K532:M532"/>
    <mergeCell ref="K533:M533"/>
    <mergeCell ref="K534:M534"/>
    <mergeCell ref="K535:M535"/>
    <mergeCell ref="K536:M536"/>
    <mergeCell ref="K537:M537"/>
    <mergeCell ref="K538:M538"/>
    <mergeCell ref="K520:M520"/>
    <mergeCell ref="K521:M521"/>
    <mergeCell ref="K522:M522"/>
    <mergeCell ref="K523:M523"/>
    <mergeCell ref="K524:M524"/>
    <mergeCell ref="K515:M515"/>
    <mergeCell ref="K516:M516"/>
    <mergeCell ref="K517:M517"/>
    <mergeCell ref="B431:B433"/>
    <mergeCell ref="B434:B436"/>
    <mergeCell ref="B473:B492"/>
    <mergeCell ref="K478:M478"/>
    <mergeCell ref="B494:B513"/>
    <mergeCell ref="K499:M499"/>
    <mergeCell ref="K504:M504"/>
    <mergeCell ref="C417:D417"/>
    <mergeCell ref="B419:B421"/>
    <mergeCell ref="B422:B424"/>
    <mergeCell ref="B425:B427"/>
    <mergeCell ref="B428:B430"/>
    <mergeCell ref="K505:M505"/>
    <mergeCell ref="K506:M506"/>
    <mergeCell ref="K507:M507"/>
    <mergeCell ref="K508:M508"/>
    <mergeCell ref="K509:M509"/>
    <mergeCell ref="K510:M510"/>
    <mergeCell ref="K511:M511"/>
    <mergeCell ref="K512:M512"/>
    <mergeCell ref="K513:M513"/>
    <mergeCell ref="K490:M490"/>
    <mergeCell ref="K491:M491"/>
    <mergeCell ref="K492:M492"/>
    <mergeCell ref="K518:M518"/>
    <mergeCell ref="K495:M495"/>
    <mergeCell ref="K496:M496"/>
    <mergeCell ref="K497:M497"/>
    <mergeCell ref="K498:M498"/>
    <mergeCell ref="K500:M500"/>
    <mergeCell ref="K501:M501"/>
    <mergeCell ref="K502:M502"/>
    <mergeCell ref="K503:M503"/>
    <mergeCell ref="K494:M494"/>
    <mergeCell ref="K474:M474"/>
    <mergeCell ref="K475:M475"/>
    <mergeCell ref="K476:M476"/>
    <mergeCell ref="K477:M477"/>
    <mergeCell ref="K479:M479"/>
    <mergeCell ref="K480:M480"/>
    <mergeCell ref="K481:M481"/>
    <mergeCell ref="K482:M482"/>
    <mergeCell ref="K483:M483"/>
    <mergeCell ref="K484:M484"/>
    <mergeCell ref="K485:M485"/>
    <mergeCell ref="K486:M486"/>
    <mergeCell ref="K487:M487"/>
    <mergeCell ref="K488:M488"/>
    <mergeCell ref="K489:M489"/>
    <mergeCell ref="K472:M472"/>
    <mergeCell ref="K473:M473"/>
    <mergeCell ref="E265:F265"/>
    <mergeCell ref="H358:I358"/>
    <mergeCell ref="E260:F260"/>
    <mergeCell ref="E261:F261"/>
    <mergeCell ref="E262:F262"/>
    <mergeCell ref="E263:F263"/>
    <mergeCell ref="E264:F264"/>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40:F240"/>
    <mergeCell ref="E241:F241"/>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B158:D158"/>
    <mergeCell ref="B162:D162"/>
    <mergeCell ref="B163:C163"/>
    <mergeCell ref="E198:F198"/>
    <mergeCell ref="E199:F199"/>
    <mergeCell ref="B35:D35"/>
    <mergeCell ref="B43:B45"/>
    <mergeCell ref="B46:B48"/>
    <mergeCell ref="B49:B51"/>
    <mergeCell ref="H69:J69"/>
    <mergeCell ref="H70:J70"/>
    <mergeCell ref="H71:J71"/>
    <mergeCell ref="H72:J72"/>
    <mergeCell ref="B52:B54"/>
    <mergeCell ref="B55:B57"/>
    <mergeCell ref="B58:B60"/>
    <mergeCell ref="H73:J73"/>
    <mergeCell ref="H74:J74"/>
    <mergeCell ref="H75:J75"/>
    <mergeCell ref="H76:J76"/>
    <mergeCell ref="H77:J77"/>
    <mergeCell ref="B90:D90"/>
    <mergeCell ref="B91:C91"/>
    <mergeCell ref="H78:J78"/>
    <mergeCell ref="H79:J79"/>
    <mergeCell ref="B86:D86"/>
    <mergeCell ref="G86:I86"/>
    <mergeCell ref="G87:H87"/>
  </mergeCells>
  <conditionalFormatting sqref="B43 B46 B49 B52 B55 B58">
    <cfRule type="expression" dxfId="1203" priority="584" stopIfTrue="1">
      <formula>AND($W$92&lt;&gt;0,$W$92&lt;&gt;4)</formula>
    </cfRule>
  </conditionalFormatting>
  <conditionalFormatting sqref="B65">
    <cfRule type="expression" dxfId="1202" priority="587" stopIfTrue="1">
      <formula>$Q$36="no"</formula>
    </cfRule>
    <cfRule type="expression" dxfId="1201" priority="586" stopIfTrue="1">
      <formula>AND(S76=2,S77=2,S78=2)</formula>
    </cfRule>
    <cfRule type="expression" dxfId="1200" priority="585" stopIfTrue="1">
      <formula>$Q$36="no"</formula>
    </cfRule>
  </conditionalFormatting>
  <conditionalFormatting sqref="B70:B79">
    <cfRule type="expression" dxfId="1198" priority="4" stopIfTrue="1">
      <formula>$B$71="No"</formula>
    </cfRule>
    <cfRule type="expression" dxfId="1197" priority="5" stopIfTrue="1">
      <formula>$B$71="Yes"</formula>
    </cfRule>
    <cfRule type="expression" dxfId="1196" priority="6" stopIfTrue="1">
      <formula>$B$123="Yes"</formula>
    </cfRule>
  </conditionalFormatting>
  <conditionalFormatting sqref="B200:B259">
    <cfRule type="expression" dxfId="1194" priority="547" stopIfTrue="1">
      <formula>OR(#REF!="No",$U$31=2)</formula>
    </cfRule>
    <cfRule type="expression" dxfId="1193" priority="546" stopIfTrue="1">
      <formula>OR(#REF!="No",$U$31=2)</formula>
    </cfRule>
  </conditionalFormatting>
  <conditionalFormatting sqref="B260">
    <cfRule type="expression" dxfId="1192" priority="135" stopIfTrue="1">
      <formula>OR(#REF!="No",$U$31=2,$U$31=9)</formula>
    </cfRule>
    <cfRule type="expression" dxfId="1191" priority="133" stopIfTrue="1">
      <formula>OR(#REF!="No",$U$31=2)</formula>
    </cfRule>
    <cfRule type="expression" dxfId="1190" priority="134" stopIfTrue="1">
      <formula>OR(#REF!="No",$U$31=2)</formula>
    </cfRule>
    <cfRule type="expression" dxfId="1189" priority="136" stopIfTrue="1">
      <formula>#REF!="No"</formula>
    </cfRule>
  </conditionalFormatting>
  <conditionalFormatting sqref="B260:B261">
    <cfRule type="expression" dxfId="1188" priority="127" stopIfTrue="1">
      <formula>#REF!=2</formula>
    </cfRule>
  </conditionalFormatting>
  <conditionalFormatting sqref="B260:B264">
    <cfRule type="expression" dxfId="1187" priority="447" stopIfTrue="1">
      <formula>OR(#REF!="No",$U$31=2,$U$31=9)</formula>
    </cfRule>
    <cfRule type="expression" dxfId="1186" priority="448" stopIfTrue="1">
      <formula>#REF!="No"</formula>
    </cfRule>
    <cfRule type="expression" dxfId="1185" priority="446" stopIfTrue="1">
      <formula>OR(#REF!="No",$U$31=2)</formula>
    </cfRule>
    <cfRule type="expression" dxfId="1184" priority="445" stopIfTrue="1">
      <formula>OR(#REF!="No",$U$31=2)</formula>
    </cfRule>
    <cfRule type="expression" dxfId="1183" priority="444" stopIfTrue="1">
      <formula>#REF!=2</formula>
    </cfRule>
  </conditionalFormatting>
  <conditionalFormatting sqref="B261">
    <cfRule type="expression" dxfId="1182" priority="128" stopIfTrue="1">
      <formula>OR(#REF!="No",$U$31=2)</formula>
    </cfRule>
    <cfRule type="expression" dxfId="1181" priority="129" stopIfTrue="1">
      <formula>OR(#REF!="No",$U$31=2)</formula>
    </cfRule>
    <cfRule type="expression" dxfId="1180" priority="130" stopIfTrue="1">
      <formula>OR(#REF!="No",$U$31=2,$U$31=9)</formula>
    </cfRule>
    <cfRule type="expression" dxfId="1179" priority="131" stopIfTrue="1">
      <formula>#REF!="No"</formula>
    </cfRule>
  </conditionalFormatting>
  <conditionalFormatting sqref="B261:B262">
    <cfRule type="expression" dxfId="1178" priority="121" stopIfTrue="1">
      <formula>#REF!="No"</formula>
    </cfRule>
    <cfRule type="expression" dxfId="1177" priority="120" stopIfTrue="1">
      <formula>OR(#REF!="No",$U$31=2,$U$31=9)</formula>
    </cfRule>
    <cfRule type="expression" dxfId="1176" priority="118" stopIfTrue="1">
      <formula>OR(#REF!="No",$U$31=2)</formula>
    </cfRule>
    <cfRule type="expression" dxfId="1175" priority="117" stopIfTrue="1">
      <formula>#REF!=2</formula>
    </cfRule>
  </conditionalFormatting>
  <conditionalFormatting sqref="B262:B263">
    <cfRule type="expression" dxfId="1174" priority="111" stopIfTrue="1">
      <formula>#REF!="No"</formula>
    </cfRule>
    <cfRule type="expression" dxfId="1173" priority="107" stopIfTrue="1">
      <formula>#REF!=2</formula>
    </cfRule>
    <cfRule type="expression" dxfId="1172" priority="110" stopIfTrue="1">
      <formula>OR(#REF!="No",$U$31=2,$U$31=9)</formula>
    </cfRule>
    <cfRule type="expression" dxfId="1171" priority="109" stopIfTrue="1">
      <formula>OR(#REF!="No",$U$31=2)</formula>
    </cfRule>
    <cfRule type="expression" dxfId="1170" priority="108" stopIfTrue="1">
      <formula>OR(#REF!="No",$U$31=2)</formula>
    </cfRule>
  </conditionalFormatting>
  <conditionalFormatting sqref="B263:B264">
    <cfRule type="expression" dxfId="1169" priority="97" stopIfTrue="1">
      <formula>#REF!=2</formula>
    </cfRule>
    <cfRule type="expression" dxfId="1168" priority="101" stopIfTrue="1">
      <formula>#REF!="No"</formula>
    </cfRule>
    <cfRule type="expression" dxfId="1167" priority="99" stopIfTrue="1">
      <formula>OR(#REF!="No",$U$31=2)</formula>
    </cfRule>
    <cfRule type="expression" dxfId="1166" priority="98" stopIfTrue="1">
      <formula>OR(#REF!="No",$U$31=2)</formula>
    </cfRule>
    <cfRule type="expression" dxfId="1165" priority="100" stopIfTrue="1">
      <formula>OR(#REF!="No",$U$31=2,$U$31=9)</formula>
    </cfRule>
  </conditionalFormatting>
  <conditionalFormatting sqref="B264">
    <cfRule type="expression" dxfId="1164" priority="96" stopIfTrue="1">
      <formula>#REF!="No"</formula>
    </cfRule>
    <cfRule type="expression" dxfId="1163" priority="92" stopIfTrue="1">
      <formula>#REF!=2</formula>
    </cfRule>
    <cfRule type="expression" dxfId="1162" priority="93" stopIfTrue="1">
      <formula>OR(#REF!="No",$U$31=2)</formula>
    </cfRule>
    <cfRule type="expression" dxfId="1161" priority="94" stopIfTrue="1">
      <formula>OR(#REF!="No",$U$31=2)</formula>
    </cfRule>
    <cfRule type="expression" dxfId="1160" priority="95" stopIfTrue="1">
      <formula>OR(#REF!="No",$U$31=2,$U$31=9)</formula>
    </cfRule>
  </conditionalFormatting>
  <conditionalFormatting sqref="B264:B265">
    <cfRule type="expression" dxfId="1159" priority="86" stopIfTrue="1">
      <formula>#REF!="No"</formula>
    </cfRule>
    <cfRule type="expression" dxfId="1158" priority="83" stopIfTrue="1">
      <formula>OR(#REF!="No",$U$31=2)</formula>
    </cfRule>
    <cfRule type="expression" dxfId="1157" priority="82" stopIfTrue="1">
      <formula>#REF!=2</formula>
    </cfRule>
    <cfRule type="expression" dxfId="1156" priority="85" stopIfTrue="1">
      <formula>OR(#REF!="No",$U$31=2,$U$31=9)</formula>
    </cfRule>
  </conditionalFormatting>
  <conditionalFormatting sqref="B265">
    <cfRule type="expression" dxfId="1155" priority="81" stopIfTrue="1">
      <formula>#REF!="No"</formula>
    </cfRule>
    <cfRule type="expression" dxfId="1154" priority="441" stopIfTrue="1">
      <formula>OR(#REF!="No",$U$31=2)</formula>
    </cfRule>
    <cfRule type="expression" dxfId="1153" priority="76" stopIfTrue="1">
      <formula>#REF!="No"</formula>
    </cfRule>
    <cfRule type="expression" dxfId="1152" priority="78" stopIfTrue="1">
      <formula>OR(#REF!="No",$U$31=2)</formula>
    </cfRule>
    <cfRule type="expression" dxfId="1151" priority="77" stopIfTrue="1">
      <formula>#REF!=2</formula>
    </cfRule>
    <cfRule type="expression" dxfId="1150" priority="75" stopIfTrue="1">
      <formula>OR(#REF!="No",$U$31=2,$U$31=9)</formula>
    </cfRule>
    <cfRule type="expression" dxfId="1149" priority="74" stopIfTrue="1">
      <formula>OR(#REF!="No",$U$31=2)</formula>
    </cfRule>
    <cfRule type="expression" dxfId="1148" priority="73" stopIfTrue="1">
      <formula>OR(#REF!="No",$U$31=2)</formula>
    </cfRule>
    <cfRule type="expression" dxfId="1147" priority="72" stopIfTrue="1">
      <formula>#REF!=2</formula>
    </cfRule>
    <cfRule type="expression" dxfId="1146" priority="440" stopIfTrue="1">
      <formula>OR(#REF!="No",$U$31=2)</formula>
    </cfRule>
    <cfRule type="expression" dxfId="1145" priority="442" stopIfTrue="1">
      <formula>OR(#REF!="No",$U$31=2,$U$31=9)</formula>
    </cfRule>
    <cfRule type="expression" dxfId="1144" priority="443" stopIfTrue="1">
      <formula>#REF!="No"</formula>
    </cfRule>
    <cfRule type="expression" dxfId="1143" priority="80" stopIfTrue="1">
      <formula>OR(#REF!="No",$U$31=2,$U$31=9)</formula>
    </cfRule>
  </conditionalFormatting>
  <conditionalFormatting sqref="B273:B347 B360:B409 B750:B799 B663:B737">
    <cfRule type="expression" dxfId="1142" priority="1896" stopIfTrue="1">
      <formula>OR($U$5="No",$C$19=2,$C$19=9)</formula>
    </cfRule>
  </conditionalFormatting>
  <conditionalFormatting sqref="B273:B347">
    <cfRule type="expression" dxfId="1141" priority="479" stopIfTrue="1">
      <formula>$U$5="No"</formula>
    </cfRule>
  </conditionalFormatting>
  <conditionalFormatting sqref="B360:B409">
    <cfRule type="expression" dxfId="1140" priority="476" stopIfTrue="1">
      <formula>$W$5=2</formula>
    </cfRule>
  </conditionalFormatting>
  <conditionalFormatting sqref="B444:B463">
    <cfRule type="expression" dxfId="1139" priority="430" stopIfTrue="1">
      <formula>OR(#REF!="No",$U$31=2)</formula>
    </cfRule>
    <cfRule type="expression" dxfId="1138" priority="431" stopIfTrue="1">
      <formula>OR(#REF!="No",$U$31=2,$U$31=9)</formula>
    </cfRule>
    <cfRule type="expression" dxfId="1137" priority="429" stopIfTrue="1">
      <formula>#REF!=2</formula>
    </cfRule>
  </conditionalFormatting>
  <conditionalFormatting sqref="B468">
    <cfRule type="expression" dxfId="1136" priority="406" stopIfTrue="1">
      <formula>$U$5="No"</formula>
    </cfRule>
  </conditionalFormatting>
  <conditionalFormatting sqref="B590:B649">
    <cfRule type="expression" dxfId="1134" priority="380" stopIfTrue="1">
      <formula>OR(#REF!="No",$U$31=2)</formula>
    </cfRule>
    <cfRule type="expression" dxfId="1133" priority="381" stopIfTrue="1">
      <formula>OR(#REF!="No",$U$31=2)</formula>
    </cfRule>
  </conditionalFormatting>
  <conditionalFormatting sqref="B650">
    <cfRule type="expression" dxfId="1132" priority="316" stopIfTrue="1">
      <formula>OR(#REF!="No",$U$31=2)</formula>
    </cfRule>
    <cfRule type="expression" dxfId="1131" priority="318" stopIfTrue="1">
      <formula>#REF!="No"</formula>
    </cfRule>
    <cfRule type="expression" dxfId="1130" priority="317" stopIfTrue="1">
      <formula>OR(#REF!="No",$U$31=2,$U$31=9)</formula>
    </cfRule>
  </conditionalFormatting>
  <conditionalFormatting sqref="B650:B654">
    <cfRule type="expression" dxfId="1129" priority="295" stopIfTrue="1">
      <formula>OR(#REF!="No",$U$31=2)</formula>
    </cfRule>
    <cfRule type="expression" dxfId="1128" priority="294" stopIfTrue="1">
      <formula>#REF!=2</formula>
    </cfRule>
  </conditionalFormatting>
  <conditionalFormatting sqref="B650:B655">
    <cfRule type="expression" dxfId="1127" priority="11" stopIfTrue="1">
      <formula>OR(#REF!="No",$U$31=2,$U$31=9)</formula>
    </cfRule>
    <cfRule type="expression" dxfId="1126" priority="10" stopIfTrue="1">
      <formula>#REF!="No"</formula>
    </cfRule>
    <cfRule type="expression" dxfId="1125" priority="9" stopIfTrue="1">
      <formula>OR(#REF!="No",$U$31=2)</formula>
    </cfRule>
    <cfRule type="expression" dxfId="1124" priority="8" stopIfTrue="1">
      <formula>OR(#REF!="No",$U$31=2)</formula>
    </cfRule>
    <cfRule type="expression" dxfId="1123" priority="7" stopIfTrue="1">
      <formula>#REF!=2</formula>
    </cfRule>
  </conditionalFormatting>
  <conditionalFormatting sqref="B651:B654">
    <cfRule type="expression" dxfId="1122" priority="36" stopIfTrue="1">
      <formula>#REF!="No"</formula>
    </cfRule>
    <cfRule type="expression" dxfId="1121" priority="298" stopIfTrue="1">
      <formula>#REF!="No"</formula>
    </cfRule>
    <cfRule type="expression" dxfId="1120" priority="35" stopIfTrue="1">
      <formula>OR(#REF!="No",$U$31=2,$U$31=9)</formula>
    </cfRule>
    <cfRule type="expression" dxfId="1119" priority="297" stopIfTrue="1">
      <formula>OR(#REF!="No",$U$31=2,$U$31=9)</formula>
    </cfRule>
    <cfRule type="expression" dxfId="1118" priority="296" stopIfTrue="1">
      <formula>OR(#REF!="No",$U$31=2)</formula>
    </cfRule>
    <cfRule type="expression" dxfId="1117" priority="32" stopIfTrue="1">
      <formula>#REF!=2</formula>
    </cfRule>
    <cfRule type="expression" dxfId="1116" priority="33" stopIfTrue="1">
      <formula>OR(#REF!="No",$U$31=2)</formula>
    </cfRule>
    <cfRule type="expression" dxfId="1115" priority="34" stopIfTrue="1">
      <formula>OR(#REF!="No",$U$31=2)</formula>
    </cfRule>
  </conditionalFormatting>
  <conditionalFormatting sqref="B654:B655">
    <cfRule type="expression" dxfId="1114" priority="18" stopIfTrue="1">
      <formula>OR(#REF!="No",$U$31=2)</formula>
    </cfRule>
    <cfRule type="expression" dxfId="1113" priority="21" stopIfTrue="1">
      <formula>#REF!="No"</formula>
    </cfRule>
    <cfRule type="expression" dxfId="1112" priority="20" stopIfTrue="1">
      <formula>OR(#REF!="No",$U$31=2,$U$31=9)</formula>
    </cfRule>
    <cfRule type="expression" dxfId="1111" priority="19" stopIfTrue="1">
      <formula>OR(#REF!="No",$U$31=2)</formula>
    </cfRule>
    <cfRule type="expression" dxfId="1110" priority="17" stopIfTrue="1">
      <formula>#REF!=2</formula>
    </cfRule>
  </conditionalFormatting>
  <conditionalFormatting sqref="B655">
    <cfRule type="expression" dxfId="1109" priority="14" stopIfTrue="1">
      <formula>OR(#REF!="No",$U$31=2)</formula>
    </cfRule>
    <cfRule type="expression" dxfId="1108" priority="291" stopIfTrue="1">
      <formula>OR(#REF!="No",$U$31=2)</formula>
    </cfRule>
    <cfRule type="expression" dxfId="1107" priority="13" stopIfTrue="1">
      <formula>OR(#REF!="No",$U$31=2)</formula>
    </cfRule>
    <cfRule type="expression" dxfId="1106" priority="290" stopIfTrue="1">
      <formula>OR(#REF!="No",$U$31=2)</formula>
    </cfRule>
    <cfRule type="expression" dxfId="1105" priority="12" stopIfTrue="1">
      <formula>#REF!=2</formula>
    </cfRule>
    <cfRule type="expression" dxfId="1104" priority="15" stopIfTrue="1">
      <formula>OR(#REF!="No",$U$31=2,$U$31=9)</formula>
    </cfRule>
    <cfRule type="expression" dxfId="1103" priority="16" stopIfTrue="1">
      <formula>#REF!="No"</formula>
    </cfRule>
    <cfRule type="expression" dxfId="1102" priority="293" stopIfTrue="1">
      <formula>#REF!="No"</formula>
    </cfRule>
    <cfRule type="expression" dxfId="1101" priority="292" stopIfTrue="1">
      <formula>OR(#REF!="No",$U$31=2,$U$31=9)</formula>
    </cfRule>
  </conditionalFormatting>
  <conditionalFormatting sqref="B663:B737">
    <cfRule type="expression" dxfId="1100" priority="332" stopIfTrue="1">
      <formula>$U$5="No"</formula>
    </cfRule>
  </conditionalFormatting>
  <conditionalFormatting sqref="B839:B858">
    <cfRule type="expression" dxfId="1099" priority="367" stopIfTrue="1">
      <formula>OR(#REF!="No",$U$31=2,$U$31=9)</formula>
    </cfRule>
    <cfRule type="expression" dxfId="1098" priority="365" stopIfTrue="1">
      <formula>#REF!=2</formula>
    </cfRule>
    <cfRule type="expression" dxfId="1097" priority="366" stopIfTrue="1">
      <formula>OR(#REF!="No",$U$31=2)</formula>
    </cfRule>
  </conditionalFormatting>
  <conditionalFormatting sqref="B863">
    <cfRule type="expression" dxfId="1096" priority="328" stopIfTrue="1">
      <formula>$U$5="No"</formula>
    </cfRule>
  </conditionalFormatting>
  <conditionalFormatting sqref="B1036:B1039">
    <cfRule type="expression" dxfId="1094" priority="184" stopIfTrue="1">
      <formula>AND($AE$10&lt;&gt;5,$AE$10&lt;&gt;0)</formula>
    </cfRule>
  </conditionalFormatting>
  <conditionalFormatting sqref="B1061">
    <cfRule type="expression" dxfId="1093" priority="166" stopIfTrue="1">
      <formula>$AE$7="no"</formula>
    </cfRule>
    <cfRule type="expression" dxfId="1092" priority="167" stopIfTrue="1">
      <formula>AND($AE1062=2, $AE1063=2)</formula>
    </cfRule>
  </conditionalFormatting>
  <conditionalFormatting sqref="B25:D25 B26:B30">
    <cfRule type="expression" dxfId="1091" priority="881" stopIfTrue="1">
      <formula>AND($V$39&lt;&gt;0,$V$39&lt;&gt;5)</formula>
    </cfRule>
  </conditionalFormatting>
  <conditionalFormatting sqref="B200:D259">
    <cfRule type="expression" dxfId="1090" priority="548" stopIfTrue="1">
      <formula>OR(#REF!="No",$U$31=2,$U$31=9)</formula>
    </cfRule>
    <cfRule type="expression" dxfId="1089" priority="549" stopIfTrue="1">
      <formula>#REF!="No"</formula>
    </cfRule>
  </conditionalFormatting>
  <conditionalFormatting sqref="B70:E79 H70:J79">
    <cfRule type="expression" dxfId="1088" priority="590" stopIfTrue="1">
      <formula>$B$65="Yes"</formula>
    </cfRule>
  </conditionalFormatting>
  <conditionalFormatting sqref="B200:E259">
    <cfRule type="expression" dxfId="1087" priority="543" stopIfTrue="1">
      <formula>#REF!=2</formula>
    </cfRule>
  </conditionalFormatting>
  <conditionalFormatting sqref="B590:E595 D596:E649 B596:B649 C596:C655">
    <cfRule type="expression" dxfId="1086" priority="378" stopIfTrue="1">
      <formula>#REF!=2</formula>
    </cfRule>
  </conditionalFormatting>
  <conditionalFormatting sqref="B19:F24">
    <cfRule type="expression" dxfId="1085" priority="2" stopIfTrue="1">
      <formula>AND($W$80&lt;&gt;0,$W$80&lt;&gt;4)</formula>
    </cfRule>
  </conditionalFormatting>
  <conditionalFormatting sqref="B129:H150">
    <cfRule type="expression" dxfId="1078" priority="555" stopIfTrue="1">
      <formula>$B$124="No"</formula>
    </cfRule>
  </conditionalFormatting>
  <conditionalFormatting sqref="B956:I962">
    <cfRule type="expression" dxfId="1076" priority="235" stopIfTrue="1">
      <formula>$E$947="No"</formula>
    </cfRule>
  </conditionalFormatting>
  <conditionalFormatting sqref="C596:C655 D360:I409 I559:M580 F559:G580 D750:E799 G750:H799 B590:D595 B596:B649">
    <cfRule type="expression" dxfId="1068" priority="527" stopIfTrue="1">
      <formula>OR(#REF!="No",$U$31=2,$U$31=9)</formula>
    </cfRule>
  </conditionalFormatting>
  <conditionalFormatting sqref="C868:C887">
    <cfRule type="expression" dxfId="1067" priority="384" stopIfTrue="1">
      <formula>$B$863="Yes"</formula>
    </cfRule>
  </conditionalFormatting>
  <conditionalFormatting sqref="C969:C1016">
    <cfRule type="expression" dxfId="1066" priority="196">
      <formula>$H$1062="No"</formula>
    </cfRule>
  </conditionalFormatting>
  <conditionalFormatting sqref="C969:C1028">
    <cfRule type="expression" dxfId="1065" priority="189">
      <formula>$E$947="No"</formula>
    </cfRule>
  </conditionalFormatting>
  <conditionalFormatting sqref="C1036:C1055">
    <cfRule type="expression" dxfId="1064" priority="141">
      <formula>$E$948="No"</formula>
    </cfRule>
  </conditionalFormatting>
  <conditionalFormatting sqref="C1064:C1083">
    <cfRule type="expression" dxfId="1063" priority="165" stopIfTrue="1">
      <formula>$E$37="Yes"</formula>
    </cfRule>
  </conditionalFormatting>
  <conditionalFormatting sqref="C1084:C1103">
    <cfRule type="expression" dxfId="1062" priority="162" stopIfTrue="1">
      <formula>$E$37="Yes"</formula>
    </cfRule>
  </conditionalFormatting>
  <conditionalFormatting sqref="C200:D259">
    <cfRule type="expression" dxfId="1061" priority="545" stopIfTrue="1">
      <formula>OR(#REF!="No",$U$31=2)</formula>
    </cfRule>
  </conditionalFormatting>
  <conditionalFormatting sqref="C260:D262 D596:D649 C596:C655">
    <cfRule type="expression" dxfId="1060" priority="491" stopIfTrue="1">
      <formula>OR(#REF!="No",$U$31=2)</formula>
    </cfRule>
  </conditionalFormatting>
  <conditionalFormatting sqref="C260:D262">
    <cfRule type="expression" dxfId="1059" priority="494" stopIfTrue="1">
      <formula>OR(#REF!="No",$U$31=2,$U$31=9)</formula>
    </cfRule>
    <cfRule type="expression" dxfId="1058" priority="495" stopIfTrue="1">
      <formula>#REF!="No"</formula>
    </cfRule>
  </conditionalFormatting>
  <conditionalFormatting sqref="C263:D265">
    <cfRule type="expression" dxfId="1057" priority="486" stopIfTrue="1">
      <formula>#REF!="No"</formula>
    </cfRule>
    <cfRule type="expression" dxfId="1056" priority="485" stopIfTrue="1">
      <formula>OR(#REF!="No",$U$31=2,$U$31=9)</formula>
    </cfRule>
    <cfRule type="expression" dxfId="1055" priority="484" stopIfTrue="1">
      <formula>OR(#REF!="No",$U$31=2)</formula>
    </cfRule>
  </conditionalFormatting>
  <conditionalFormatting sqref="C419:D433">
    <cfRule type="expression" dxfId="1054" priority="432" stopIfTrue="1">
      <formula>OR(#REF!="No",$U$31=2,$U$31=9)</formula>
    </cfRule>
  </conditionalFormatting>
  <conditionalFormatting sqref="C434:D436">
    <cfRule type="expression" dxfId="1053" priority="396" stopIfTrue="1">
      <formula>OR(#REF!="No",$U$31=2,$U$31=9)</formula>
    </cfRule>
  </conditionalFormatting>
  <conditionalFormatting sqref="C559:D580 F559:G580 I559:M580">
    <cfRule type="expression" dxfId="1052" priority="391" stopIfTrue="1">
      <formula>#REF!="No"</formula>
    </cfRule>
  </conditionalFormatting>
  <conditionalFormatting sqref="C559:D580">
    <cfRule type="expression" dxfId="1051" priority="390" stopIfTrue="1">
      <formula>OR(#REF!="No",$U$31=2,$U$31=9)</formula>
    </cfRule>
  </conditionalFormatting>
  <conditionalFormatting sqref="C590:D595">
    <cfRule type="expression" dxfId="1050" priority="379" stopIfTrue="1">
      <formula>OR(#REF!="No",$U$31=2)</formula>
    </cfRule>
  </conditionalFormatting>
  <conditionalFormatting sqref="C809:D832">
    <cfRule type="expression" dxfId="1049" priority="1903" stopIfTrue="1">
      <formula>OR($J$17="No", $G$20=2,$G$20=9)</formula>
    </cfRule>
  </conditionalFormatting>
  <conditionalFormatting sqref="C948:D948">
    <cfRule type="expression" dxfId="1048" priority="229" stopIfTrue="1">
      <formula>$AE$10=4</formula>
    </cfRule>
  </conditionalFormatting>
  <conditionalFormatting sqref="C948:D949">
    <cfRule type="expression" dxfId="1047" priority="230" stopIfTrue="1">
      <formula>$AE$10=3</formula>
    </cfRule>
  </conditionalFormatting>
  <conditionalFormatting sqref="C949:D949">
    <cfRule type="expression" dxfId="1046" priority="228" stopIfTrue="1">
      <formula>$AE$10=8</formula>
    </cfRule>
  </conditionalFormatting>
  <conditionalFormatting sqref="C260:E262">
    <cfRule type="expression" dxfId="1045" priority="490" stopIfTrue="1">
      <formula>#REF!=2</formula>
    </cfRule>
  </conditionalFormatting>
  <conditionalFormatting sqref="C1064:E1083">
    <cfRule type="expression" dxfId="1044" priority="164" stopIfTrue="1">
      <formula>$AE$38=2</formula>
    </cfRule>
  </conditionalFormatting>
  <conditionalFormatting sqref="C1064:E1103">
    <cfRule type="expression" dxfId="1043" priority="156" stopIfTrue="1">
      <formula>OR($AE$10=1,$AE$10=10)</formula>
    </cfRule>
  </conditionalFormatting>
  <conditionalFormatting sqref="C1084:E1103">
    <cfRule type="expression" dxfId="1042" priority="157" stopIfTrue="1">
      <formula>$AE$10=9</formula>
    </cfRule>
    <cfRule type="expression" dxfId="1041" priority="158" stopIfTrue="1">
      <formula>$AE$10=2</formula>
    </cfRule>
  </conditionalFormatting>
  <conditionalFormatting sqref="C809:G832">
    <cfRule type="expression" dxfId="1038" priority="1904" stopIfTrue="1">
      <formula>OR($AL$5="No",$T$19=2)</formula>
    </cfRule>
  </conditionalFormatting>
  <conditionalFormatting sqref="C1084:G1103">
    <cfRule type="expression" dxfId="1037" priority="161" stopIfTrue="1">
      <formula>$AE$39=2</formula>
    </cfRule>
    <cfRule type="expression" dxfId="1036" priority="160" stopIfTrue="1">
      <formula>$AE$10=3</formula>
    </cfRule>
    <cfRule type="expression" dxfId="1035" priority="159" stopIfTrue="1">
      <formula>$AE$10=4</formula>
    </cfRule>
  </conditionalFormatting>
  <conditionalFormatting sqref="C868:K887">
    <cfRule type="expression" dxfId="1032" priority="343">
      <formula>$B$863="No"</formula>
    </cfRule>
  </conditionalFormatting>
  <conditionalFormatting sqref="C889:K908">
    <cfRule type="expression" dxfId="1030" priority="344">
      <formula>$B$989="No"</formula>
    </cfRule>
  </conditionalFormatting>
  <conditionalFormatting sqref="C910:K913">
    <cfRule type="expression" dxfId="1028" priority="325">
      <formula>$B$989="No"</formula>
    </cfRule>
  </conditionalFormatting>
  <conditionalFormatting sqref="C915:K934">
    <cfRule type="expression" dxfId="1026" priority="324">
      <formula>$B$863="No"</formula>
    </cfRule>
  </conditionalFormatting>
  <conditionalFormatting sqref="C1064:L1083">
    <cfRule type="expression" dxfId="1024" priority="146" stopIfTrue="1">
      <formula>$E$947="No"</formula>
    </cfRule>
  </conditionalFormatting>
  <conditionalFormatting sqref="C1084:L1103">
    <cfRule type="expression" dxfId="1023" priority="143" stopIfTrue="1">
      <formula>$E$948="No"</formula>
    </cfRule>
  </conditionalFormatting>
  <conditionalFormatting sqref="C169:M190">
    <cfRule type="expression" dxfId="1022" priority="537" stopIfTrue="1">
      <formula>OR(#REF!="No",$U$31=2,$U$31=9)</formula>
    </cfRule>
    <cfRule type="expression" dxfId="1021" priority="538" stopIfTrue="1">
      <formula>#REF!="No"</formula>
    </cfRule>
  </conditionalFormatting>
  <conditionalFormatting sqref="C473:M492">
    <cfRule type="expression" dxfId="1019" priority="407">
      <formula>$B$468="No"</formula>
    </cfRule>
  </conditionalFormatting>
  <conditionalFormatting sqref="C494:M513">
    <cfRule type="expression" dxfId="1017" priority="408">
      <formula>$B$588="No"</formula>
    </cfRule>
  </conditionalFormatting>
  <conditionalFormatting sqref="C515:M518">
    <cfRule type="expression" dxfId="1016" priority="403">
      <formula>$B$588="No"</formula>
    </cfRule>
  </conditionalFormatting>
  <conditionalFormatting sqref="C520:M539">
    <cfRule type="expression" dxfId="1015" priority="402">
      <formula>$B$588="No"</formula>
    </cfRule>
  </conditionalFormatting>
  <conditionalFormatting sqref="D494:D513 G494:H513 K494:K513 C473:C492 K473:K492 E515:H518 K515:M518 D520:D539 G520:H539 K520:K539">
    <cfRule type="expression" dxfId="1014" priority="437" stopIfTrue="1">
      <formula>$B$468="Yes"</formula>
    </cfRule>
  </conditionalFormatting>
  <conditionalFormatting sqref="D596:D649 B590:D595 B596:B649 C596:C655">
    <cfRule type="expression" dxfId="1013" priority="383" stopIfTrue="1">
      <formula>#REF!="No"</formula>
    </cfRule>
  </conditionalFormatting>
  <conditionalFormatting sqref="D596:D649">
    <cfRule type="expression" dxfId="1012" priority="382" stopIfTrue="1">
      <formula>OR(#REF!="No",$U$31=2,$U$31=9)</formula>
    </cfRule>
  </conditionalFormatting>
  <conditionalFormatting sqref="D650:D652">
    <cfRule type="expression" dxfId="1011" priority="340" stopIfTrue="1">
      <formula>OR(#REF!="No",$U$31=2)</formula>
    </cfRule>
    <cfRule type="expression" dxfId="1010" priority="341" stopIfTrue="1">
      <formula>OR(#REF!="No",$U$31=2,$U$31=9)</formula>
    </cfRule>
    <cfRule type="expression" dxfId="1009" priority="342" stopIfTrue="1">
      <formula>#REF!="No"</formula>
    </cfRule>
  </conditionalFormatting>
  <conditionalFormatting sqref="D653:D655">
    <cfRule type="expression" dxfId="1008" priority="333" stopIfTrue="1">
      <formula>OR(#REF!="No",$U$31=2)</formula>
    </cfRule>
    <cfRule type="expression" dxfId="1007" priority="335" stopIfTrue="1">
      <formula>#REF!="No"</formula>
    </cfRule>
    <cfRule type="expression" dxfId="1006" priority="334" stopIfTrue="1">
      <formula>OR(#REF!="No",$U$31=2,$U$31=9)</formula>
    </cfRule>
  </conditionalFormatting>
  <conditionalFormatting sqref="D839:D858">
    <cfRule type="expression" dxfId="1005" priority="275" stopIfTrue="1">
      <formula>$L$17=2</formula>
    </cfRule>
  </conditionalFormatting>
  <conditionalFormatting sqref="D889:D908 G889:H908 K889:K908 K868:K887 E910:H913 K910:M913 D915:D934 G915:H934 K915:K934">
    <cfRule type="expression" dxfId="1004" priority="393" stopIfTrue="1">
      <formula>$B$863="Yes"</formula>
    </cfRule>
  </conditionalFormatting>
  <conditionalFormatting sqref="D200:E262 D590:E652">
    <cfRule type="expression" dxfId="1003" priority="544" stopIfTrue="1">
      <formula>AND((INDEX($I$74:$I$99,MATCH($B200,$B$74:$B$99,0)))="Dry",$C200="Wet seal")</formula>
    </cfRule>
  </conditionalFormatting>
  <conditionalFormatting sqref="D200:E265">
    <cfRule type="expression" dxfId="1001" priority="481" stopIfTrue="1">
      <formula>AND((INDEX($J$169:$J$190,MATCH($B200,$C$169:$C$190,0)))="Dry",$C200="Wet seal")</formula>
    </cfRule>
  </conditionalFormatting>
  <conditionalFormatting sqref="D590:E655">
    <cfRule type="expression" dxfId="999" priority="387" stopIfTrue="1">
      <formula>AND((INDEX($J$289:$J$310,MATCH($B590,$C$289:$C$290,0)))="Dry",$C590="Wet seal")</formula>
    </cfRule>
  </conditionalFormatting>
  <conditionalFormatting sqref="D650:E652">
    <cfRule type="expression" dxfId="997" priority="339" stopIfTrue="1">
      <formula>#REF!=2</formula>
    </cfRule>
  </conditionalFormatting>
  <conditionalFormatting sqref="D750:E799 G750:H799 J750:J799">
    <cfRule type="expression" dxfId="996" priority="388" stopIfTrue="1">
      <formula>#REF!="No"</formula>
    </cfRule>
  </conditionalFormatting>
  <conditionalFormatting sqref="D444:F463">
    <cfRule type="expression" dxfId="994" priority="426" stopIfTrue="1">
      <formula>OR(#REF!="No",$U$31=2)</formula>
    </cfRule>
    <cfRule type="expression" dxfId="993" priority="427" stopIfTrue="1">
      <formula>OR(#REF!="No",$U$31=2,$U$31=9)</formula>
    </cfRule>
    <cfRule type="expression" dxfId="992" priority="428" stopIfTrue="1">
      <formula>#REF!="No"</formula>
    </cfRule>
  </conditionalFormatting>
  <conditionalFormatting sqref="D969:F1028">
    <cfRule type="expression" dxfId="991" priority="190" stopIfTrue="1">
      <formula>AND($AE$10&lt;&gt;5,$AE$10&lt;&gt;0)</formula>
    </cfRule>
  </conditionalFormatting>
  <conditionalFormatting sqref="D1036:F1055">
    <cfRule type="expression" dxfId="990" priority="168" stopIfTrue="1">
      <formula>AND($AE$10&lt;&gt;5,$AE$10&lt;&gt;0)</formula>
    </cfRule>
  </conditionalFormatting>
  <conditionalFormatting sqref="D360:I409">
    <cfRule type="expression" dxfId="989" priority="528" stopIfTrue="1">
      <formula>#REF!="No"</formula>
    </cfRule>
  </conditionalFormatting>
  <conditionalFormatting sqref="D273:J347">
    <cfRule type="expression" dxfId="988" priority="534" stopIfTrue="1">
      <formula>#REF!="No"</formula>
    </cfRule>
    <cfRule type="expression" dxfId="987" priority="533" stopIfTrue="1">
      <formula>OR(#REF!="No",$U$31=2,$U$31=9)</formula>
    </cfRule>
  </conditionalFormatting>
  <conditionalFormatting sqref="D663:J737">
    <cfRule type="expression" dxfId="986" priority="373" stopIfTrue="1">
      <formula>OR(#REF!="No",$U$31=2,$U$31=9)</formula>
    </cfRule>
    <cfRule type="expression" dxfId="985" priority="374" stopIfTrue="1">
      <formula>#REF!="No"</formula>
    </cfRule>
  </conditionalFormatting>
  <conditionalFormatting sqref="E200:E259">
    <cfRule type="expression" dxfId="984" priority="542" stopIfTrue="1">
      <formula>#REF!="No"</formula>
    </cfRule>
    <cfRule type="expression" dxfId="982" priority="541" stopIfTrue="1">
      <formula>OR(#REF!="No",$U$31=2,$U$31=9)</formula>
    </cfRule>
  </conditionalFormatting>
  <conditionalFormatting sqref="E200:E262">
    <cfRule type="expression" dxfId="981" priority="487" stopIfTrue="1">
      <formula>OR(#REF!="No",$U$31=2)</formula>
    </cfRule>
  </conditionalFormatting>
  <conditionalFormatting sqref="E260:E262">
    <cfRule type="expression" dxfId="980" priority="489" stopIfTrue="1">
      <formula>#REF!="No"</formula>
    </cfRule>
    <cfRule type="expression" dxfId="979" priority="488" stopIfTrue="1">
      <formula>OR(#REF!="No",$U$31=2,$U$31=9)</formula>
    </cfRule>
  </conditionalFormatting>
  <conditionalFormatting sqref="E559:E580 H559:H580 F750:F799 I750:I799 D839:D858 E809:G832">
    <cfRule type="expression" dxfId="978" priority="1880" stopIfTrue="1">
      <formula>OR($J$17="No", $G$20=2,$G$20=9)</formula>
    </cfRule>
  </conditionalFormatting>
  <conditionalFormatting sqref="E559:E580">
    <cfRule type="expression" dxfId="977" priority="321" stopIfTrue="1">
      <formula>$L$17=2</formula>
    </cfRule>
  </conditionalFormatting>
  <conditionalFormatting sqref="E590:E652">
    <cfRule type="expression" dxfId="976" priority="337" stopIfTrue="1">
      <formula>OR(#REF!="No",$U$31=2,$U$31=9)</formula>
    </cfRule>
    <cfRule type="expression" dxfId="975" priority="336" stopIfTrue="1">
      <formula>OR(#REF!="No",$U$31=2)</formula>
    </cfRule>
    <cfRule type="expression" dxfId="974" priority="338" stopIfTrue="1">
      <formula>#REF!="No"</formula>
    </cfRule>
  </conditionalFormatting>
  <conditionalFormatting sqref="E948">
    <cfRule type="expression" dxfId="973" priority="227" stopIfTrue="1">
      <formula>$AE$10=4</formula>
    </cfRule>
  </conditionalFormatting>
  <conditionalFormatting sqref="E948:E949">
    <cfRule type="expression" dxfId="972" priority="224" stopIfTrue="1">
      <formula>$AE$10=3</formula>
    </cfRule>
  </conditionalFormatting>
  <conditionalFormatting sqref="E949">
    <cfRule type="expression" dxfId="971" priority="225" stopIfTrue="1">
      <formula>$AE$10=8</formula>
    </cfRule>
  </conditionalFormatting>
  <conditionalFormatting sqref="E839:F858">
    <cfRule type="expression" dxfId="970" priority="362" stopIfTrue="1">
      <formula>OR(#REF!="No",$U$31=2)</formula>
    </cfRule>
    <cfRule type="expression" dxfId="969" priority="363" stopIfTrue="1">
      <formula>OR(#REF!="No",$U$31=2,$U$31=9)</formula>
    </cfRule>
    <cfRule type="expression" dxfId="968" priority="364" stopIfTrue="1">
      <formula>#REF!="No"</formula>
    </cfRule>
  </conditionalFormatting>
  <conditionalFormatting sqref="E70:G79">
    <cfRule type="expression" dxfId="967" priority="591" stopIfTrue="1">
      <formula>$B$88="No"</formula>
    </cfRule>
  </conditionalFormatting>
  <conditionalFormatting sqref="E419:G433">
    <cfRule type="expression" dxfId="966" priority="436" stopIfTrue="1">
      <formula>#REF!="No"</formula>
    </cfRule>
    <cfRule type="expression" dxfId="965" priority="435" stopIfTrue="1">
      <formula>OR(#REF!="No",$U$31=2,$U$31=9)</formula>
    </cfRule>
    <cfRule type="expression" dxfId="964" priority="434" stopIfTrue="1">
      <formula>OR(#REF!="No",$U$31=2)</formula>
    </cfRule>
  </conditionalFormatting>
  <conditionalFormatting sqref="E434:G436">
    <cfRule type="expression" dxfId="963" priority="398" stopIfTrue="1">
      <formula>OR(#REF!="No",$U$31=2)</formula>
    </cfRule>
    <cfRule type="expression" dxfId="962" priority="399" stopIfTrue="1">
      <formula>OR(#REF!="No",$U$31=2,$U$31=9)</formula>
    </cfRule>
    <cfRule type="expression" dxfId="961" priority="400" stopIfTrue="1">
      <formula>#REF!="No"</formula>
    </cfRule>
  </conditionalFormatting>
  <conditionalFormatting sqref="E809:G832">
    <cfRule type="expression" dxfId="960" priority="1906" stopIfTrue="1">
      <formula>OR($J$17="No", $G$20=2)</formula>
    </cfRule>
  </conditionalFormatting>
  <conditionalFormatting sqref="E43:H60">
    <cfRule type="expression" dxfId="959" priority="579">
      <formula>$D43="Yes"</formula>
    </cfRule>
    <cfRule type="expression" dxfId="958" priority="588" stopIfTrue="1">
      <formula>$D43="no"</formula>
    </cfRule>
    <cfRule type="expression" dxfId="957" priority="580">
      <formula>$D43=""</formula>
    </cfRule>
  </conditionalFormatting>
  <conditionalFormatting sqref="E96:K119">
    <cfRule type="expression" dxfId="956" priority="557">
      <formula>$D96="Yes"</formula>
    </cfRule>
  </conditionalFormatting>
  <conditionalFormatting sqref="F70:F79">
    <cfRule type="expression" dxfId="955" priority="581" stopIfTrue="1">
      <formula>$E70="Quarterly"</formula>
    </cfRule>
  </conditionalFormatting>
  <conditionalFormatting sqref="F129:F150">
    <cfRule type="expression" dxfId="954" priority="563">
      <formula>$E129="Quarterly"</formula>
    </cfRule>
  </conditionalFormatting>
  <conditionalFormatting sqref="F750:F799 E809:E832 D839:D858">
    <cfRule type="expression" dxfId="953" priority="1900" stopIfTrue="1">
      <formula>OR($AL$5="No",$T$19=2)</formula>
    </cfRule>
  </conditionalFormatting>
  <conditionalFormatting sqref="F273:G347">
    <cfRule type="expression" dxfId="952" priority="531" stopIfTrue="1">
      <formula>AND(NOT(ISBLANK($E273)),$E273&lt;&gt;"Atmosphere")</formula>
    </cfRule>
  </conditionalFormatting>
  <conditionalFormatting sqref="F663:G737">
    <cfRule type="expression" dxfId="951" priority="371" stopIfTrue="1">
      <formula>AND(NOT(ISBLANK($E663)),$E663&lt;&gt;"Atmosphere")</formula>
    </cfRule>
  </conditionalFormatting>
  <conditionalFormatting sqref="F1064:G1083">
    <cfRule type="expression" dxfId="950" priority="147" stopIfTrue="1">
      <formula>$AE$38=2</formula>
    </cfRule>
  </conditionalFormatting>
  <conditionalFormatting sqref="F1084:G1103">
    <cfRule type="expression" dxfId="949" priority="150" stopIfTrue="1">
      <formula>OR($AE$10=1,$AE$10=10)</formula>
    </cfRule>
    <cfRule type="expression" dxfId="948" priority="151" stopIfTrue="1">
      <formula>$AE$10=2</formula>
    </cfRule>
    <cfRule type="expression" dxfId="947" priority="155" stopIfTrue="1">
      <formula>$E$37="Yes"</formula>
    </cfRule>
  </conditionalFormatting>
  <conditionalFormatting sqref="G70:G79">
    <cfRule type="expression" dxfId="946" priority="582" stopIfTrue="1">
      <formula>OR($E70="Semiannually",$E70="Monthly",$E70="Weekly",$E70="Daily",$E70="Hourly",$E70="Continuous",$E70="Other measurement frequency")</formula>
    </cfRule>
  </conditionalFormatting>
  <conditionalFormatting sqref="G129:G150">
    <cfRule type="expression" dxfId="945" priority="559">
      <formula>OR($E129="Semiannually",$E129="Monthly",$E129="Weekly",$E129="Daily",$E129="Hourly",$E129="Continuous",$E129="Other measurement frequency")</formula>
    </cfRule>
  </conditionalFormatting>
  <conditionalFormatting sqref="G473:H492">
    <cfRule type="expression" dxfId="944" priority="438" stopIfTrue="1">
      <formula>$B$468="Yes"</formula>
    </cfRule>
  </conditionalFormatting>
  <conditionalFormatting sqref="G868:H887">
    <cfRule type="expression" dxfId="943" priority="385" stopIfTrue="1">
      <formula>$B$863="Yes"</formula>
    </cfRule>
  </conditionalFormatting>
  <conditionalFormatting sqref="G969:J1016">
    <cfRule type="expression" dxfId="942" priority="202" stopIfTrue="1">
      <formula>$AE$38=2</formula>
    </cfRule>
    <cfRule type="expression" dxfId="941" priority="201" stopIfTrue="1">
      <formula>$AE$7="no"</formula>
    </cfRule>
    <cfRule type="expression" dxfId="940" priority="200" stopIfTrue="1">
      <formula>$AE$10=2</formula>
    </cfRule>
    <cfRule type="expression" dxfId="939" priority="199" stopIfTrue="1">
      <formula>AND($AE$10&lt;&gt;5,$AE$10&lt;&gt;0)</formula>
    </cfRule>
  </conditionalFormatting>
  <conditionalFormatting sqref="G969:J1028">
    <cfRule type="expression" dxfId="938" priority="194" stopIfTrue="1">
      <formula>$E$947="No"</formula>
    </cfRule>
  </conditionalFormatting>
  <conditionalFormatting sqref="G1017:J1028">
    <cfRule type="expression" dxfId="937" priority="192" stopIfTrue="1">
      <formula>AND($AE$10&lt;&gt;5,$AE$10&lt;&gt;0)</formula>
    </cfRule>
    <cfRule type="expression" dxfId="936" priority="195" stopIfTrue="1">
      <formula>$AE$38=2</formula>
    </cfRule>
    <cfRule type="expression" dxfId="935" priority="193" stopIfTrue="1">
      <formula>$AE$10=2</formula>
    </cfRule>
  </conditionalFormatting>
  <conditionalFormatting sqref="G1036:J1051">
    <cfRule type="expression" dxfId="934" priority="174" stopIfTrue="1">
      <formula>$AE$7="no"</formula>
    </cfRule>
    <cfRule type="expression" dxfId="933" priority="175" stopIfTrue="1">
      <formula>$AE$39=2</formula>
    </cfRule>
    <cfRule type="expression" dxfId="932" priority="173" stopIfTrue="1">
      <formula>AND($AE$10&lt;&gt;5,$AE$10&lt;&gt;0)</formula>
    </cfRule>
  </conditionalFormatting>
  <conditionalFormatting sqref="G1036:J1055">
    <cfRule type="expression" dxfId="931" priority="170" stopIfTrue="1">
      <formula>$E$948="No"</formula>
    </cfRule>
    <cfRule type="expression" dxfId="930" priority="169" stopIfTrue="1">
      <formula>AND($AE$10&lt;&gt;5,$AE$10&lt;&gt;0)</formula>
    </cfRule>
  </conditionalFormatting>
  <conditionalFormatting sqref="G1052:J1055">
    <cfRule type="expression" dxfId="929" priority="171" stopIfTrue="1">
      <formula>$AE$39=2</formula>
    </cfRule>
  </conditionalFormatting>
  <conditionalFormatting sqref="H70:H79">
    <cfRule type="expression" dxfId="928" priority="583" stopIfTrue="1">
      <formula>$X$33="no"</formula>
    </cfRule>
  </conditionalFormatting>
  <conditionalFormatting sqref="H129:H150 B129:E150">
    <cfRule type="expression" dxfId="927" priority="576" stopIfTrue="1">
      <formula>$B$124="Yes"</formula>
    </cfRule>
  </conditionalFormatting>
  <conditionalFormatting sqref="H129:H150 K129:K150">
    <cfRule type="expression" dxfId="926" priority="578" stopIfTrue="1">
      <formula>$X$59="no"</formula>
    </cfRule>
  </conditionalFormatting>
  <conditionalFormatting sqref="H129:H150">
    <cfRule type="expression" dxfId="925" priority="562" stopIfTrue="1">
      <formula>$E$55="Yes"</formula>
    </cfRule>
  </conditionalFormatting>
  <conditionalFormatting sqref="H1064:H1103">
    <cfRule type="expression" dxfId="924" priority="144" stopIfTrue="1">
      <formula>$G1064="Quarterly"</formula>
    </cfRule>
  </conditionalFormatting>
  <conditionalFormatting sqref="H273:I347">
    <cfRule type="expression" dxfId="923" priority="532" stopIfTrue="1">
      <formula>$E273="Atmosphere"</formula>
    </cfRule>
  </conditionalFormatting>
  <conditionalFormatting sqref="H663:I737">
    <cfRule type="expression" dxfId="922" priority="372" stopIfTrue="1">
      <formula>$E663="Atmosphere"</formula>
    </cfRule>
  </conditionalFormatting>
  <conditionalFormatting sqref="H19:J19">
    <cfRule type="expression" dxfId="921" priority="1" stopIfTrue="1">
      <formula>AND($V$39&lt;&gt;0,$V$39&lt;&gt;5)</formula>
    </cfRule>
  </conditionalFormatting>
  <conditionalFormatting sqref="H70:J79 C70:D79">
    <cfRule type="expression" dxfId="920" priority="589" stopIfTrue="1">
      <formula>$B$88="no"</formula>
    </cfRule>
  </conditionalFormatting>
  <conditionalFormatting sqref="H1064:L1103">
    <cfRule type="expression" dxfId="919" priority="142">
      <formula>$B$1061="No"</formula>
    </cfRule>
  </conditionalFormatting>
  <conditionalFormatting sqref="I169:I190">
    <cfRule type="expression" dxfId="918" priority="539" stopIfTrue="1">
      <formula>$H169="Yes"</formula>
    </cfRule>
  </conditionalFormatting>
  <conditionalFormatting sqref="I473:I492">
    <cfRule type="expression" dxfId="917" priority="423" stopIfTrue="1">
      <formula>$H473="Quarterly"</formula>
    </cfRule>
  </conditionalFormatting>
  <conditionalFormatting sqref="I494:I513">
    <cfRule type="expression" dxfId="916" priority="421" stopIfTrue="1">
      <formula>$H494="Quarterly"</formula>
    </cfRule>
  </conditionalFormatting>
  <conditionalFormatting sqref="I515:I516">
    <cfRule type="expression" dxfId="915" priority="417" stopIfTrue="1">
      <formula>$H515="Quarterly"</formula>
    </cfRule>
  </conditionalFormatting>
  <conditionalFormatting sqref="I517:I518">
    <cfRule type="expression" dxfId="914" priority="411" stopIfTrue="1">
      <formula>$H517="Quarterly"</formula>
    </cfRule>
  </conditionalFormatting>
  <conditionalFormatting sqref="I520:I539">
    <cfRule type="expression" dxfId="913" priority="409" stopIfTrue="1">
      <formula>$H520="Quarterly"</formula>
    </cfRule>
  </conditionalFormatting>
  <conditionalFormatting sqref="I868:I887">
    <cfRule type="expression" dxfId="912" priority="359" stopIfTrue="1">
      <formula>$H868="Quarterly"</formula>
    </cfRule>
  </conditionalFormatting>
  <conditionalFormatting sqref="I889:I908">
    <cfRule type="expression" dxfId="911" priority="357" stopIfTrue="1">
      <formula>$H889="Quarterly"</formula>
    </cfRule>
  </conditionalFormatting>
  <conditionalFormatting sqref="I910:I911">
    <cfRule type="expression" dxfId="910" priority="353" stopIfTrue="1">
      <formula>$H910="Quarterly"</formula>
    </cfRule>
  </conditionalFormatting>
  <conditionalFormatting sqref="I912:I913">
    <cfRule type="expression" dxfId="909" priority="347" stopIfTrue="1">
      <formula>$H912="Quarterly"</formula>
    </cfRule>
  </conditionalFormatting>
  <conditionalFormatting sqref="I915:I934">
    <cfRule type="expression" dxfId="908" priority="345" stopIfTrue="1">
      <formula>$H915="Quarterly"</formula>
    </cfRule>
  </conditionalFormatting>
  <conditionalFormatting sqref="I1064:I1103">
    <cfRule type="expression" dxfId="907" priority="145" stopIfTrue="1">
      <formula>OR($G1064="Semiannually",$G1064="Monthly",$G1064="Weekly",$G1064="Daily",$G1064="Hourly",$G1064="Continuous",$G1064="Other measurement frequency")</formula>
    </cfRule>
  </conditionalFormatting>
  <conditionalFormatting sqref="J169:J190">
    <cfRule type="expression" dxfId="906" priority="536" stopIfTrue="1">
      <formula>OR(#REF!="No",$U$31=2)</formula>
    </cfRule>
  </conditionalFormatting>
  <conditionalFormatting sqref="J273:J347">
    <cfRule type="expression" dxfId="905" priority="530" stopIfTrue="1">
      <formula>AND(NOT(ISBLANK(E273)),$E273&lt;&gt;"Atmosphere")</formula>
    </cfRule>
  </conditionalFormatting>
  <conditionalFormatting sqref="J494:J513 J473:J492 J515:J518 J520:J539">
    <cfRule type="expression" dxfId="904" priority="424" stopIfTrue="1">
      <formula>OR($H473="Semiannually",$H473="Monthly",$H473="Weekly",$H473="Daily",$H473="Hourly",$H473="Continuous",$H473="Other measurement frequency")</formula>
    </cfRule>
  </conditionalFormatting>
  <conditionalFormatting sqref="J663:J737">
    <cfRule type="expression" dxfId="903" priority="370" stopIfTrue="1">
      <formula>AND(NOT(ISBLANK(E663)),$E663&lt;&gt;"Atmosphere")</formula>
    </cfRule>
  </conditionalFormatting>
  <conditionalFormatting sqref="J750:J799">
    <cfRule type="expression" dxfId="902" priority="389" stopIfTrue="1">
      <formula>OR(#REF!="No",$U$31=2,$U$31=9)</formula>
    </cfRule>
  </conditionalFormatting>
  <conditionalFormatting sqref="J889:J908 J868:J887 J910:J913 J915:J934">
    <cfRule type="expression" dxfId="901" priority="360" stopIfTrue="1">
      <formula>OR($H868="Semiannually",$H868="Monthly",$H868="Weekly",$H868="Daily",$H868="Hourly",$H868="Continuous",$H868="Other measurement frequency")</formula>
    </cfRule>
  </conditionalFormatting>
  <conditionalFormatting sqref="J1064:J1103 C1064:G1083 F1064:G1103 C1084:C1103">
    <cfRule type="expression" dxfId="900" priority="149" stopIfTrue="1">
      <formula>$B$1061="Yes"</formula>
    </cfRule>
  </conditionalFormatting>
  <conditionalFormatting sqref="J1064:J1103">
    <cfRule type="expression" dxfId="899" priority="148" stopIfTrue="1">
      <formula>$B$82="Yes"</formula>
    </cfRule>
  </conditionalFormatting>
  <conditionalFormatting sqref="K129:K148">
    <cfRule type="expression" dxfId="898" priority="560" stopIfTrue="1">
      <formula>$E$55="Yes"</formula>
    </cfRule>
  </conditionalFormatting>
  <conditionalFormatting sqref="K169:K190">
    <cfRule type="expression" dxfId="897" priority="551" stopIfTrue="1">
      <formula>OR(#REF!="No",$U$31=2)</formula>
    </cfRule>
    <cfRule type="expression" dxfId="896" priority="550" stopIfTrue="1">
      <formula>$J169="Wet"</formula>
    </cfRule>
  </conditionalFormatting>
  <conditionalFormatting sqref="K559:K580">
    <cfRule type="expression" dxfId="895" priority="395" stopIfTrue="1">
      <formula>$J559="Yes"</formula>
    </cfRule>
  </conditionalFormatting>
  <conditionalFormatting sqref="M96:N119">
    <cfRule type="expression" dxfId="894" priority="558">
      <formula>$D96="Yes"</formula>
    </cfRule>
  </conditionalFormatting>
  <dataValidations xWindow="1040" yWindow="776" count="93">
    <dataValidation type="decimal" operator="greaterThanOrEqual" allowBlank="1" showInputMessage="1" showErrorMessage="1" promptTitle="Total storage capacity" prompt="Enter the total storage capacity, in thousand standard cubic feet" sqref="J19" xr:uid="{00000000-0002-0000-0200-000000000000}">
      <formula1>0</formula1>
    </dataValidation>
    <dataValidation type="decimal" operator="greaterThanOrEqual" allowBlank="1" showInputMessage="1" showErrorMessage="1" promptTitle="Quantity of gas withdrawn" prompt="Enter the quantity of gas withdrawn from storage in the calendar year, in thousand standard cubic feet" sqref="I19" xr:uid="{00000000-0002-0000-0200-000001000000}">
      <formula1>0</formula1>
    </dataValidation>
    <dataValidation type="decimal" operator="greaterThanOrEqual" allowBlank="1" showInputMessage="1" showErrorMessage="1" promptTitle="Quantity of gas injected" prompt="Enter the quantity of gas injected into storage in the calendar year, in thousand standard cubic feet" sqref="H19" xr:uid="{00000000-0002-0000-0200-000002000000}">
      <formula1>0</formula1>
    </dataValidation>
    <dataValidation type="whole" allowBlank="1" showInputMessage="1" showErrorMessage="1" promptTitle="Number of Quarters" prompt="Enter the number of quarters missing data procedures were used" sqref="F70:F79 F129:F150 I494:I513 I473:I492 I515:I518 I520:I539 I889:I908 I868:I887 I910:I913 I915:I934 H1064:H1103" xr:uid="{00000000-0002-0000-0200-000003000000}">
      <formula1>1</formula1>
      <formula2>4</formula2>
    </dataValidation>
    <dataValidation type="decimal" allowBlank="1" showInputMessage="1" showErrorMessage="1" promptTitle="Hours of missing data procedure" prompt="Enter the total number of hours the missing data procedure was used" sqref="G70:G79 G129:G150 J473:J492 J494:J513 J515:J518 J520:J539 J915:J934 J868:J887 J889:J908 J910:J913 I1064:I1103" xr:uid="{00000000-0002-0000-0200-000004000000}">
      <formula1>0</formula1>
      <formula2>8784</formula2>
    </dataValidation>
    <dataValidation allowBlank="1" showInputMessage="1" showErrorMessage="1" promptTitle="Procedures used" prompt="Enter the procedures used to determine the missing data" sqref="H70:H79 I71:J79 K473:M492 K520:M539 K494:M513 K515:M518 K868:M887 K915:M934 K889:M908 K910:M913 K1080:L1103 J1064:J1103" xr:uid="{00000000-0002-0000-0200-000005000000}"/>
    <dataValidation type="list" allowBlank="1" showInputMessage="1" showErrorMessage="1" promptTitle="Missing Data" prompt="Report whether missing data procedures were used for any parameters to calculate GHG emissions (Yes or No)" sqref="B65 B124 B468 B863 B1061" xr:uid="{00000000-0002-0000-0200-000006000000}">
      <formula1>"Yes, No"</formula1>
    </dataValidation>
    <dataValidation type="decimal" allowBlank="1" showInputMessage="1" showErrorMessage="1" errorTitle="WARNING" error="Please enter a number of hours greater than 0 and less than 8,784" promptTitle="Estimated Average Hours" prompt="Enter the estimated average number of hours in the calendar year that high-bleed pneumatic devices were operating [hours, number &gt;0]" sqref="F43:F60" xr:uid="{00000000-0002-0000-0200-000007000000}">
      <formula1>0</formula1>
      <formula2>8784</formula2>
    </dataValidation>
    <dataValidation type="decimal" operator="greaterThanOrEqual" allowBlank="1" showInputMessage="1" showErrorMessage="1" promptTitle="Total CO2 Emissions" prompt="Enter total CO2 emissions, in metric tons CO2, from high-bleed pneumatic devices" sqref="G43:G60" xr:uid="{00000000-0002-0000-0200-000008000000}">
      <formula1>0</formula1>
    </dataValidation>
    <dataValidation type="decimal" operator="greaterThanOrEqual" allowBlank="1" showInputMessage="1" showErrorMessage="1" promptTitle="Total CH4 Emissions" prompt="Enter total CH4 emissions, in metric tons CH4, from high-bleed pneumatic devices" sqref="H43:H60" xr:uid="{00000000-0002-0000-0200-000009000000}">
      <formula1>0</formula1>
    </dataValidation>
    <dataValidation type="whole" operator="greaterThan" allowBlank="1" showInputMessage="1" showErrorMessage="1" error="Please enter a number greater than 0" promptTitle="Total Number" prompt="Enter the total number of high-bleed pneumatic devices (if Total Number is estimated, this should be the sum of actual and estimated counts)" sqref="E43:E60" xr:uid="{00000000-0002-0000-0200-00000A000000}">
      <formula1>0</formula1>
    </dataValidation>
    <dataValidation type="list" allowBlank="1" showInputMessage="1" showErrorMessage="1" promptTitle="Continuous Gas Analyzer" prompt="Indicate whether the flare stack has a continuous gas composition analyzer on feed gas to the flare (Yes/No)" sqref="F96:F119" xr:uid="{00000000-0002-0000-0200-00000B000000}">
      <formula1>"Yes,No"</formula1>
    </dataValidation>
    <dataValidation type="list" allowBlank="1" showInputMessage="1" showErrorMessage="1" promptTitle="Continuous Flow Monitor" prompt="Indicate whether the flare stack in this row has a continuous flow monitor on gas to the flare (Yes/No)" sqref="E96:E119" xr:uid="{00000000-0002-0000-0200-00000C000000}">
      <formula1>"Yes,No"</formula1>
    </dataValidation>
    <dataValidation type="list" allowBlank="1" showInputMessage="1" showErrorMessage="1" promptTitle="Were CEMS used" prompt="Indicate whether CEMS were used to measure CO2 emissions for the flare stack (See 98.233(n)(8) for additional requirements)" sqref="D96:D119" xr:uid="{00000000-0002-0000-0200-00000D000000}">
      <formula1>"Yes,No"</formula1>
    </dataValidation>
    <dataValidation type="decimal" operator="greaterThanOrEqual" allowBlank="1" showInputMessage="1" showErrorMessage="1" promptTitle="Volume of Gas Flare" prompt="Enter volume of gas sent to flare (standard cubic feet per year), “Vs” in Eq. W-19 and W-20" sqref="G96:G119" xr:uid="{00000000-0002-0000-0200-00000E000000}">
      <formula1>0</formula1>
    </dataValidation>
    <dataValidation type="decimal" allowBlank="1" showInputMessage="1" showErrorMessage="1" errorTitle="Decimal" error="Please enter a value between 0 and 1" promptTitle="Gas Sent to Un-Lit Flare" prompt="Enter the fraction of feed gas sent to an un-lit flare, “Zu” in Eq. W-19" sqref="H96:H119" xr:uid="{00000000-0002-0000-0200-00000F000000}">
      <formula1>0</formula1>
      <formula2>1</formula2>
    </dataValidation>
    <dataValidation type="decimal" allowBlank="1" showInputMessage="1" showErrorMessage="1" errorTitle="Decimal" error="Please enter a value between 0 and 1" promptTitle="Flare Combustion" prompt="Enter flare combustion efficiency, expressed as the fraction of gas combusted by a burning flare, as a decimal value between 0-1" sqref="I96:I119" xr:uid="{00000000-0002-0000-0200-000010000000}">
      <formula1>0</formula1>
      <formula2>1</formula2>
    </dataValidation>
    <dataValidation type="decimal" allowBlank="1" showInputMessage="1" showErrorMessage="1" errorTitle="Decimal" error="Please enter a value between 0 and 1" promptTitle="Mole fraction CH4" prompt="Enter the mole fraction of CH4 in flare feed gas (“XCH4” in Eq. W-19)" sqref="J96:J119 P111:P119" xr:uid="{00000000-0002-0000-0200-000011000000}">
      <formula1>0</formula1>
      <formula2>1</formula2>
    </dataValidation>
    <dataValidation type="decimal" allowBlank="1" showInputMessage="1" showErrorMessage="1" errorTitle="Decimal" error="Please enter a value between 0 and 1" promptTitle="Mole fraction CO2" prompt="Enter the mole fraction of CO2 in flare gas feed (“XCO2” in Eq. W-20)" sqref="K96:K119 R111:R119" xr:uid="{00000000-0002-0000-0200-000012000000}">
      <formula1>0</formula1>
      <formula2>1</formula2>
    </dataValidation>
    <dataValidation type="decimal" operator="greaterThanOrEqual" allowBlank="1" showInputMessage="1" showErrorMessage="1" promptTitle="CO2 Emissions" prompt="Enter the CO2 emissions from CEMS monitoring or calculated using Equations W-20 and W-36" sqref="L96:L119 T111:T119" xr:uid="{00000000-0002-0000-0200-000013000000}">
      <formula1>0</formula1>
    </dataValidation>
    <dataValidation type="decimal" operator="greaterThanOrEqual" allowBlank="1" showInputMessage="1" showErrorMessage="1" promptTitle="CH4 Emissions" prompt="Enter the CH4 emissions calculated using Equations W-19 and W-36" sqref="M96:M119 V111:V119" xr:uid="{00000000-0002-0000-0200-000014000000}">
      <formula1>0</formula1>
    </dataValidation>
    <dataValidation type="decimal" operator="greaterThanOrEqual" allowBlank="1" showInputMessage="1" showErrorMessage="1" promptTitle="N2O Emissions" prompt="Enter the N2O emissions calculated using Equation W-40" sqref="N96:N119 X111:X119" xr:uid="{00000000-0002-0000-0200-000015000000}">
      <formula1>0</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G87 B91 C27" xr:uid="{00000000-0002-0000-0200-000016000000}"/>
    <dataValidation allowBlank="1" showInputMessage="1" showErrorMessage="1" promptTitle="Procedures used" prompt="Enter the procedures used to determine the missing data." sqref="H129:H150 K129:K150" xr:uid="{00000000-0002-0000-0200-000017000000}"/>
    <dataValidation allowBlank="1" showErrorMessage="1" sqref="D910:D912 B25:B30 D515:D517 C25:D25" xr:uid="{00000000-0002-0000-0200-000018000000}"/>
    <dataValidation type="custom" allowBlank="1" showInputMessage="1" showErrorMessage="1" errorTitle="Invalid Entry" error="You have skipped a row. Please make sure to fill out the table from top to bottom without skipping rows." sqref="B273:B347 B663:B737" xr:uid="{00000000-0002-0000-0200-000019000000}">
      <formula1>COUNTA($B$141:B273)=$A273</formula1>
    </dataValidation>
    <dataValidation operator="lessThanOrEqual" allowBlank="1" showInputMessage="1" showErrorMessage="1" promptTitle="Measurement date" prompt="Enter the measurement date in the format of mm/dd/yyyy" sqref="D360:D409 D750:D799" xr:uid="{00000000-0002-0000-0200-00001A000000}"/>
    <dataValidation type="decimal" operator="greaterThanOrEqual" allowBlank="1" showInputMessage="1" showErrorMessage="1" promptTitle="Measured flow rate" prompt="Enter the measured flow rate, in standard cubic feet per hour (&quot;MTs,m&quot; for Eq. W-21 or &quot;MTs,g,avg&quot; for Eq. W-24B)" sqref="F360:F409" xr:uid="{00000000-0002-0000-0200-00001B000000}">
      <formula1>0</formula1>
    </dataValidation>
    <dataValidation type="list" allowBlank="1" showInputMessage="1" showErrorMessage="1" promptTitle="Measurement location" prompt="For a manifolded group of compressor sources, specify whether the measurement location is prior to or after commingling with non-compressor emission sources" sqref="G360:G409 G750:G799" xr:uid="{00000000-0002-0000-0200-00001C000000}">
      <formula1>"Prior to commingling, After commingling, Not manifolded"</formula1>
    </dataValidation>
    <dataValidation allowBlank="1" showInputMessage="1" showErrorMessage="1" promptTitle="“Not-operating” Compressor ID(s)" prompt="Single leak or vent: enter the Compressor ID. Manifolded vent: enter the IDs for all of the compressors in “not-operating” mode that were connected to the measured manifolded vent (semicolon delimited)._x000a_" sqref="I360:I409 J750:J799" xr:uid="{00000000-0002-0000-0200-00001D000000}"/>
    <dataValidation allowBlank="1" showInputMessage="1" showErrorMessage="1" promptTitle="“Operating” Compressor ID(s)" prompt="Single leak or vent: enter the Compressor ID. Manifolded leak or vent: enter the IDs for all compressors in “operating” mode that were connected to the measured manifolded vent (semicolon delimited)._x000a__x000a_" sqref="H360:H409 H750:H799" xr:uid="{00000000-0002-0000-0200-00001E000000}"/>
    <dataValidation type="list" allowBlank="1" showInputMessage="1" showErrorMessage="1" promptTitle="Leak or vent source" prompt="Indicate whether the leak or vent is for a single compressor source or a manifolded group of compressor sources" sqref="D273:D347 D663:D737" xr:uid="{00000000-0002-0000-0200-00001F000000}">
      <formula1>"Single,Manifold"</formula1>
    </dataValidation>
    <dataValidation type="list" allowBlank="1" showInputMessage="1" showErrorMessage="1" promptTitle="&quot;As found&quot; measurement" prompt="Indicate whether an &quot;as found&quot; measurement was conducted on the leak or vent as identified in 98.233(o)(2) or (4) [Yes/No]" sqref="F273:F347" xr:uid="{00000000-0002-0000-0200-000020000000}">
      <formula1>"Yes, No"</formula1>
    </dataValidation>
    <dataValidation type="decimal" operator="greaterThanOrEqual" allowBlank="1" showInputMessage="1" showErrorMessage="1" promptTitle="CO2 Emissions" prompt="Enter the CO2 emissions vented to the atmosphere from the leak or vent, in metric tons CO2" sqref="H273:H347 H663:H737" xr:uid="{00000000-0002-0000-0200-000021000000}">
      <formula1>0</formula1>
    </dataValidation>
    <dataValidation type="decimal" allowBlank="1" showInputMessage="1" showErrorMessage="1" promptTitle="Time emissions routed to device" prompt="If the leak or vent is routed to a device, enter percentage of time  device was operational when compressor source emissions were routed to the device. Enter as a value between 0 and 100." sqref="J273:J347 J663:J737" xr:uid="{00000000-0002-0000-0200-000022000000}">
      <formula1>0</formula1>
      <formula2>100</formula2>
    </dataValidation>
    <dataValidation type="list" allowBlank="1" showInputMessage="1" showErrorMessage="1" promptTitle="Continuous measurements" prompt="Indicate whether continuous measurements were conducted on the leak or vent as identified in 98.233(o)(3) or (5) [Yes/No]" sqref="G273:G347" xr:uid="{00000000-0002-0000-0200-000023000000}">
      <formula1>"Yes, No"</formula1>
    </dataValidation>
    <dataValidation type="decimal" operator="greaterThanOrEqual" allowBlank="1" showInputMessage="1" showErrorMessage="1" promptTitle="CH4 Emissions" prompt="Enter the CH4 emissions vented to the atmosphere from the leak or vent, in metric tons CH4" sqref="I273:I347 I663:I737" xr:uid="{00000000-0002-0000-0200-000024000000}">
      <formula1>0</formula1>
    </dataValidation>
    <dataValidation type="list" allowBlank="1" showInputMessage="1" showErrorMessage="1" promptTitle="Compressor flanges installed" prompt="Indicate whether the compressor had blind flanges installed [Yes/No]" sqref="H169:H190 J559:J580" xr:uid="{00000000-0002-0000-0200-000025000000}">
      <formula1>"Yes, No"</formula1>
    </dataValidation>
    <dataValidation type="list" allowBlank="1" showInputMessage="1" showErrorMessage="1" promptTitle="Seal Type" prompt="Select whether the seal type for this compressor is wet or dry" sqref="J169:J190" xr:uid="{00000000-0002-0000-0200-000026000000}">
      <formula1>"Wet,Dry"</formula1>
    </dataValidation>
    <dataValidation type="decimal" operator="greaterThanOrEqual" allowBlank="1" showInputMessage="1" showErrorMessage="1" promptTitle="Power output" prompt="Enter the power output of the compressor driver, in hp" sqref="L169:L190 L559:L580" xr:uid="{00000000-0002-0000-0200-000027000000}">
      <formula1>0</formula1>
    </dataValidation>
    <dataValidation type="list" allowBlank="1" showInputMessage="1" showErrorMessage="1" promptTitle="Scheduled shutdown" prompt="Indicate whether the compressor had scheduled depressurized shutdown during the reporting year [Yes/No]" sqref="M169:M190 M559:M580" xr:uid="{00000000-0002-0000-0200-000028000000}">
      <formula1>"Yes,No"</formula1>
    </dataValidation>
    <dataValidation type="whole" operator="greaterThanOrEqual" allowBlank="1" showInputMessage="1" showErrorMessage="1" promptTitle="Wet Seals" prompt="Enter the number of wet seals for the compressor" sqref="K169:K190" xr:uid="{00000000-0002-0000-0200-000029000000}">
      <formula1>0</formula1>
    </dataValidation>
    <dataValidation type="decimal" allowBlank="1" showInputMessage="1" showErrorMessage="1" errorTitle="WARNING" error="Enter number of hours between 0 and 8,784" promptTitle="Time in NOD mode" prompt="For Centrifugal Compressors in not-operating-depressurized mode, enter total time in not-operating-depressurized mode (hours)" sqref="E169:E190" xr:uid="{00000000-0002-0000-0200-00002A000000}">
      <formula1>0</formula1>
      <formula2>8784</formula2>
    </dataValidation>
    <dataValidation type="decimal" allowBlank="1" showInputMessage="1" showErrorMessage="1" errorTitle="WARNING" error="Enter number of hours between 0 and 8,784" promptTitle="Time in operating-mode" prompt="For Centrifugal Compressors in operating-mode, enter total time in operating-mode (hours)" sqref="D169:D190 D580" xr:uid="{00000000-0002-0000-0200-00002B000000}">
      <formula1>0</formula1>
      <formula2>8784</formula2>
    </dataValidation>
    <dataValidation type="list" allowBlank="1" showInputMessage="1" showErrorMessage="1" promptTitle="Operating-mode measured?  " prompt="Indicate whether the compressor was measured in operating-mode  [Yes/No]" sqref="F169:F190 G559:G580" xr:uid="{00000000-0002-0000-0200-00002C000000}">
      <formula1>"Yes,No"</formula1>
    </dataValidation>
    <dataValidation type="list" allowBlank="1" showInputMessage="1" showErrorMessage="1" promptTitle="Not-op-depressurized mode" prompt="Indicate whether the compressor was measured in not-operating-depressurized-mode  (Yes/No)" sqref="G169:G190 I559:I580" xr:uid="{00000000-0002-0000-0200-00002D000000}">
      <formula1>"Yes,No"</formula1>
    </dataValidation>
    <dataValidation operator="lessThan" allowBlank="1" showInputMessage="1" showErrorMessage="1" promptTitle="Flange installation dates" prompt="Enter the time period range(s) when blind flanges were installed" sqref="I169:I190 K559:K580" xr:uid="{00000000-0002-0000-0200-00002E000000}"/>
    <dataValidation allowBlank="1" showInputMessage="1" showErrorMessage="1" errorTitle="Invalid Entry" error="You have skipped a row. Please make sure to fill out the table from top to bottom without skipping rows." promptTitle="Leak or Vent Name" prompt="Enter a unique name or ID for leak or vent_x000a__x000a_For a manifolded vent use the same ID for each compressor source that uses that vent." sqref="D200:D265 D590:D655" xr:uid="{00000000-0002-0000-0200-00002F000000}"/>
    <dataValidation type="list" allowBlank="1" showInputMessage="1" showErrorMessage="1" promptTitle="Leak or Vent name" prompt="Select a leak or vent identified as having &quot;As Found&quot; measurements." sqref="B360:B410" xr:uid="{00000000-0002-0000-0200-000030000000}">
      <formula1>$S$273:$S$347</formula1>
    </dataValidation>
    <dataValidation type="custom" allowBlank="1" showInputMessage="1" showErrorMessage="1" errorTitle="Invalid Entry" error="You have skipped a row. Please make sure to fill out the table from top to bottom without skipping rows." promptTitle="Unique Name or ID" prompt="Enter the unique flare stack identifier" sqref="C129:C150" xr:uid="{00000000-0002-0000-0200-000031000000}">
      <formula1>COUNTA($B$96:B392)=$A129</formula1>
    </dataValidation>
    <dataValidation allowBlank="1" showInputMessage="1" showErrorMessage="1" promptTitle="Unique Leak or Vent ID" prompt="Enter a unique identifier for the leak or vent, using same leak or vent ID as above." sqref="D494:D513 D889:D908" xr:uid="{00000000-0002-0000-0200-000032000000}"/>
    <dataValidation type="list" allowBlank="1" showInputMessage="1" showErrorMessage="1" promptTitle="Compressor Source" prompt="Specify the compressor source where a reporter emission factor was used" sqref="F515:F518" xr:uid="{00000000-0002-0000-0200-000033000000}">
      <formula1>"Wet Seal, Isolation Valve, Blowdown Valve"</formula1>
    </dataValidation>
    <dataValidation type="list" allowBlank="1" showInputMessage="1" showErrorMessage="1" promptTitle="Compressor mode" prompt="Specify the compressor mode where a reporter emission factor was used" sqref="E515:E518" xr:uid="{00000000-0002-0000-0200-000034000000}">
      <formula1>"Operating, Not-operating"</formula1>
    </dataValidation>
    <dataValidation allowBlank="1" showInputMessage="1" showErrorMessage="1" promptTitle="Compressor ID" prompt="Enter an identifier for the compressor" sqref="C473:C492 C868:C887" xr:uid="{00000000-0002-0000-0200-000035000000}"/>
    <dataValidation allowBlank="1" showInputMessage="1" showErrorMessage="1" promptTitle="Unique Leak or Vent ID" prompt="Enter a unique identifier for the leak or vent continuous measurement data, using same leak or vent ID as above." sqref="D520:D539 D915:D934" xr:uid="{00000000-0002-0000-0200-000036000000}"/>
    <dataValidation type="list" allowBlank="1" showInputMessage="1" showErrorMessage="1" promptTitle="Included compressor blowdowns" prompt="Indicate whether the measured volume of flow during the reporting year included compressor blowdown emissions [Yes/No]" sqref="E444:E463 E839:E858" xr:uid="{00000000-0002-0000-0200-000037000000}">
      <formula1>"Yes, No"</formula1>
    </dataValidation>
    <dataValidation type="list" allowBlank="1" showInputMessage="1" showErrorMessage="1" promptTitle="Measurement location" prompt="For a manifolded group of compressor sources, specify whether the measurement location is prior to or after comingling with non-compressor emission sources" sqref="F444:F463 F839:F858" xr:uid="{00000000-0002-0000-0200-000038000000}">
      <formula1>"Prior to commingling, After commingling, Not manifolded"</formula1>
    </dataValidation>
    <dataValidation type="decimal" operator="greaterThanOrEqual" allowBlank="1" showInputMessage="1" showErrorMessage="1" promptTitle="Measured volume of flow" prompt="Enter the measured volume of flow during the reporting year, in million standard cubic feet (&quot;Qs,v&quot; for Eq. W-24A or &quot;Qs,g&quot; for Eq. W-24C)" sqref="D444:D463" xr:uid="{00000000-0002-0000-0200-000039000000}">
      <formula1>0</formula1>
    </dataValidation>
    <dataValidation type="decimal" operator="greaterThanOrEqual" allowBlank="1" showInputMessage="1" showErrorMessage="1" promptTitle="Reporter Emission Factor " prompt="For this compressor mode-source combination, enter the emission factor used, in standard cubic feet per hour (EFs,m in Eq. W-22 and Eq. W-23)" sqref="E419:E436" xr:uid="{00000000-0002-0000-0200-00003A000000}">
      <formula1>0</formula1>
    </dataValidation>
    <dataValidation type="list" allowBlank="1" showInputMessage="1" showErrorMessage="1" promptTitle="Emission factor facility" prompt="Indicate whether reporter emission factor is facility-specific or based on all of the reporter’s applicable facilities" sqref="G419:G436 G809:G832" xr:uid="{00000000-0002-0000-0200-00003B000000}">
      <formula1>"Facility-specific, All applicable facilities"</formula1>
    </dataValidation>
    <dataValidation type="whole" operator="greaterThanOrEqual" allowBlank="1" showInputMessage="1" showErrorMessage="1" promptTitle="Total number of compressors" prompt="Enter the total number of compressors measured in the compressor mode-source combination in the current reporting year and the preceding two reporting years (Countm in Eq. W-23)" sqref="F419:F436" xr:uid="{00000000-0002-0000-0200-00003C000000}">
      <formula1>0</formula1>
    </dataValidation>
    <dataValidation type="list" allowBlank="1" showInputMessage="1" showErrorMessage="1" promptTitle="Compressor Source" prompt="Specify the compressor source where a reporter emission factor was used" sqref="F910:F913" xr:uid="{00000000-0002-0000-0200-00003D000000}">
      <formula1>"Isolation Valve, Blowdown Valve, Rod Packing"</formula1>
    </dataValidation>
    <dataValidation type="list" allowBlank="1" showInputMessage="1" showErrorMessage="1" promptTitle="Compressor mode" prompt="Specify the compressor mode where a reporter emission factor was used" sqref="E910:E913" xr:uid="{00000000-0002-0000-0200-00003E000000}">
      <formula1>"Operating, Standby-pressurized, Not-operating depressurized"</formula1>
    </dataValidation>
    <dataValidation type="list" allowBlank="1" showInputMessage="1" showErrorMessage="1" promptTitle="Leak or Vent name" prompt="Select a leak or vent identified as having &quot;As Found&quot; measurements." sqref="B750:B799" xr:uid="{00000000-0002-0000-0200-00003F000000}">
      <formula1>$S$663:$S$737</formula1>
    </dataValidation>
    <dataValidation type="list" allowBlank="1" showInputMessage="1" showErrorMessage="1" promptTitle="Continuous measurements" prompt="Indicate whether continuous measurements were conducted on the leak or vent as identified in 98.233(p)(3) or (5) [Yes/No]" sqref="G663:G737" xr:uid="{00000000-0002-0000-0200-000040000000}">
      <formula1>"Yes, No"</formula1>
    </dataValidation>
    <dataValidation type="decimal" allowBlank="1" showInputMessage="1" showErrorMessage="1" errorTitle="WARNING" error="Enter number of hours between 0 and 8,784" promptTitle="Time in NOD mode" prompt="For Reciprocating Compressors in not-operating-depressurized mode, enter total time in not-operating-depressurized mode (hours)" sqref="F559:F580" xr:uid="{00000000-0002-0000-0200-000041000000}">
      <formula1>0</formula1>
      <formula2>8784</formula2>
    </dataValidation>
    <dataValidation type="decimal" operator="greaterThanOrEqual" allowBlank="1" showInputMessage="1" showErrorMessage="1" promptTitle="Measured volume of flow" prompt="Enter the measured volume of flow during the reporting year, in million standard cubic feet" sqref="D839:D858" xr:uid="{00000000-0002-0000-0200-000042000000}">
      <formula1>0</formula1>
    </dataValidation>
    <dataValidation type="decimal" operator="greaterThanOrEqual" allowBlank="1" showInputMessage="1" showErrorMessage="1" promptTitle="Reporter Emission Factor " prompt="For this compressor mode-source combination, enter the emission factor used, in standard cubic feet per hour (EFs,m in Eq. W-28)" sqref="E809:E832" xr:uid="{00000000-0002-0000-0200-000043000000}">
      <formula1>0</formula1>
    </dataValidation>
    <dataValidation type="whole" operator="greaterThanOrEqual" allowBlank="1" showInputMessage="1" showErrorMessage="1" promptTitle="Total number of compressors" prompt="Enter the total number of compressors measured in the compressor mode-source combination in the current reporting year and the preceding two reporting years " sqref="F809:F832" xr:uid="{00000000-0002-0000-0200-000044000000}">
      <formula1>0</formula1>
    </dataValidation>
    <dataValidation type="decimal" operator="greaterThanOrEqual" allowBlank="1" showInputMessage="1" showErrorMessage="1" promptTitle="Measured flow rate" prompt="Enter the measured flow rate in standard cubic feet per hour" sqref="F750:F799" xr:uid="{00000000-0002-0000-0200-000045000000}">
      <formula1>0</formula1>
    </dataValidation>
    <dataValidation allowBlank="1" showInputMessage="1" showErrorMessage="1" promptTitle="&quot;Standby-pressurized&quot; mode ID(s)" prompt="Single leak or vent: enter the Compressor ID. Manifolded leak or vent: enter the IDs for all compressors in &quot;standby-pressurized&quot; mode that were connected to the measured manifolded vent (semicolon delimited)." sqref="I750:I799" xr:uid="{00000000-0002-0000-0200-000046000000}"/>
    <dataValidation type="list" allowBlank="1" showInputMessage="1" showErrorMessage="1" promptTitle="&quot;As found&quot; measurement" prompt="Indicate whether an &quot;as found&quot; measurement was conducted on the leak or vent as identified in 98.233(p)(2) or (4) [Yes/No]" sqref="F663:F737" xr:uid="{00000000-0002-0000-0200-000047000000}">
      <formula1>"Yes, No"</formula1>
    </dataValidation>
    <dataValidation type="decimal" allowBlank="1" showInputMessage="1" showErrorMessage="1" errorTitle="WARNING" error="Enter number of hours between 0 and 8,784" promptTitle="Time in standby-pressurized mode" prompt="For Reciprocating Compressors in standby-pressurized mode, enter total time in standby-pressurized mode (hours)" sqref="E559:E580" xr:uid="{00000000-0002-0000-0200-000048000000}">
      <formula1>0</formula1>
      <formula2>8784</formula2>
    </dataValidation>
    <dataValidation type="decimal" allowBlank="1" showInputMessage="1" showErrorMessage="1" errorTitle="WARNING" error="Enter number of hours between 0 and 8,784" promptTitle="Time in operating-mode" prompt="For Reciprocating Compressors in operating-mode, enter total time in operating-mode (hours)" sqref="D559:D579" xr:uid="{00000000-0002-0000-0200-000049000000}">
      <formula1>0</formula1>
      <formula2>8784</formula2>
    </dataValidation>
    <dataValidation type="list" allowBlank="1" showInputMessage="1" showErrorMessage="1" promptTitle="Standby-pressurized-mode?" prompt="Indicate whether the compressor was measured in standby-pressurized-mode [Yes/No]" sqref="H559:H580" xr:uid="{00000000-0002-0000-0200-00004A000000}">
      <formula1>"Yes,No"</formula1>
    </dataValidation>
    <dataValidation type="list" allowBlank="1" showInputMessage="1" showErrorMessage="1" promptTitle="Facility use leak surveys?" prompt="Specify whether the facility used leak surveys to calculate emissions from equipment leaks in accordance with 98.232 [per 98.236(q)] (Yes/No)" sqref="E947" xr:uid="{00000000-0002-0000-0200-00004B000000}">
      <formula1>"Yes, No"</formula1>
    </dataValidation>
    <dataValidation type="list" allowBlank="1" showInputMessage="1" showErrorMessage="1" promptTitle="Facility comply with 98.236(q)?" prompt="Specify whether the facility elected to comply with 98.236(q) according to 98.233(q)(1)(iv) for any components at the facility [per 98.236(q)(1)(iv)] (Yes/No)" sqref="E949" xr:uid="{00000000-0002-0000-0200-00004C000000}">
      <formula1>"Yes, No"</formula1>
    </dataValidation>
    <dataValidation type="whole" operator="greaterThanOrEqual" allowBlank="1" showInputMessage="1" showErrorMessage="1" errorTitle="Invalid Entry" error="Enter an integer greater than or equal to 0" promptTitle="Number of complete surveys" prompt="Enter the number of complete equipment leak surveys performed during the calendar" sqref="C956:C962" xr:uid="{00000000-0002-0000-0200-00004D000000}">
      <formula1>0</formula1>
    </dataValidation>
    <dataValidation type="list" allowBlank="1" showInputMessage="1" showErrorMessage="1" sqref="D956:I962" xr:uid="{00000000-0002-0000-0200-00004E000000}">
      <formula1>"Yes, No"</formula1>
    </dataValidation>
    <dataValidation type="list" allowBlank="1" showInputMessage="1" showErrorMessage="1" promptTitle="Facility use population counts?" prompt="Specify whether the facility used population counts to calculate emissions from equipment leaks in accordance with 98.232 [per 98.236(r)] (Yes/No)" sqref="E948" xr:uid="{00000000-0002-0000-0200-00004F000000}">
      <formula1>"Yes, No"</formula1>
    </dataValidation>
    <dataValidation type="decimal" operator="greaterThanOrEqual" allowBlank="1" showInputMessage="1" showErrorMessage="1" promptTitle="CH4 Emissions" prompt="Enter the the CH4  emissions for this leak source, in metric tons CH4, as calculated using Equation W-30 (for surveyed components only " sqref="J969:J1028" xr:uid="{00000000-0002-0000-0200-000050000000}">
      <formula1>0</formula1>
    </dataValidation>
    <dataValidation type="decimal" operator="greaterThanOrEqual" allowBlank="1" showInputMessage="1" showErrorMessage="1" promptTitle="CO2 Emissions" prompt="Enter the the CO2 emissions for this leak source, in metric tons CO2, as calculated using Equation W-30 (for surveyed components only)" sqref="I969:I1028" xr:uid="{00000000-0002-0000-0200-000051000000}">
      <formula1>0</formula1>
    </dataValidation>
    <dataValidation type="decimal" allowBlank="1" showInputMessage="1" showErrorMessage="1" errorTitle="WARNING" error="Enter number of hours between 0 and 8,784" promptTitle="Average time components leak" prompt="Enter the average time the surveyed components were assumed to be leaking and operational, in hours (average of Tp,z in Equation W-30)" sqref="H969:H1028" xr:uid="{00000000-0002-0000-0200-000052000000}">
      <formula1>0</formula1>
      <formula2>8784</formula2>
    </dataValidation>
    <dataValidation type="whole" operator="greaterThanOrEqual" allowBlank="1" showInputMessage="1" showErrorMessage="1" errorTitle="Invalid Entry" error="Enter an integer greater than or equal to 0" promptTitle="Count of surveyed component type" prompt="Enter the total number of surveyed component type that were identified as leaking in the calendar year (Xp in Equation W-30)" sqref="G969:G1028" xr:uid="{00000000-0002-0000-0200-000053000000}">
      <formula1>0</formula1>
    </dataValidation>
    <dataValidation allowBlank="1" showInputMessage="1" showErrorMessage="1" promptTitle="Emission Source and Service Type" prompt="Select the emission source by service type required to use Eq. W-32A" sqref="D1036:F1055" xr:uid="{00000000-0002-0000-0200-000054000000}"/>
    <dataValidation type="decimal" operator="greaterThanOrEqual" allowBlank="1" showInputMessage="1" showErrorMessage="1" promptTitle="CH4 Emissions" prompt="Enter CH4 emissions, in metric tons CH4, for this component type" sqref="J1036:J1055" xr:uid="{00000000-0002-0000-0200-000055000000}">
      <formula1>0</formula1>
    </dataValidation>
    <dataValidation type="decimal" allowBlank="1" showInputMessage="1" showErrorMessage="1" errorTitle="WARNING" error="Enter number of hours between 0 and 8,784" promptTitle="Avg. estimate time operational" prompt="Enter the average estimated time that the emission source type was operational in the calendar year, in hours (&quot;Te&quot; in Equation W-32A)" sqref="H1036:H1055" xr:uid="{00000000-0002-0000-0200-000056000000}">
      <formula1>0</formula1>
      <formula2>8784</formula2>
    </dataValidation>
    <dataValidation type="whole" operator="greaterThanOrEqual" allowBlank="1" showInputMessage="1" showErrorMessage="1" errorTitle="Invalid Entry" error="Enter an integer greater than or equal to 0" promptTitle="Number of emission source type" prompt="Enter the total number of emission source type (&quot;COUNTe&quot; in Equation W-32A)" sqref="G1036:G1055" xr:uid="{00000000-0002-0000-0200-000057000000}">
      <formula1>0</formula1>
    </dataValidation>
    <dataValidation type="decimal" operator="greaterThanOrEqual" allowBlank="1" showInputMessage="1" showErrorMessage="1" promptTitle="CO2 Emissions" prompt="Enter CO2 emissions, in metric tons CO2, for this component type" sqref="I1036:I1055" xr:uid="{00000000-0002-0000-0200-000058000000}">
      <formula1>0</formula1>
    </dataValidation>
    <dataValidation allowBlank="1" showInputMessage="1" showErrorMessage="1" promptTitle="DEQ Source ID" prompt="Enter the Source ID from the ACDP or Title V air quality permit for each transmission compressor station in Oregon" sqref="B19:B24" xr:uid="{00000000-0002-0000-0200-000059000000}"/>
    <dataValidation type="list" allowBlank="1" showInputMessage="1" showErrorMessage="1" promptTitle="DEQ Source ID" prompt="Enter the Source ID from the ACDP or Title V air quality permit for each transmission compressor station in Oregon" sqref="B43:B60 B96:B119 B129:B150 B169:B190 B419:B436 B559:B580 B809:B832 B956:B962 C969:C1028 C1036:C1055 B70:B79" xr:uid="{00000000-0002-0000-0200-00005A000000}">
      <formula1>$B$19:$B$24</formula1>
    </dataValidation>
    <dataValidation type="custom" allowBlank="1" showInputMessage="1" showErrorMessage="1" errorTitle="Invalid Entry" error="You have skipped a row. Please make sure to fill out the table from top to bottom without skipping rows." promptTitle="Unique Name or ID" prompt="Enter a unique name or ID number for the flare stack" sqref="C96:C119" xr:uid="{00000000-0002-0000-0200-00005B000000}">
      <formula1>COUNTA($B$39:B96)=$A96</formula1>
    </dataValidation>
    <dataValidation type="custom" allowBlank="1" showInputMessage="1" showErrorMessage="1" errorTitle="Invalid Entry" error="You have entered a duplicate value or skipped a row. Please make sure to enter only unique values in this column and to fill out the table from top to bottom without skipping rows." promptTitle="Compressor ID" prompt="Enter an identifier for the compressor" sqref="C169:C190 C559:C580" xr:uid="{00000000-0002-0000-0200-00005C000000}">
      <formula1>AND(COUNTIF($B$74:$B$99,C169)&lt;=1,COUNTA($B$74:C169)=$A169)</formula1>
    </dataValidation>
  </dataValidations>
  <hyperlinks>
    <hyperlink ref="B81" location="'Underground Storage'!A1" display="RETURN TO TOP" xr:uid="{00000000-0004-0000-0200-000000000000}"/>
    <hyperlink ref="B153" location="'Underground Storage'!A1" display="RETURN TO TOP" xr:uid="{00000000-0004-0000-0200-000001000000}"/>
    <hyperlink ref="D26" location="'Underground Storage'!B43" display="Go to Section" xr:uid="{00000000-0004-0000-0200-000002000000}"/>
    <hyperlink ref="D27" location="'Underground Storage'!B96" display="Go to Section" xr:uid="{00000000-0004-0000-0200-000003000000}"/>
    <hyperlink ref="D28" location="'Underground Storage'!B169" display="Go to Section" xr:uid="{00000000-0004-0000-0200-000004000000}"/>
    <hyperlink ref="D29" location="'Underground Storage'!B559" display="Go to Section" xr:uid="{00000000-0004-0000-0200-000005000000}"/>
    <hyperlink ref="D30" location="'Underground Storage'!E947" display="Go to Section" xr:uid="{00000000-0004-0000-0200-000006000000}"/>
    <hyperlink ref="B542" location="'Underground Storage'!A1" display="RETURN TO TOP" xr:uid="{00000000-0004-0000-0200-000007000000}"/>
    <hyperlink ref="B937" location="'Underground Storage'!A1" display="RETURN TO TOP" xr:uid="{00000000-0004-0000-0200-000008000000}"/>
    <hyperlink ref="B1105" location="'Underground Storage'!A1" display="RETURN TO TOP" xr:uid="{00000000-0004-0000-0200-000009000000}"/>
    <hyperlink ref="H6" location="Summary!A1" display="Return to Summary Tab" xr:uid="{00000000-0004-0000-0200-00000A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3</xdr:col>
                    <xdr:colOff>323850</xdr:colOff>
                    <xdr:row>90</xdr:row>
                    <xdr:rowOff>133350</xdr:rowOff>
                  </from>
                  <to>
                    <xdr:col>3</xdr:col>
                    <xdr:colOff>714375</xdr:colOff>
                    <xdr:row>90</xdr:row>
                    <xdr:rowOff>352425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3</xdr:col>
                    <xdr:colOff>828675</xdr:colOff>
                    <xdr:row>90</xdr:row>
                    <xdr:rowOff>133350</xdr:rowOff>
                  </from>
                  <to>
                    <xdr:col>3</xdr:col>
                    <xdr:colOff>1257300</xdr:colOff>
                    <xdr:row>90</xdr:row>
                    <xdr:rowOff>352425</xdr:rowOff>
                  </to>
                </anchor>
              </controlPr>
            </control>
          </mc:Choice>
        </mc:AlternateContent>
        <mc:AlternateContent xmlns:mc="http://schemas.openxmlformats.org/markup-compatibility/2006">
          <mc:Choice Requires="x14">
            <control shapeId="8195" r:id="rId6" name="Group Box 3">
              <controlPr defaultSize="0" autoFill="0" autoPict="0">
                <anchor moveWithCells="1">
                  <from>
                    <xdr:col>3</xdr:col>
                    <xdr:colOff>123825</xdr:colOff>
                    <xdr:row>90</xdr:row>
                    <xdr:rowOff>123825</xdr:rowOff>
                  </from>
                  <to>
                    <xdr:col>3</xdr:col>
                    <xdr:colOff>1504950</xdr:colOff>
                    <xdr:row>90</xdr:row>
                    <xdr:rowOff>361950</xdr:rowOff>
                  </to>
                </anchor>
              </controlPr>
            </control>
          </mc:Choice>
        </mc:AlternateContent>
        <mc:AlternateContent xmlns:mc="http://schemas.openxmlformats.org/markup-compatibility/2006">
          <mc:Choice Requires="x14">
            <control shapeId="8198" r:id="rId7" name="Option Button 6">
              <controlPr defaultSize="0" autoFill="0" autoLine="0" autoPict="0">
                <anchor moveWithCells="1">
                  <from>
                    <xdr:col>3</xdr:col>
                    <xdr:colOff>552450</xdr:colOff>
                    <xdr:row>162</xdr:row>
                    <xdr:rowOff>85725</xdr:rowOff>
                  </from>
                  <to>
                    <xdr:col>3</xdr:col>
                    <xdr:colOff>914400</xdr:colOff>
                    <xdr:row>162</xdr:row>
                    <xdr:rowOff>333375</xdr:rowOff>
                  </to>
                </anchor>
              </controlPr>
            </control>
          </mc:Choice>
        </mc:AlternateContent>
        <mc:AlternateContent xmlns:mc="http://schemas.openxmlformats.org/markup-compatibility/2006">
          <mc:Choice Requires="x14">
            <control shapeId="8199" r:id="rId8" name="Option Button 7">
              <controlPr defaultSize="0" autoFill="0" autoLine="0" autoPict="0">
                <anchor moveWithCells="1">
                  <from>
                    <xdr:col>3</xdr:col>
                    <xdr:colOff>1057275</xdr:colOff>
                    <xdr:row>162</xdr:row>
                    <xdr:rowOff>85725</xdr:rowOff>
                  </from>
                  <to>
                    <xdr:col>3</xdr:col>
                    <xdr:colOff>1514475</xdr:colOff>
                    <xdr:row>162</xdr:row>
                    <xdr:rowOff>333375</xdr:rowOff>
                  </to>
                </anchor>
              </controlPr>
            </control>
          </mc:Choice>
        </mc:AlternateContent>
        <mc:AlternateContent xmlns:mc="http://schemas.openxmlformats.org/markup-compatibility/2006">
          <mc:Choice Requires="x14">
            <control shapeId="8200" r:id="rId9" name="Group Box 8">
              <controlPr defaultSize="0" autoFill="0" autoPict="0">
                <anchor moveWithCells="1">
                  <from>
                    <xdr:col>3</xdr:col>
                    <xdr:colOff>342900</xdr:colOff>
                    <xdr:row>162</xdr:row>
                    <xdr:rowOff>66675</xdr:rowOff>
                  </from>
                  <to>
                    <xdr:col>3</xdr:col>
                    <xdr:colOff>1743075</xdr:colOff>
                    <xdr:row>162</xdr:row>
                    <xdr:rowOff>333375</xdr:rowOff>
                  </to>
                </anchor>
              </controlPr>
            </control>
          </mc:Choice>
        </mc:AlternateContent>
        <mc:AlternateContent xmlns:mc="http://schemas.openxmlformats.org/markup-compatibility/2006">
          <mc:Choice Requires="x14">
            <control shapeId="8216" r:id="rId10" name="Option Button 24">
              <controlPr defaultSize="0" autoFill="0" autoLine="0" autoPict="0">
                <anchor moveWithCells="1">
                  <from>
                    <xdr:col>3</xdr:col>
                    <xdr:colOff>457200</xdr:colOff>
                    <xdr:row>551</xdr:row>
                    <xdr:rowOff>180975</xdr:rowOff>
                  </from>
                  <to>
                    <xdr:col>3</xdr:col>
                    <xdr:colOff>895350</xdr:colOff>
                    <xdr:row>551</xdr:row>
                    <xdr:rowOff>428625</xdr:rowOff>
                  </to>
                </anchor>
              </controlPr>
            </control>
          </mc:Choice>
        </mc:AlternateContent>
        <mc:AlternateContent xmlns:mc="http://schemas.openxmlformats.org/markup-compatibility/2006">
          <mc:Choice Requires="x14">
            <control shapeId="8217" r:id="rId11" name="Option Button 25">
              <controlPr defaultSize="0" autoFill="0" autoLine="0" autoPict="0">
                <anchor moveWithCells="1">
                  <from>
                    <xdr:col>3</xdr:col>
                    <xdr:colOff>1047750</xdr:colOff>
                    <xdr:row>551</xdr:row>
                    <xdr:rowOff>180975</xdr:rowOff>
                  </from>
                  <to>
                    <xdr:col>3</xdr:col>
                    <xdr:colOff>1495425</xdr:colOff>
                    <xdr:row>551</xdr:row>
                    <xdr:rowOff>428625</xdr:rowOff>
                  </to>
                </anchor>
              </controlPr>
            </control>
          </mc:Choice>
        </mc:AlternateContent>
        <mc:AlternateContent xmlns:mc="http://schemas.openxmlformats.org/markup-compatibility/2006">
          <mc:Choice Requires="x14">
            <control shapeId="8218" r:id="rId12" name="Group Box 26">
              <controlPr defaultSize="0" autoFill="0" autoPict="0">
                <anchor moveWithCells="1">
                  <from>
                    <xdr:col>3</xdr:col>
                    <xdr:colOff>247650</xdr:colOff>
                    <xdr:row>551</xdr:row>
                    <xdr:rowOff>161925</xdr:rowOff>
                  </from>
                  <to>
                    <xdr:col>3</xdr:col>
                    <xdr:colOff>1638300</xdr:colOff>
                    <xdr:row>551</xdr:row>
                    <xdr:rowOff>428625</xdr:rowOff>
                  </to>
                </anchor>
              </controlPr>
            </control>
          </mc:Choice>
        </mc:AlternateContent>
      </controls>
    </mc:Choice>
  </mc:AlternateContent>
  <tableParts count="1">
    <tablePart r:id="rId13"/>
  </tableParts>
  <extLst>
    <ext xmlns:x14="http://schemas.microsoft.com/office/spreadsheetml/2009/9/main" uri="{78C0D931-6437-407d-A8EE-F0AAD7539E65}">
      <x14:conditionalFormattings>
        <x14:conditionalFormatting xmlns:xm="http://schemas.microsoft.com/office/excel/2006/main">
          <x14:cfRule type="expression" priority="3" stopIfTrue="1" id="{ABB1D8CB-EAFD-49AA-8DA3-BFEA839DE244}">
            <xm:f>Functions!$AM$5=2</xm:f>
            <x14:dxf>
              <font>
                <strike val="0"/>
                <color rgb="FFFF0000"/>
              </font>
              <fill>
                <patternFill>
                  <bgColor theme="1"/>
                </patternFill>
              </fill>
            </x14:dxf>
          </x14:cfRule>
          <xm:sqref>B70:B79</xm:sqref>
        </x14:conditionalFormatting>
        <x14:conditionalFormatting xmlns:xm="http://schemas.microsoft.com/office/excel/2006/main">
          <x14:cfRule type="expression" priority="565" stopIfTrue="1" id="{42E0052C-06EA-4708-AC7E-F2E12F0FFB26}">
            <xm:f>Functions!$BA$54=2</xm:f>
            <x14:dxf>
              <font>
                <color rgb="FFFF0000"/>
              </font>
              <fill>
                <patternFill>
                  <bgColor theme="1"/>
                </patternFill>
              </fill>
            </x14:dxf>
          </x14:cfRule>
          <xm:sqref>B124</xm:sqref>
        </x14:conditionalFormatting>
        <x14:conditionalFormatting xmlns:xm="http://schemas.microsoft.com/office/excel/2006/main">
          <x14:cfRule type="expression" priority="405" stopIfTrue="1" id="{25CDD5A4-B216-4398-8D02-E0D41FE22402}">
            <xm:f>Functions!$AS$8=2</xm:f>
            <x14:dxf>
              <font>
                <color rgb="FFFF0000"/>
              </font>
              <fill>
                <patternFill>
                  <bgColor theme="1"/>
                </patternFill>
              </fill>
            </x14:dxf>
          </x14:cfRule>
          <xm:sqref>B468</xm:sqref>
        </x14:conditionalFormatting>
        <x14:conditionalFormatting xmlns:xm="http://schemas.microsoft.com/office/excel/2006/main">
          <x14:cfRule type="expression" priority="327" stopIfTrue="1" id="{6F7BF79A-1F20-48D7-A6B6-543A638D7C12}">
            <xm:f>Functions!$AS$11=2</xm:f>
            <x14:dxf>
              <font>
                <color rgb="FFFF0000"/>
              </font>
              <fill>
                <patternFill>
                  <bgColor theme="1"/>
                </patternFill>
              </fill>
            </x14:dxf>
          </x14:cfRule>
          <xm:sqref>B863</xm:sqref>
        </x14:conditionalFormatting>
        <x14:conditionalFormatting xmlns:xm="http://schemas.microsoft.com/office/excel/2006/main">
          <x14:cfRule type="expression" priority="274" stopIfTrue="1" id="{85221C59-4469-41F1-BB50-17F522C4C700}">
            <xm:f>Functions!$AS$11=2</xm:f>
            <x14:dxf>
              <font>
                <color rgb="FFFF0000"/>
              </font>
              <fill>
                <patternFill>
                  <bgColor theme="1"/>
                </patternFill>
              </fill>
            </x14:dxf>
          </x14:cfRule>
          <xm:sqref>B839:F858</xm:sqref>
        </x14:conditionalFormatting>
        <x14:conditionalFormatting xmlns:xm="http://schemas.microsoft.com/office/excel/2006/main">
          <x14:cfRule type="expression" priority="439" stopIfTrue="1" id="{0D356335-3E6E-4C5C-AFC5-C0F748A2B256}">
            <xm:f>Functions!$AS$8=2</xm:f>
            <x14:dxf>
              <font>
                <color rgb="FFFF0000"/>
              </font>
              <fill>
                <patternFill>
                  <bgColor theme="1"/>
                </patternFill>
              </fill>
            </x14:dxf>
          </x14:cfRule>
          <xm:sqref>B200:G265</xm:sqref>
        </x14:conditionalFormatting>
        <x14:conditionalFormatting xmlns:xm="http://schemas.microsoft.com/office/excel/2006/main">
          <x14:cfRule type="expression" priority="397" stopIfTrue="1" id="{330A5840-D64D-4B3E-A780-317D387272D5}">
            <xm:f>Functions!$AS$8=2</xm:f>
            <x14:dxf>
              <font>
                <color rgb="FFFF0000"/>
              </font>
              <fill>
                <patternFill>
                  <bgColor theme="1"/>
                </patternFill>
              </fill>
            </x14:dxf>
          </x14:cfRule>
          <xm:sqref>B419:G436</xm:sqref>
        </x14:conditionalFormatting>
        <x14:conditionalFormatting xmlns:xm="http://schemas.microsoft.com/office/excel/2006/main">
          <x14:cfRule type="expression" priority="289" stopIfTrue="1" id="{FE5BCF2E-6644-4107-97BB-43FB82BF5257}">
            <xm:f>Functions!$AS$11=2</xm:f>
            <x14:dxf>
              <font>
                <color rgb="FFFF0000"/>
              </font>
              <fill>
                <patternFill>
                  <bgColor theme="1"/>
                </patternFill>
              </fill>
            </x14:dxf>
          </x14:cfRule>
          <xm:sqref>B590:G655</xm:sqref>
        </x14:conditionalFormatting>
        <x14:conditionalFormatting xmlns:xm="http://schemas.microsoft.com/office/excel/2006/main">
          <x14:cfRule type="expression" priority="237" stopIfTrue="1" id="{959DFA7C-5D65-422C-BBE6-9568CBAAB65C}">
            <xm:f>Functions!$AS$11=2</xm:f>
            <x14:dxf>
              <font>
                <color rgb="FFFF0000"/>
              </font>
              <fill>
                <patternFill>
                  <bgColor theme="1"/>
                </patternFill>
              </fill>
            </x14:dxf>
          </x14:cfRule>
          <xm:sqref>B809:G832</xm:sqref>
        </x14:conditionalFormatting>
        <x14:conditionalFormatting xmlns:xm="http://schemas.microsoft.com/office/excel/2006/main">
          <x14:cfRule type="expression" priority="554" stopIfTrue="1" id="{8AEA98DF-5E2C-419C-A603-CB9E0D192BB0}">
            <xm:f>Functions!$AS$5=2</xm:f>
            <x14:dxf>
              <font>
                <strike val="0"/>
                <color rgb="FFFF0000"/>
              </font>
              <fill>
                <patternFill>
                  <bgColor theme="1"/>
                </patternFill>
              </fill>
            </x14:dxf>
          </x14:cfRule>
          <xm:sqref>B129:H150</xm:sqref>
        </x14:conditionalFormatting>
        <x14:conditionalFormatting xmlns:xm="http://schemas.microsoft.com/office/excel/2006/main">
          <x14:cfRule type="expression" priority="475" stopIfTrue="1" id="{1C6939BA-2720-42CF-B9C6-9A0B6668FB53}">
            <xm:f>Functions!$AS$8=2</xm:f>
            <x14:dxf>
              <font>
                <color rgb="FFFF0000"/>
              </font>
              <fill>
                <patternFill>
                  <bgColor theme="1"/>
                </patternFill>
              </fill>
            </x14:dxf>
          </x14:cfRule>
          <xm:sqref>B360:I409</xm:sqref>
        </x14:conditionalFormatting>
        <x14:conditionalFormatting xmlns:xm="http://schemas.microsoft.com/office/excel/2006/main">
          <x14:cfRule type="expression" priority="477" stopIfTrue="1" id="{E353383B-23D0-4CB0-AD6E-D9FE845C4939}">
            <xm:f>Functions!$AS$8=2</xm:f>
            <x14:dxf>
              <font>
                <color rgb="FFFF0000"/>
              </font>
              <fill>
                <patternFill>
                  <bgColor theme="1"/>
                </patternFill>
              </fill>
            </x14:dxf>
          </x14:cfRule>
          <xm:sqref>B273:J347</xm:sqref>
        </x14:conditionalFormatting>
        <x14:conditionalFormatting xmlns:xm="http://schemas.microsoft.com/office/excel/2006/main">
          <x14:cfRule type="expression" priority="330" stopIfTrue="1" id="{C5247479-C27B-42E0-91E2-60D19188BD4D}">
            <xm:f>Functions!$AS$11=2</xm:f>
            <x14:dxf>
              <font>
                <color rgb="FFFF0000"/>
              </font>
              <fill>
                <patternFill>
                  <bgColor theme="1"/>
                </patternFill>
              </fill>
            </x14:dxf>
          </x14:cfRule>
          <xm:sqref>B663:J737</xm:sqref>
        </x14:conditionalFormatting>
        <x14:conditionalFormatting xmlns:xm="http://schemas.microsoft.com/office/excel/2006/main">
          <x14:cfRule type="expression" priority="287" stopIfTrue="1" id="{E6323E78-0D6F-40C5-A12F-90559F9A3E7F}">
            <xm:f>Functions!$BA$67=2</xm:f>
            <x14:dxf>
              <font>
                <color rgb="FFFF0000"/>
              </font>
              <fill>
                <patternFill>
                  <bgColor theme="1"/>
                </patternFill>
              </fill>
            </x14:dxf>
          </x14:cfRule>
          <x14:cfRule type="expression" priority="284" stopIfTrue="1" id="{EE77C028-9936-4B10-9B47-B42C169BCB98}">
            <xm:f>Functions!$AS$11=2</xm:f>
            <x14:dxf>
              <font>
                <color rgb="FFFF0000"/>
              </font>
              <fill>
                <patternFill>
                  <bgColor theme="1"/>
                </patternFill>
              </fill>
            </x14:dxf>
          </x14:cfRule>
          <xm:sqref>B750:J799</xm:sqref>
        </x14:conditionalFormatting>
        <x14:conditionalFormatting xmlns:xm="http://schemas.microsoft.com/office/excel/2006/main">
          <x14:cfRule type="expression" priority="535" stopIfTrue="1" id="{A3E9E863-82B3-4F94-8A1C-3D89F414E53F}">
            <xm:f>Functions!$AS$8=2</xm:f>
            <x14:dxf>
              <font>
                <color rgb="FFFF0000"/>
              </font>
              <fill>
                <patternFill>
                  <bgColor theme="1"/>
                </patternFill>
              </fill>
            </x14:dxf>
          </x14:cfRule>
          <xm:sqref>B169:M190</xm:sqref>
        </x14:conditionalFormatting>
        <x14:conditionalFormatting xmlns:xm="http://schemas.microsoft.com/office/excel/2006/main">
          <x14:cfRule type="expression" priority="319" stopIfTrue="1" id="{130A0032-BF63-4E23-A0FF-253E6B180034}">
            <xm:f>Functions!$AS$11=2</xm:f>
            <x14:dxf>
              <font>
                <color rgb="FFFF0000"/>
              </font>
              <fill>
                <patternFill>
                  <bgColor theme="1"/>
                </patternFill>
              </fill>
            </x14:dxf>
          </x14:cfRule>
          <xm:sqref>B559:M580</xm:sqref>
        </x14:conditionalFormatting>
        <x14:conditionalFormatting xmlns:xm="http://schemas.microsoft.com/office/excel/2006/main">
          <x14:cfRule type="expression" priority="556" id="{BD89CD7C-3F96-4331-BDAC-E34196895D55}">
            <xm:f>Functions!$AS$5=2</xm:f>
            <x14:dxf>
              <font>
                <strike val="0"/>
                <color rgb="FFFF0000"/>
              </font>
              <fill>
                <patternFill>
                  <bgColor theme="1"/>
                </patternFill>
              </fill>
            </x14:dxf>
          </x14:cfRule>
          <xm:sqref>B96:O119</xm:sqref>
        </x14:conditionalFormatting>
        <x14:conditionalFormatting xmlns:xm="http://schemas.microsoft.com/office/excel/2006/main">
          <x14:cfRule type="expression" priority="433" stopIfTrue="1" id="{1840147E-E1EB-4D62-823F-1B138D29A4D9}">
            <xm:f>Functions!$BA$57=2</xm:f>
            <x14:dxf>
              <font>
                <color rgb="FFFF0000"/>
              </font>
              <fill>
                <patternFill>
                  <bgColor theme="1"/>
                </patternFill>
              </fill>
            </x14:dxf>
          </x14:cfRule>
          <xm:sqref>C419:G433</xm:sqref>
        </x14:conditionalFormatting>
        <x14:conditionalFormatting xmlns:xm="http://schemas.microsoft.com/office/excel/2006/main">
          <x14:cfRule type="expression" priority="244" stopIfTrue="1" id="{C391CEEB-0F0D-49A5-968B-9B83469BB82A}">
            <xm:f>Functions!$BA$67=2</xm:f>
            <x14:dxf>
              <font>
                <color rgb="FFFF0000"/>
              </font>
              <fill>
                <patternFill>
                  <bgColor theme="1"/>
                </patternFill>
              </fill>
            </x14:dxf>
          </x14:cfRule>
          <xm:sqref>C809:G828</xm:sqref>
        </x14:conditionalFormatting>
        <x14:conditionalFormatting xmlns:xm="http://schemas.microsoft.com/office/excel/2006/main">
          <x14:cfRule type="expression" priority="529" stopIfTrue="1" id="{99371736-8833-4194-ACCD-1AC19E304845}">
            <xm:f>Functions!$BA$57=2</xm:f>
            <x14:dxf>
              <font>
                <color rgb="FFFF0000"/>
              </font>
              <fill>
                <patternFill>
                  <bgColor theme="1"/>
                </patternFill>
              </fill>
            </x14:dxf>
          </x14:cfRule>
          <xm:sqref>C273:J347</xm:sqref>
        </x14:conditionalFormatting>
        <x14:conditionalFormatting xmlns:xm="http://schemas.microsoft.com/office/excel/2006/main">
          <x14:cfRule type="expression" priority="369" stopIfTrue="1" id="{942DAF50-0442-498F-AB34-4E4892D83DC2}">
            <xm:f>Functions!$BA$57=2</xm:f>
            <x14:dxf>
              <font>
                <color rgb="FFFF0000"/>
              </font>
              <fill>
                <patternFill>
                  <bgColor theme="1"/>
                </patternFill>
              </fill>
            </x14:dxf>
          </x14:cfRule>
          <xm:sqref>C663:J737</xm:sqref>
        </x14:conditionalFormatting>
        <x14:conditionalFormatting xmlns:xm="http://schemas.microsoft.com/office/excel/2006/main">
          <x14:cfRule type="expression" priority="326" stopIfTrue="1" id="{72CEE2DB-5E2C-4A47-ABEA-505778EF50B3}">
            <xm:f>Functions!$AS$11=2</xm:f>
            <x14:dxf>
              <font>
                <color rgb="FFFF0000"/>
              </font>
              <fill>
                <patternFill>
                  <bgColor theme="1"/>
                </patternFill>
              </fill>
            </x14:dxf>
          </x14:cfRule>
          <xm:sqref>C868:K887</xm:sqref>
        </x14:conditionalFormatting>
        <x14:conditionalFormatting xmlns:xm="http://schemas.microsoft.com/office/excel/2006/main">
          <x14:cfRule type="expression" priority="273" id="{52455FE5-3395-41D1-AF40-6FC8814C594B}">
            <xm:f>Functions!$AS$11=2</xm:f>
            <x14:dxf>
              <font>
                <strike val="0"/>
                <color rgb="FFFF0000"/>
              </font>
              <fill>
                <patternFill>
                  <bgColor theme="1"/>
                </patternFill>
              </fill>
            </x14:dxf>
          </x14:cfRule>
          <xm:sqref>C889:K908</xm:sqref>
        </x14:conditionalFormatting>
        <x14:conditionalFormatting xmlns:xm="http://schemas.microsoft.com/office/excel/2006/main">
          <x14:cfRule type="expression" priority="272" id="{097998F5-0D27-45FC-B114-4CB62258E694}">
            <xm:f>Functions!$AS$11=2</xm:f>
            <x14:dxf>
              <font>
                <strike val="0"/>
                <color rgb="FFFF0000"/>
              </font>
              <fill>
                <patternFill>
                  <bgColor theme="1"/>
                </patternFill>
              </fill>
            </x14:dxf>
          </x14:cfRule>
          <xm:sqref>C910:K913</xm:sqref>
        </x14:conditionalFormatting>
        <x14:conditionalFormatting xmlns:xm="http://schemas.microsoft.com/office/excel/2006/main">
          <x14:cfRule type="expression" priority="271" id="{190CFCA4-6E6A-44A0-B2C7-A7A469D24A5C}">
            <xm:f>Functions!$AS$11=2</xm:f>
            <x14:dxf>
              <font>
                <strike val="0"/>
                <color rgb="FFFF0000"/>
              </font>
              <fill>
                <patternFill>
                  <bgColor theme="1"/>
                </patternFill>
              </fill>
            </x14:dxf>
          </x14:cfRule>
          <xm:sqref>C915:K934</xm:sqref>
        </x14:conditionalFormatting>
        <x14:conditionalFormatting xmlns:xm="http://schemas.microsoft.com/office/excel/2006/main">
          <x14:cfRule type="expression" priority="404" stopIfTrue="1" id="{F593D507-E0BE-4D33-9614-D555F7DB4023}">
            <xm:f>Functions!$AS$8=2</xm:f>
            <x14:dxf>
              <font>
                <color rgb="FFFF0000"/>
              </font>
              <fill>
                <patternFill>
                  <bgColor theme="1"/>
                </patternFill>
              </fill>
            </x14:dxf>
          </x14:cfRule>
          <xm:sqref>C473:M492</xm:sqref>
        </x14:conditionalFormatting>
        <x14:conditionalFormatting xmlns:xm="http://schemas.microsoft.com/office/excel/2006/main">
          <x14:cfRule type="expression" priority="401" stopIfTrue="1" id="{72F2569D-3C16-46C7-BBCC-8A046CD100AC}">
            <xm:f>Functions!$BA$57=2</xm:f>
            <x14:dxf>
              <font>
                <color rgb="FFFF0000"/>
              </font>
              <fill>
                <patternFill>
                  <bgColor theme="1"/>
                </patternFill>
              </fill>
            </x14:dxf>
          </x14:cfRule>
          <xm:sqref>C494:M513 C515:M518 C520:M539</xm:sqref>
        </x14:conditionalFormatting>
        <x14:conditionalFormatting xmlns:xm="http://schemas.microsoft.com/office/excel/2006/main">
          <x14:cfRule type="expression" priority="480" stopIfTrue="1" id="{45DFC170-375D-4C2A-90FB-AB3BC44C5316}">
            <xm:f>Functions!$BA$57=2</xm:f>
            <x14:dxf>
              <font>
                <color rgb="FFFF0000"/>
              </font>
              <fill>
                <patternFill>
                  <bgColor theme="1"/>
                </patternFill>
              </fill>
            </x14:dxf>
          </x14:cfRule>
          <xm:sqref>D200:E265</xm:sqref>
        </x14:conditionalFormatting>
        <x14:conditionalFormatting xmlns:xm="http://schemas.microsoft.com/office/excel/2006/main">
          <x14:cfRule type="expression" priority="386" stopIfTrue="1" id="{B247E763-0A94-418E-8C93-6F9A085644EA}">
            <xm:f>Functions!$BA$57=2</xm:f>
            <x14:dxf>
              <font>
                <color rgb="FFFF0000"/>
              </font>
              <fill>
                <patternFill>
                  <bgColor theme="1"/>
                </patternFill>
              </fill>
            </x14:dxf>
          </x14:cfRule>
          <xm:sqref>D590:E655 B559:D580 F559:G580 I559:M580 B750:E799 G750:H799 J750:J799</xm:sqref>
        </x14:conditionalFormatting>
        <x14:conditionalFormatting xmlns:xm="http://schemas.microsoft.com/office/excel/2006/main">
          <x14:cfRule type="expression" priority="323" stopIfTrue="1" id="{29B0E311-92D3-488E-AF96-7D16E342E80D}">
            <xm:f>Functions!$BA$67=2</xm:f>
            <x14:dxf>
              <font>
                <color rgb="FFFF0000"/>
              </font>
              <fill>
                <patternFill>
                  <bgColor theme="1"/>
                </patternFill>
              </fill>
            </x14:dxf>
          </x14:cfRule>
          <xm:sqref>D590:E655</xm:sqref>
        </x14:conditionalFormatting>
        <x14:conditionalFormatting xmlns:xm="http://schemas.microsoft.com/office/excel/2006/main">
          <x14:cfRule type="expression" priority="425" stopIfTrue="1" id="{0F67D92C-F284-4BAE-80A5-8DF657B2BFE9}">
            <xm:f>Functions!$AS$8=2</xm:f>
            <x14:dxf>
              <font>
                <color rgb="FFFF0000"/>
              </font>
              <fill>
                <patternFill>
                  <bgColor theme="1"/>
                </patternFill>
              </fill>
            </x14:dxf>
          </x14:cfRule>
          <xm:sqref>D444:F463</xm:sqref>
        </x14:conditionalFormatting>
        <x14:conditionalFormatting xmlns:xm="http://schemas.microsoft.com/office/excel/2006/main">
          <x14:cfRule type="expression" priority="469" stopIfTrue="1" id="{D39050FC-05B6-401F-835C-56D0303E1A26}">
            <xm:f>Functions!$BA$57=2</xm:f>
            <x14:dxf>
              <font>
                <color rgb="FFFF0000"/>
              </font>
              <fill>
                <patternFill>
                  <bgColor theme="1"/>
                </patternFill>
              </fill>
            </x14:dxf>
          </x14:cfRule>
          <xm:sqref>E200:E259</xm:sqref>
        </x14:conditionalFormatting>
      </x14:conditionalFormattings>
    </ext>
    <ext xmlns:x14="http://schemas.microsoft.com/office/spreadsheetml/2009/9/main" uri="{CCE6A557-97BC-4b89-ADB6-D9C93CAAB3DF}">
      <x14:dataValidations xmlns:xm="http://schemas.microsoft.com/office/excel/2006/main" xWindow="1040" yWindow="776" count="18">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200-00005D000000}">
          <x14:formula1>
            <xm:f>Functions!$D$40:$D$50</xm:f>
          </x14:formula1>
          <xm:sqref>E70:E79 E129:E150 H473:H492 H494:H513 H520:H539 H868:H887 H889:H908 H915:H934 G1064:G1103</xm:sqref>
        </x14:dataValidation>
        <x14:dataValidation type="list" allowBlank="1" showInputMessage="1" showErrorMessage="1" promptTitle="Parameters" prompt="Select the parameters for which missing data procedures were used to calculate emissions" xr:uid="{00000000-0002-0000-0200-00005E000000}">
          <x14:formula1>
            <xm:f>Functions!$AS$19:$AS$20</xm:f>
          </x14:formula1>
          <xm:sqref>D129:D150</xm:sqref>
        </x14:dataValidation>
        <x14:dataValidation type="list" allowBlank="1" showInputMessage="1" showErrorMessage="1" promptTitle="Parameters" prompt="Select the parameters for which missing data procedures were used to calculate emissions" xr:uid="{00000000-0002-0000-0200-00005F000000}">
          <x14:formula1>
            <xm:f>Functions!$AS$22:$AS$23</xm:f>
          </x14:formula1>
          <xm:sqref>G473:G492</xm:sqref>
        </x14:dataValidation>
        <x14:dataValidation type="list" allowBlank="1" showInputMessage="1" showErrorMessage="1" promptTitle="Parameters" prompt="Select the parameters for which missing data procedures were used to calculate emissions" xr:uid="{00000000-0002-0000-0200-000060000000}">
          <x14:formula1>
            <xm:f>Functions!$AS$25:$AS$27</xm:f>
          </x14:formula1>
          <xm:sqref>G889:G908 G494:G513</xm:sqref>
        </x14:dataValidation>
        <x14:dataValidation type="list" allowBlank="1" showInputMessage="1" showErrorMessage="1" promptTitle="Missing Data Elements" prompt="Select the data elements for which missing data procedures were used to calculate emissions" xr:uid="{00000000-0002-0000-0200-000061000000}">
          <x14:formula1>
            <xm:f>Functions!$AS$29</xm:f>
          </x14:formula1>
          <xm:sqref>G910:G913 G515:G518</xm:sqref>
        </x14:dataValidation>
        <x14:dataValidation type="list" allowBlank="1" showInputMessage="1" showErrorMessage="1" promptTitle="Parameters" prompt="Select the parameters for which missing data procedures were used to calculate emissions" xr:uid="{00000000-0002-0000-0200-000062000000}">
          <x14:formula1>
            <xm:f>Functions!$AS$31:$AS$33</xm:f>
          </x14:formula1>
          <xm:sqref>G915:G934 G520:G539</xm:sqref>
        </x14:dataValidation>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200-000063000000}">
          <x14:formula1>
            <xm:f>Functions!$D$50</xm:f>
          </x14:formula1>
          <xm:sqref>H910:H913 H515:H518</xm:sqref>
        </x14:dataValidation>
        <x14:dataValidation type="list" allowBlank="1" showInputMessage="1" showErrorMessage="1" promptTitle="Component Type" prompt="Select the component type" xr:uid="{00000000-0002-0000-0200-000064000000}">
          <x14:formula1>
            <xm:f>Functions!$AC$66:$AC$89</xm:f>
          </x14:formula1>
          <xm:sqref>C1064:E1083</xm:sqref>
        </x14:dataValidation>
        <x14:dataValidation type="list" allowBlank="1" showInputMessage="1" showErrorMessage="1" promptTitle="Parameters" prompt="Select the parameters for which missing data procedures were used to calculate emissions" xr:uid="{00000000-0002-0000-0200-000065000000}">
          <x14:formula1>
            <xm:f>Functions!$AS$39:$AS$41</xm:f>
          </x14:formula1>
          <xm:sqref>F1084:F1103</xm:sqref>
        </x14:dataValidation>
        <x14:dataValidation type="list" allowBlank="1" showInputMessage="1" showErrorMessage="1" promptTitle="Parameters" prompt="Select the parameters for which missing data procedures were used to calculate emissions" xr:uid="{00000000-0002-0000-0200-000066000000}">
          <x14:formula1>
            <xm:f>Functions!$AS$35:$AS$37</xm:f>
          </x14:formula1>
          <xm:sqref>F1064:F1083</xm:sqref>
        </x14:dataValidation>
        <x14:dataValidation type="list" allowBlank="1" showInputMessage="1" showErrorMessage="1" promptTitle="Emission source type" prompt="Select the emission source type from Table R.2 for which missing data procedures were used" xr:uid="{00000000-0002-0000-0200-000067000000}">
          <x14:formula1>
            <xm:f>Functions!$AS$14:$AS$17</xm:f>
          </x14:formula1>
          <xm:sqref>C1084:C1103</xm:sqref>
        </x14:dataValidation>
        <x14:dataValidation type="list" allowBlank="1" showInputMessage="1" showErrorMessage="1" xr:uid="{00000000-0002-0000-0200-000068000000}">
          <x14:formula1>
            <xm:f>Functions!$BA$6:$BB$6</xm:f>
          </x14:formula1>
          <xm:sqref>D43:D60</xm:sqref>
        </x14:dataValidation>
        <x14:dataValidation type="list" allowBlank="1" showInputMessage="1" showErrorMessage="1" promptTitle="Type of Pneumatic Device" prompt="Select the type of Pneumatic Device for which missing data procedures were used to calculate emissions" xr:uid="{00000000-0002-0000-0200-000069000000}">
          <x14:formula1>
            <xm:f>Functions!$BA$10:$BA$12</xm:f>
          </x14:formula1>
          <xm:sqref>C70:C79</xm:sqref>
        </x14:dataValidation>
        <x14:dataValidation type="list" allowBlank="1" showInputMessage="1" showErrorMessage="1" promptTitle="Parameters" prompt="Select the parameters for which missing data procedures were used to calculate emissions" xr:uid="{00000000-0002-0000-0200-00006A000000}">
          <x14:formula1>
            <xm:f>Functions!$BA$16:$BA$18</xm:f>
          </x14:formula1>
          <xm:sqref>D70:D79</xm:sqref>
        </x14:dataValidation>
        <x14:dataValidation type="list" allowBlank="1" showInputMessage="1" showErrorMessage="1" promptTitle="Emissions released" prompt="Specify where leak or vent emissions are released" xr:uid="{00000000-0002-0000-0200-00006C000000}">
          <x14:formula1>
            <xm:f>Functions!$BA$61:$BA$64</xm:f>
          </x14:formula1>
          <xm:sqref>E273:E347 E663:E737</xm:sqref>
        </x14:dataValidation>
        <x14:dataValidation type="list" allowBlank="1" showInputMessage="1" showErrorMessage="1" promptTitle="Measurement method" prompt="Specify the measurement method for each leak or vent" xr:uid="{00000000-0002-0000-0200-00006D000000}">
          <x14:formula1>
            <xm:f>Functions!$BA$89:$BA$96</xm:f>
          </x14:formula1>
          <xm:sqref>E360:E409</xm:sqref>
        </x14:dataValidation>
        <x14:dataValidation type="list" allowBlank="1" showInputMessage="1" showErrorMessage="1" promptTitle="Parameters" prompt="Select the parameters for which missing data procedures were used to calculate emissions" xr:uid="{00000000-0002-0000-0200-00006E000000}">
          <x14:formula1>
            <xm:f>Functions!$BA$81:$BA$83</xm:f>
          </x14:formula1>
          <xm:sqref>G868:G887</xm:sqref>
        </x14:dataValidation>
        <x14:dataValidation type="list" allowBlank="1" showInputMessage="1" showErrorMessage="1" promptTitle="Measurement method" prompt="Specify the measurement method for each leak or vent" xr:uid="{00000000-0002-0000-0200-00006F000000}">
          <x14:formula1>
            <xm:f>Functions!$BA$71:$BA$78</xm:f>
          </x14:formula1>
          <xm:sqref>E750:E799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023"/>
  <sheetViews>
    <sheetView showGridLines="0" workbookViewId="0">
      <selection activeCell="H7" sqref="H7"/>
    </sheetView>
  </sheetViews>
  <sheetFormatPr defaultColWidth="9.140625" defaultRowHeight="14.25" x14ac:dyDescent="0.2"/>
  <cols>
    <col min="1" max="1" width="9.140625" style="44"/>
    <col min="2" max="2" width="36.140625" style="44" customWidth="1"/>
    <col min="3" max="3" width="26" style="44" customWidth="1"/>
    <col min="4" max="4" width="27.85546875" style="44" customWidth="1"/>
    <col min="5" max="5" width="29.85546875" style="44" customWidth="1"/>
    <col min="6" max="6" width="29.7109375" style="44" customWidth="1"/>
    <col min="7" max="7" width="31" style="44" customWidth="1"/>
    <col min="8" max="8" width="28.7109375" style="44" customWidth="1"/>
    <col min="9" max="9" width="27.42578125" style="44" customWidth="1"/>
    <col min="10" max="10" width="21.5703125" style="44" customWidth="1"/>
    <col min="11" max="11" width="20.28515625" style="44" customWidth="1"/>
    <col min="12" max="12" width="22" style="44" customWidth="1"/>
    <col min="13" max="13" width="18.7109375" style="44" customWidth="1"/>
    <col min="14" max="14" width="20.5703125" style="44" customWidth="1"/>
    <col min="15" max="15" width="24.7109375" style="44" customWidth="1"/>
    <col min="16" max="22" width="9.140625" style="44"/>
    <col min="23" max="27" width="0" style="44" hidden="1" customWidth="1"/>
    <col min="28" max="16384" width="9.140625" style="44"/>
  </cols>
  <sheetData>
    <row r="1" spans="1:23" x14ac:dyDescent="0.2">
      <c r="A1" s="245"/>
    </row>
    <row r="2" spans="1:23" ht="20.25" x14ac:dyDescent="0.3">
      <c r="B2" s="354" t="s">
        <v>373</v>
      </c>
    </row>
    <row r="5" spans="1:23" ht="18" x14ac:dyDescent="0.25">
      <c r="B5" s="334" t="s">
        <v>43</v>
      </c>
      <c r="W5" s="44">
        <v>1</v>
      </c>
    </row>
    <row r="6" spans="1:23" ht="18.75" thickBot="1" x14ac:dyDescent="0.3">
      <c r="B6" s="431" t="s">
        <v>44</v>
      </c>
      <c r="C6" s="432" t="s">
        <v>45</v>
      </c>
      <c r="D6" s="433" t="s">
        <v>46</v>
      </c>
      <c r="E6" s="433" t="s">
        <v>47</v>
      </c>
      <c r="F6" s="434" t="s">
        <v>48</v>
      </c>
    </row>
    <row r="7" spans="1:23" ht="16.5" thickBot="1" x14ac:dyDescent="0.25">
      <c r="B7" s="379" t="s">
        <v>52</v>
      </c>
      <c r="C7" s="369">
        <f>B33</f>
        <v>0</v>
      </c>
      <c r="D7" s="369">
        <f>C33</f>
        <v>0</v>
      </c>
      <c r="E7" s="369">
        <f>D33</f>
        <v>0</v>
      </c>
      <c r="F7" s="380">
        <f>SUM(Table135163[[#This Row],[mt CO2]],Table135163[[#This Row],[mt CH4]]*25,Table135163[[#This Row],[mt N2O]]*298)</f>
        <v>0</v>
      </c>
      <c r="H7" s="385" t="s">
        <v>57</v>
      </c>
    </row>
    <row r="8" spans="1:23" x14ac:dyDescent="0.2">
      <c r="B8" s="379" t="s">
        <v>53</v>
      </c>
      <c r="C8" s="369">
        <f>B106</f>
        <v>0</v>
      </c>
      <c r="D8" s="369">
        <f>C106</f>
        <v>0</v>
      </c>
      <c r="E8" s="429" t="str">
        <f>D106</f>
        <v>N/A</v>
      </c>
      <c r="F8" s="380">
        <f>SUM(Table135163[[#This Row],[mt CO2]],Table135163[[#This Row],[mt CH4]]*25)</f>
        <v>0</v>
      </c>
    </row>
    <row r="9" spans="1:23" x14ac:dyDescent="0.2">
      <c r="B9" s="379" t="s">
        <v>54</v>
      </c>
      <c r="C9" s="369">
        <f>B495</f>
        <v>0</v>
      </c>
      <c r="D9" s="369">
        <f>C495</f>
        <v>0</v>
      </c>
      <c r="E9" s="429" t="str">
        <f>D495</f>
        <v>N/A</v>
      </c>
      <c r="F9" s="380">
        <f>SUM(Table135163[[#This Row],[mt CO2]],Table135163[[#This Row],[mt CH4]]*25)</f>
        <v>0</v>
      </c>
    </row>
    <row r="10" spans="1:23" ht="15" thickBot="1" x14ac:dyDescent="0.25">
      <c r="B10" s="435" t="s">
        <v>55</v>
      </c>
      <c r="C10" s="436">
        <f>B890</f>
        <v>0</v>
      </c>
      <c r="D10" s="436">
        <f>C890</f>
        <v>0</v>
      </c>
      <c r="E10" s="437" t="str">
        <f>D890</f>
        <v>N/A</v>
      </c>
      <c r="F10" s="438">
        <f>SUM(Table135163[[#This Row],[mt CO2]],Table135163[[#This Row],[mt CH4]]*25)</f>
        <v>0</v>
      </c>
    </row>
    <row r="11" spans="1:23" ht="15.75" x14ac:dyDescent="0.25">
      <c r="B11" s="439" t="s">
        <v>56</v>
      </c>
      <c r="C11" s="383">
        <f>SUM(C7:C10)</f>
        <v>0</v>
      </c>
      <c r="D11" s="383">
        <f>SUM(D7:D10)</f>
        <v>0</v>
      </c>
      <c r="E11" s="383">
        <f>SUM(E7:E10)</f>
        <v>0</v>
      </c>
      <c r="F11" s="384">
        <f>SUM(F7:F10)</f>
        <v>0</v>
      </c>
    </row>
    <row r="13" spans="1:23" ht="15" thickBot="1" x14ac:dyDescent="0.25"/>
    <row r="14" spans="1:23" ht="21" thickBot="1" x14ac:dyDescent="0.35">
      <c r="B14" s="430" t="s">
        <v>58</v>
      </c>
      <c r="C14" s="440"/>
      <c r="D14" s="440"/>
      <c r="E14" s="440"/>
      <c r="F14" s="440"/>
      <c r="G14" s="440"/>
      <c r="H14" s="440"/>
      <c r="I14" s="441"/>
    </row>
    <row r="15" spans="1:23" ht="15" thickBot="1" x14ac:dyDescent="0.25"/>
    <row r="16" spans="1:23" ht="105" x14ac:dyDescent="0.25">
      <c r="B16" s="269" t="s">
        <v>60</v>
      </c>
      <c r="C16" s="97" t="s">
        <v>374</v>
      </c>
      <c r="D16" s="97" t="s">
        <v>375</v>
      </c>
      <c r="E16" s="97" t="s">
        <v>376</v>
      </c>
      <c r="F16" s="97" t="s">
        <v>66</v>
      </c>
      <c r="G16" s="97" t="s">
        <v>67</v>
      </c>
      <c r="H16" s="97" t="s">
        <v>68</v>
      </c>
      <c r="I16" s="160" t="s">
        <v>69</v>
      </c>
    </row>
    <row r="17" spans="2:22" x14ac:dyDescent="0.2">
      <c r="B17" s="338"/>
      <c r="C17" s="16"/>
      <c r="D17" s="16"/>
      <c r="E17" s="16"/>
      <c r="F17" s="343" t="str">
        <f>IF(B17&lt;&gt;"",SUM((SUMIF($B$42:$B$65,B17,$L$42:$L$65)),(SUMIF($C$219:$C$293,B17,$H$219:$H$293)),(SUMIF($C$609:$C$683,B17,$H$609:$H$683)),(SUMIF($AA$912:$AA$961,B17,$I$912:$I$961)),(SUMIF($C$969:$C$973,B17,$I$969:$I$973))),"")</f>
        <v/>
      </c>
      <c r="G17" s="343" t="str">
        <f>IF(B17&lt;&gt;"",SUM((SUMIF($B$42:$B$65,B17,$M$42:$M$65)),(SUMIF($C$219:$C$293,B17,$I$219:$I$293)),(SUMIF($C$609:$C$683,B17,$I$609:$I$683)),(SUMIF($AA$912:$AA$961,B17,$J$912:$J$961)),(SUMIF($C$969:$C$973,B17,$J$969:$J$973))),"")</f>
        <v/>
      </c>
      <c r="H17" s="343" t="str">
        <f>IF(B17&lt;&gt;"",SUMIF($B$42:$B$65,B17,$N$42:$N$65),"")</f>
        <v/>
      </c>
      <c r="I17" s="344" t="str">
        <f>IF(B17&lt;&gt;"",SUM(F17,(G17*25),H17*298),"")</f>
        <v/>
      </c>
    </row>
    <row r="18" spans="2:22" x14ac:dyDescent="0.2">
      <c r="B18" s="338"/>
      <c r="C18" s="16"/>
      <c r="D18" s="16"/>
      <c r="E18" s="16"/>
      <c r="F18" s="343" t="str">
        <f t="shared" ref="F18:F21" si="0">IF(B18&lt;&gt;"",SUM((SUMIF($B$42:$B$65,B18,$L$42:$L$65)),(SUMIF($C$219:$C$293,B18,$H$219:$H$293)),(SUMIF($C$609:$C$683,B18,$H$609:$H$683)),(SUMIF($AA$912:$AA$961,B18,$I$912:$I$961)),(SUMIF($C$969:$C$973,B18,$I$969:$I$973))),"")</f>
        <v/>
      </c>
      <c r="G18" s="343" t="str">
        <f t="shared" ref="G18:G21" si="1">IF(B18&lt;&gt;"",SUM((SUMIF($B$42:$B$65,B18,$M$42:$M$65)),(SUMIF($C$219:$C$293,B18,$I$219:$I$293)),(SUMIF($C$609:$C$683,B18,$I$609:$I$683)),(SUMIF($AA$912:$AA$961,B18,$J$912:$J$961)),(SUMIF($C$969:$C$973,B18,$J$969:$J$973))),"")</f>
        <v/>
      </c>
      <c r="H18" s="343" t="str">
        <f>IF(B18&lt;&gt;"",SUMIF($B$42:$B$65,B18,$N$42:$N$65),"")</f>
        <v/>
      </c>
      <c r="I18" s="344" t="str">
        <f>IF(B18&lt;&gt;"",SUM(F18,(G18*25),H18*298),"")</f>
        <v/>
      </c>
    </row>
    <row r="19" spans="2:22" x14ac:dyDescent="0.2">
      <c r="B19" s="338"/>
      <c r="C19" s="16"/>
      <c r="D19" s="16"/>
      <c r="E19" s="16"/>
      <c r="F19" s="343" t="str">
        <f t="shared" si="0"/>
        <v/>
      </c>
      <c r="G19" s="343" t="str">
        <f t="shared" si="1"/>
        <v/>
      </c>
      <c r="H19" s="343" t="str">
        <f>IF(B19&lt;&gt;"",SUMIF($B$42:$B$65,B19,$N$42:$N$65),"")</f>
        <v/>
      </c>
      <c r="I19" s="344" t="str">
        <f>IF(B19&lt;&gt;"",SUM(F19,(G19*25),H19*298),"")</f>
        <v/>
      </c>
    </row>
    <row r="20" spans="2:22" x14ac:dyDescent="0.2">
      <c r="B20" s="338"/>
      <c r="C20" s="16"/>
      <c r="D20" s="16"/>
      <c r="E20" s="16"/>
      <c r="F20" s="343" t="str">
        <f t="shared" si="0"/>
        <v/>
      </c>
      <c r="G20" s="343" t="str">
        <f t="shared" si="1"/>
        <v/>
      </c>
      <c r="H20" s="343" t="str">
        <f>IF(B20&lt;&gt;"",SUMIF($B$42:$B$65,B20,$N$42:$N$65),"")</f>
        <v/>
      </c>
      <c r="I20" s="344" t="str">
        <f>IF(B20&lt;&gt;"",SUM(F20,(G20*25),H20*298),"")</f>
        <v/>
      </c>
    </row>
    <row r="21" spans="2:22" ht="15" thickBot="1" x14ac:dyDescent="0.25">
      <c r="B21" s="339"/>
      <c r="C21" s="150"/>
      <c r="D21" s="150"/>
      <c r="E21" s="150"/>
      <c r="F21" s="345" t="str">
        <f t="shared" si="0"/>
        <v/>
      </c>
      <c r="G21" s="345" t="str">
        <f t="shared" si="1"/>
        <v/>
      </c>
      <c r="H21" s="345" t="str">
        <f>IF(B21&lt;&gt;"",SUMIF($B$42:$B$65,B21,$N$42:$N$65),"")</f>
        <v/>
      </c>
      <c r="I21" s="346" t="str">
        <f>IF(B21&lt;&gt;"",SUM(F21,(G21*25),H21*298),"")</f>
        <v/>
      </c>
    </row>
    <row r="23" spans="2:22" ht="15.75" x14ac:dyDescent="0.2">
      <c r="D23" s="107" t="s">
        <v>74</v>
      </c>
      <c r="E23" s="341" t="s">
        <v>71</v>
      </c>
    </row>
    <row r="24" spans="2:22" ht="15.75" x14ac:dyDescent="0.2">
      <c r="D24" s="107" t="s">
        <v>75</v>
      </c>
      <c r="E24" s="341" t="s">
        <v>71</v>
      </c>
    </row>
    <row r="25" spans="2:22" ht="15.75" x14ac:dyDescent="0.2">
      <c r="D25" s="107" t="s">
        <v>76</v>
      </c>
      <c r="E25" s="341" t="s">
        <v>71</v>
      </c>
    </row>
    <row r="26" spans="2:22" ht="15.75" x14ac:dyDescent="0.2">
      <c r="D26" s="107" t="s">
        <v>77</v>
      </c>
      <c r="E26" s="341" t="s">
        <v>71</v>
      </c>
    </row>
    <row r="28" spans="2:22" s="389" customFormat="1" ht="21" thickBot="1" x14ac:dyDescent="0.35">
      <c r="B28" s="386" t="s">
        <v>149</v>
      </c>
      <c r="C28" s="387"/>
      <c r="D28" s="387"/>
      <c r="E28" s="387"/>
      <c r="F28" s="387"/>
      <c r="G28" s="387"/>
      <c r="H28" s="387"/>
      <c r="I28" s="388"/>
      <c r="K28" s="390"/>
      <c r="M28" s="391"/>
      <c r="N28" s="391"/>
      <c r="O28" s="391"/>
      <c r="P28" s="391"/>
      <c r="Q28" s="392"/>
      <c r="R28" s="392"/>
      <c r="S28" s="392"/>
      <c r="T28" s="392"/>
      <c r="U28" s="392"/>
      <c r="V28" s="392"/>
    </row>
    <row r="29" spans="2:22" x14ac:dyDescent="0.2">
      <c r="M29" s="124"/>
      <c r="N29" s="124"/>
      <c r="O29" s="124"/>
      <c r="P29" s="124"/>
      <c r="Q29" s="119"/>
      <c r="R29" s="119"/>
      <c r="S29" s="119"/>
      <c r="T29" s="119"/>
      <c r="U29" s="119"/>
      <c r="V29" s="119"/>
    </row>
    <row r="30" spans="2:22" ht="15" thickBot="1" x14ac:dyDescent="0.25">
      <c r="B30" s="26"/>
      <c r="C30" s="244"/>
      <c r="D30" s="244"/>
      <c r="E30" s="27"/>
      <c r="F30" s="27"/>
      <c r="M30" s="124"/>
      <c r="N30" s="124"/>
      <c r="O30" s="124"/>
      <c r="P30" s="124"/>
      <c r="Q30" s="119"/>
      <c r="R30" s="119"/>
      <c r="S30" s="119"/>
      <c r="T30" s="119"/>
      <c r="U30" s="119"/>
      <c r="V30" s="119"/>
    </row>
    <row r="31" spans="2:22" ht="15" x14ac:dyDescent="0.25">
      <c r="B31" s="657" t="s">
        <v>150</v>
      </c>
      <c r="C31" s="658"/>
      <c r="D31" s="659"/>
      <c r="G31" s="632"/>
      <c r="H31" s="632"/>
      <c r="I31" s="632"/>
      <c r="M31" s="124"/>
      <c r="N31" s="124"/>
      <c r="O31" s="124"/>
      <c r="P31" s="124"/>
      <c r="Q31" s="119"/>
      <c r="R31" s="119"/>
      <c r="S31" s="119"/>
      <c r="T31" s="119"/>
      <c r="U31" s="119"/>
      <c r="V31" s="119"/>
    </row>
    <row r="32" spans="2:22" ht="16.5" x14ac:dyDescent="0.2">
      <c r="B32" s="307" t="s">
        <v>80</v>
      </c>
      <c r="C32" s="29" t="s">
        <v>81</v>
      </c>
      <c r="D32" s="308" t="s">
        <v>82</v>
      </c>
      <c r="G32" s="633"/>
      <c r="H32" s="633"/>
      <c r="I32" s="24"/>
      <c r="M32" s="124"/>
      <c r="N32" s="124"/>
      <c r="O32" s="124"/>
      <c r="P32" s="124"/>
      <c r="Q32" s="119"/>
      <c r="R32" s="119"/>
      <c r="S32" s="119"/>
      <c r="T32" s="119"/>
      <c r="U32" s="119"/>
      <c r="V32" s="119"/>
    </row>
    <row r="33" spans="2:22" ht="15" thickBot="1" x14ac:dyDescent="0.25">
      <c r="B33" s="226">
        <f>SUM(L42:L65)</f>
        <v>0</v>
      </c>
      <c r="C33" s="309">
        <f>SUM(M42:M65)</f>
        <v>0</v>
      </c>
      <c r="D33" s="332">
        <f>SUM(N42:N65)</f>
        <v>0</v>
      </c>
      <c r="M33" s="124"/>
      <c r="N33" s="124"/>
      <c r="O33" s="124"/>
      <c r="P33" s="124"/>
      <c r="Q33" s="119"/>
      <c r="R33" s="119"/>
      <c r="S33" s="119"/>
      <c r="T33" s="119"/>
      <c r="U33" s="119"/>
      <c r="V33" s="119"/>
    </row>
    <row r="35" spans="2:22" ht="15" x14ac:dyDescent="0.25">
      <c r="B35" s="577" t="s">
        <v>104</v>
      </c>
      <c r="C35" s="577"/>
      <c r="D35" s="577"/>
    </row>
    <row r="36" spans="2:22" ht="36.75" customHeight="1" x14ac:dyDescent="0.2">
      <c r="B36" s="634" t="s">
        <v>151</v>
      </c>
      <c r="C36" s="634"/>
      <c r="D36" s="175"/>
    </row>
    <row r="38" spans="2:22" ht="15" thickBot="1" x14ac:dyDescent="0.25"/>
    <row r="39" spans="2:22" x14ac:dyDescent="0.2">
      <c r="B39" s="414"/>
      <c r="C39" s="415"/>
      <c r="D39" s="415"/>
      <c r="E39" s="415"/>
      <c r="F39" s="415"/>
      <c r="G39" s="415"/>
      <c r="H39" s="415"/>
      <c r="I39" s="415"/>
      <c r="J39" s="415"/>
      <c r="K39" s="415"/>
      <c r="L39" s="415"/>
      <c r="M39" s="416"/>
      <c r="N39" s="416"/>
      <c r="O39" s="416"/>
      <c r="P39" s="417"/>
    </row>
    <row r="40" spans="2:22" ht="18" x14ac:dyDescent="0.25">
      <c r="B40" s="418" t="s">
        <v>152</v>
      </c>
      <c r="M40" s="124"/>
      <c r="N40" s="124"/>
      <c r="O40" s="124"/>
      <c r="P40" s="419"/>
    </row>
    <row r="41" spans="2:22" ht="93" x14ac:dyDescent="0.25">
      <c r="B41" s="132" t="s">
        <v>377</v>
      </c>
      <c r="C41" s="487" t="s">
        <v>153</v>
      </c>
      <c r="D41" s="481" t="s">
        <v>154</v>
      </c>
      <c r="E41" s="481" t="s">
        <v>155</v>
      </c>
      <c r="F41" s="481" t="s">
        <v>156</v>
      </c>
      <c r="G41" s="481" t="s">
        <v>157</v>
      </c>
      <c r="H41" s="481" t="s">
        <v>158</v>
      </c>
      <c r="I41" s="481" t="s">
        <v>159</v>
      </c>
      <c r="J41" s="481" t="s">
        <v>160</v>
      </c>
      <c r="K41" s="55" t="s">
        <v>161</v>
      </c>
      <c r="L41" s="55" t="s">
        <v>162</v>
      </c>
      <c r="M41" s="127" t="s">
        <v>163</v>
      </c>
      <c r="N41" s="127" t="s">
        <v>164</v>
      </c>
      <c r="O41" s="283" t="s">
        <v>165</v>
      </c>
      <c r="P41" s="166"/>
    </row>
    <row r="42" spans="2:22" x14ac:dyDescent="0.2">
      <c r="B42" s="105"/>
      <c r="C42" s="12"/>
      <c r="D42" s="19"/>
      <c r="E42" s="13"/>
      <c r="F42" s="13"/>
      <c r="G42" s="13"/>
      <c r="H42" s="14"/>
      <c r="I42" s="15"/>
      <c r="J42" s="16"/>
      <c r="K42" s="16"/>
      <c r="L42" s="72"/>
      <c r="M42" s="209"/>
      <c r="N42" s="209"/>
      <c r="O42" s="347" t="str">
        <f>IF(OR(L42&lt;&gt;"",M42&lt;&gt;"",N42&lt;&gt;""),SUM(L42,(M42*25),(N42*298)),"")</f>
        <v/>
      </c>
      <c r="P42" s="167"/>
    </row>
    <row r="43" spans="2:22" x14ac:dyDescent="0.2">
      <c r="B43" s="105"/>
      <c r="C43" s="12"/>
      <c r="D43" s="19"/>
      <c r="E43" s="13"/>
      <c r="F43" s="13"/>
      <c r="G43" s="13"/>
      <c r="H43" s="14"/>
      <c r="I43" s="15"/>
      <c r="J43" s="16"/>
      <c r="K43" s="16"/>
      <c r="L43" s="72"/>
      <c r="M43" s="209"/>
      <c r="N43" s="209"/>
      <c r="O43" s="347" t="str">
        <f t="shared" ref="O43:O65" si="2">IF(OR(L43&lt;&gt;"",M43&lt;&gt;"",N43&lt;&gt;""),SUM(L43,(M43*25),(N43*298)),"")</f>
        <v/>
      </c>
      <c r="P43" s="167"/>
    </row>
    <row r="44" spans="2:22" x14ac:dyDescent="0.2">
      <c r="B44" s="105"/>
      <c r="C44" s="12"/>
      <c r="D44" s="19"/>
      <c r="E44" s="13"/>
      <c r="F44" s="13"/>
      <c r="G44" s="13"/>
      <c r="H44" s="14"/>
      <c r="I44" s="15"/>
      <c r="J44" s="16"/>
      <c r="K44" s="16"/>
      <c r="L44" s="72"/>
      <c r="M44" s="209"/>
      <c r="N44" s="209"/>
      <c r="O44" s="347" t="str">
        <f t="shared" si="2"/>
        <v/>
      </c>
      <c r="P44" s="167"/>
    </row>
    <row r="45" spans="2:22" x14ac:dyDescent="0.2">
      <c r="B45" s="105"/>
      <c r="C45" s="12"/>
      <c r="D45" s="19"/>
      <c r="E45" s="13"/>
      <c r="F45" s="13"/>
      <c r="G45" s="13"/>
      <c r="H45" s="14"/>
      <c r="I45" s="15"/>
      <c r="J45" s="16"/>
      <c r="K45" s="16"/>
      <c r="L45" s="72"/>
      <c r="M45" s="209"/>
      <c r="N45" s="209"/>
      <c r="O45" s="347" t="str">
        <f t="shared" si="2"/>
        <v/>
      </c>
      <c r="P45" s="167"/>
    </row>
    <row r="46" spans="2:22" x14ac:dyDescent="0.2">
      <c r="B46" s="105"/>
      <c r="C46" s="12"/>
      <c r="D46" s="19"/>
      <c r="E46" s="13"/>
      <c r="F46" s="13"/>
      <c r="G46" s="13"/>
      <c r="H46" s="14"/>
      <c r="I46" s="15"/>
      <c r="J46" s="16"/>
      <c r="K46" s="16"/>
      <c r="L46" s="72"/>
      <c r="M46" s="209"/>
      <c r="N46" s="209"/>
      <c r="O46" s="347" t="str">
        <f t="shared" si="2"/>
        <v/>
      </c>
      <c r="P46" s="167"/>
    </row>
    <row r="47" spans="2:22" x14ac:dyDescent="0.2">
      <c r="B47" s="105"/>
      <c r="C47" s="12"/>
      <c r="D47" s="19"/>
      <c r="E47" s="13"/>
      <c r="F47" s="13"/>
      <c r="G47" s="13"/>
      <c r="H47" s="14"/>
      <c r="I47" s="15"/>
      <c r="J47" s="16"/>
      <c r="K47" s="16"/>
      <c r="L47" s="72"/>
      <c r="M47" s="209"/>
      <c r="N47" s="209"/>
      <c r="O47" s="347" t="str">
        <f t="shared" si="2"/>
        <v/>
      </c>
      <c r="P47" s="167"/>
    </row>
    <row r="48" spans="2:22" x14ac:dyDescent="0.2">
      <c r="B48" s="105"/>
      <c r="C48" s="12"/>
      <c r="D48" s="19"/>
      <c r="E48" s="13"/>
      <c r="F48" s="13"/>
      <c r="G48" s="13"/>
      <c r="H48" s="14"/>
      <c r="I48" s="15"/>
      <c r="J48" s="16"/>
      <c r="K48" s="16"/>
      <c r="L48" s="72"/>
      <c r="M48" s="209"/>
      <c r="N48" s="209"/>
      <c r="O48" s="347" t="str">
        <f t="shared" si="2"/>
        <v/>
      </c>
      <c r="P48" s="167"/>
    </row>
    <row r="49" spans="2:16" x14ac:dyDescent="0.2">
      <c r="B49" s="105"/>
      <c r="C49" s="12"/>
      <c r="D49" s="19"/>
      <c r="E49" s="13"/>
      <c r="F49" s="13"/>
      <c r="G49" s="13"/>
      <c r="H49" s="14"/>
      <c r="I49" s="15"/>
      <c r="J49" s="16"/>
      <c r="K49" s="16"/>
      <c r="L49" s="72"/>
      <c r="M49" s="209"/>
      <c r="N49" s="209"/>
      <c r="O49" s="347" t="str">
        <f t="shared" si="2"/>
        <v/>
      </c>
      <c r="P49" s="167"/>
    </row>
    <row r="50" spans="2:16" x14ac:dyDescent="0.2">
      <c r="B50" s="105"/>
      <c r="C50" s="12"/>
      <c r="D50" s="19"/>
      <c r="E50" s="13"/>
      <c r="F50" s="13"/>
      <c r="G50" s="13"/>
      <c r="H50" s="14"/>
      <c r="I50" s="15"/>
      <c r="J50" s="16"/>
      <c r="K50" s="16"/>
      <c r="L50" s="72"/>
      <c r="M50" s="209"/>
      <c r="N50" s="209"/>
      <c r="O50" s="347" t="str">
        <f t="shared" si="2"/>
        <v/>
      </c>
      <c r="P50" s="167"/>
    </row>
    <row r="51" spans="2:16" x14ac:dyDescent="0.2">
      <c r="B51" s="105"/>
      <c r="C51" s="12"/>
      <c r="D51" s="19"/>
      <c r="E51" s="13"/>
      <c r="F51" s="13"/>
      <c r="G51" s="13"/>
      <c r="H51" s="14"/>
      <c r="I51" s="15"/>
      <c r="J51" s="16"/>
      <c r="K51" s="16"/>
      <c r="L51" s="72"/>
      <c r="M51" s="209"/>
      <c r="N51" s="209"/>
      <c r="O51" s="347" t="str">
        <f t="shared" si="2"/>
        <v/>
      </c>
      <c r="P51" s="167"/>
    </row>
    <row r="52" spans="2:16" x14ac:dyDescent="0.2">
      <c r="B52" s="105"/>
      <c r="C52" s="12"/>
      <c r="D52" s="19"/>
      <c r="E52" s="13"/>
      <c r="F52" s="13"/>
      <c r="G52" s="13"/>
      <c r="H52" s="14"/>
      <c r="I52" s="15"/>
      <c r="J52" s="16"/>
      <c r="K52" s="16"/>
      <c r="L52" s="72"/>
      <c r="M52" s="209"/>
      <c r="N52" s="209"/>
      <c r="O52" s="347" t="str">
        <f t="shared" si="2"/>
        <v/>
      </c>
      <c r="P52" s="167"/>
    </row>
    <row r="53" spans="2:16" x14ac:dyDescent="0.2">
      <c r="B53" s="105"/>
      <c r="C53" s="12"/>
      <c r="D53" s="19"/>
      <c r="E53" s="13"/>
      <c r="F53" s="13"/>
      <c r="G53" s="13"/>
      <c r="H53" s="14"/>
      <c r="I53" s="15"/>
      <c r="J53" s="16"/>
      <c r="K53" s="16"/>
      <c r="L53" s="72"/>
      <c r="M53" s="209"/>
      <c r="N53" s="209"/>
      <c r="O53" s="347" t="str">
        <f t="shared" si="2"/>
        <v/>
      </c>
      <c r="P53" s="167"/>
    </row>
    <row r="54" spans="2:16" x14ac:dyDescent="0.2">
      <c r="B54" s="105"/>
      <c r="C54" s="12"/>
      <c r="D54" s="19"/>
      <c r="E54" s="13"/>
      <c r="F54" s="13"/>
      <c r="G54" s="13"/>
      <c r="H54" s="14"/>
      <c r="I54" s="15"/>
      <c r="J54" s="16"/>
      <c r="K54" s="16"/>
      <c r="L54" s="72"/>
      <c r="M54" s="209"/>
      <c r="N54" s="209"/>
      <c r="O54" s="347" t="str">
        <f t="shared" si="2"/>
        <v/>
      </c>
      <c r="P54" s="167"/>
    </row>
    <row r="55" spans="2:16" x14ac:dyDescent="0.2">
      <c r="B55" s="105"/>
      <c r="C55" s="12"/>
      <c r="D55" s="19"/>
      <c r="E55" s="13"/>
      <c r="F55" s="13"/>
      <c r="G55" s="13"/>
      <c r="H55" s="14"/>
      <c r="I55" s="15"/>
      <c r="J55" s="16"/>
      <c r="K55" s="16"/>
      <c r="L55" s="72"/>
      <c r="M55" s="209"/>
      <c r="N55" s="209"/>
      <c r="O55" s="347" t="str">
        <f t="shared" si="2"/>
        <v/>
      </c>
      <c r="P55" s="167"/>
    </row>
    <row r="56" spans="2:16" x14ac:dyDescent="0.2">
      <c r="B56" s="105"/>
      <c r="C56" s="12"/>
      <c r="D56" s="19"/>
      <c r="E56" s="13"/>
      <c r="F56" s="13"/>
      <c r="G56" s="13"/>
      <c r="H56" s="14"/>
      <c r="I56" s="15"/>
      <c r="J56" s="16"/>
      <c r="K56" s="16"/>
      <c r="L56" s="72"/>
      <c r="M56" s="209"/>
      <c r="N56" s="209"/>
      <c r="O56" s="347" t="str">
        <f t="shared" si="2"/>
        <v/>
      </c>
      <c r="P56" s="167"/>
    </row>
    <row r="57" spans="2:16" x14ac:dyDescent="0.2">
      <c r="B57" s="105"/>
      <c r="C57" s="12"/>
      <c r="D57" s="19"/>
      <c r="E57" s="13"/>
      <c r="F57" s="13"/>
      <c r="G57" s="13"/>
      <c r="H57" s="14"/>
      <c r="I57" s="15"/>
      <c r="J57" s="16"/>
      <c r="K57" s="16"/>
      <c r="L57" s="72"/>
      <c r="M57" s="209"/>
      <c r="N57" s="209"/>
      <c r="O57" s="347" t="str">
        <f t="shared" si="2"/>
        <v/>
      </c>
      <c r="P57" s="167"/>
    </row>
    <row r="58" spans="2:16" x14ac:dyDescent="0.2">
      <c r="B58" s="105"/>
      <c r="C58" s="12"/>
      <c r="D58" s="19"/>
      <c r="E58" s="13"/>
      <c r="F58" s="13"/>
      <c r="G58" s="13"/>
      <c r="H58" s="14"/>
      <c r="I58" s="15"/>
      <c r="J58" s="16"/>
      <c r="K58" s="16"/>
      <c r="L58" s="72"/>
      <c r="M58" s="209"/>
      <c r="N58" s="209"/>
      <c r="O58" s="347" t="str">
        <f t="shared" si="2"/>
        <v/>
      </c>
      <c r="P58" s="167"/>
    </row>
    <row r="59" spans="2:16" x14ac:dyDescent="0.2">
      <c r="B59" s="105"/>
      <c r="C59" s="12"/>
      <c r="D59" s="19"/>
      <c r="E59" s="13"/>
      <c r="F59" s="13"/>
      <c r="G59" s="13"/>
      <c r="H59" s="14"/>
      <c r="I59" s="15"/>
      <c r="J59" s="16"/>
      <c r="K59" s="16"/>
      <c r="L59" s="72"/>
      <c r="M59" s="209"/>
      <c r="N59" s="209"/>
      <c r="O59" s="347" t="str">
        <f t="shared" si="2"/>
        <v/>
      </c>
      <c r="P59" s="167"/>
    </row>
    <row r="60" spans="2:16" x14ac:dyDescent="0.2">
      <c r="B60" s="105"/>
      <c r="C60" s="12"/>
      <c r="D60" s="19"/>
      <c r="E60" s="13"/>
      <c r="F60" s="13"/>
      <c r="G60" s="13"/>
      <c r="H60" s="14"/>
      <c r="I60" s="15"/>
      <c r="J60" s="16"/>
      <c r="K60" s="16"/>
      <c r="L60" s="72"/>
      <c r="M60" s="209"/>
      <c r="N60" s="209"/>
      <c r="O60" s="347" t="str">
        <f t="shared" si="2"/>
        <v/>
      </c>
      <c r="P60" s="167"/>
    </row>
    <row r="61" spans="2:16" x14ac:dyDescent="0.2">
      <c r="B61" s="105"/>
      <c r="C61" s="12"/>
      <c r="D61" s="19"/>
      <c r="E61" s="13"/>
      <c r="F61" s="13"/>
      <c r="G61" s="13"/>
      <c r="H61" s="14"/>
      <c r="I61" s="15"/>
      <c r="J61" s="16"/>
      <c r="K61" s="16"/>
      <c r="L61" s="72"/>
      <c r="M61" s="209"/>
      <c r="N61" s="209"/>
      <c r="O61" s="347" t="str">
        <f t="shared" si="2"/>
        <v/>
      </c>
      <c r="P61" s="167"/>
    </row>
    <row r="62" spans="2:16" x14ac:dyDescent="0.2">
      <c r="B62" s="105"/>
      <c r="C62" s="12"/>
      <c r="D62" s="19"/>
      <c r="E62" s="13"/>
      <c r="F62" s="13"/>
      <c r="G62" s="13"/>
      <c r="H62" s="14"/>
      <c r="I62" s="15"/>
      <c r="J62" s="16"/>
      <c r="K62" s="16"/>
      <c r="L62" s="72"/>
      <c r="M62" s="209"/>
      <c r="N62" s="209"/>
      <c r="O62" s="347" t="str">
        <f t="shared" si="2"/>
        <v/>
      </c>
      <c r="P62" s="167"/>
    </row>
    <row r="63" spans="2:16" x14ac:dyDescent="0.2">
      <c r="B63" s="105"/>
      <c r="C63" s="12"/>
      <c r="D63" s="19"/>
      <c r="E63" s="13"/>
      <c r="F63" s="13"/>
      <c r="G63" s="13"/>
      <c r="H63" s="14"/>
      <c r="I63" s="15"/>
      <c r="J63" s="16"/>
      <c r="K63" s="16"/>
      <c r="L63" s="72"/>
      <c r="M63" s="209"/>
      <c r="N63" s="209"/>
      <c r="O63" s="347" t="str">
        <f t="shared" si="2"/>
        <v/>
      </c>
      <c r="P63" s="167"/>
    </row>
    <row r="64" spans="2:16" x14ac:dyDescent="0.2">
      <c r="B64" s="105"/>
      <c r="C64" s="12"/>
      <c r="D64" s="19"/>
      <c r="E64" s="13"/>
      <c r="F64" s="13"/>
      <c r="G64" s="13"/>
      <c r="H64" s="14"/>
      <c r="I64" s="15"/>
      <c r="J64" s="16"/>
      <c r="K64" s="16"/>
      <c r="L64" s="72"/>
      <c r="M64" s="209"/>
      <c r="N64" s="209"/>
      <c r="O64" s="347" t="str">
        <f t="shared" si="2"/>
        <v/>
      </c>
      <c r="P64" s="167"/>
    </row>
    <row r="65" spans="2:16" x14ac:dyDescent="0.2">
      <c r="B65" s="105"/>
      <c r="C65" s="12"/>
      <c r="D65" s="19"/>
      <c r="E65" s="13"/>
      <c r="F65" s="13"/>
      <c r="G65" s="13"/>
      <c r="H65" s="14"/>
      <c r="I65" s="15"/>
      <c r="J65" s="16"/>
      <c r="K65" s="16"/>
      <c r="L65" s="72"/>
      <c r="M65" s="209"/>
      <c r="N65" s="209"/>
      <c r="O65" s="347" t="str">
        <f t="shared" si="2"/>
        <v/>
      </c>
      <c r="P65" s="167"/>
    </row>
    <row r="66" spans="2:16" x14ac:dyDescent="0.2">
      <c r="B66" s="141"/>
      <c r="M66" s="124"/>
      <c r="N66" s="124"/>
      <c r="O66" s="124"/>
      <c r="P66" s="419"/>
    </row>
    <row r="67" spans="2:16" ht="15" thickBot="1" x14ac:dyDescent="0.25">
      <c r="B67" s="412"/>
      <c r="C67" s="302"/>
      <c r="D67" s="302"/>
      <c r="E67" s="302"/>
      <c r="F67" s="302"/>
      <c r="G67" s="302"/>
      <c r="H67" s="302"/>
      <c r="I67" s="302"/>
      <c r="J67" s="302"/>
      <c r="K67" s="302"/>
      <c r="L67" s="302"/>
      <c r="M67" s="420"/>
      <c r="N67" s="420"/>
      <c r="O67" s="420"/>
      <c r="P67" s="421"/>
    </row>
    <row r="68" spans="2:16" ht="15" x14ac:dyDescent="0.25">
      <c r="B68" s="255" t="s">
        <v>145</v>
      </c>
      <c r="C68" s="118"/>
      <c r="D68" s="118"/>
      <c r="I68" s="402"/>
    </row>
    <row r="69" spans="2:16" ht="15" x14ac:dyDescent="0.25">
      <c r="B69" s="165"/>
      <c r="C69" s="118"/>
      <c r="D69" s="118"/>
      <c r="I69" s="402"/>
    </row>
    <row r="70" spans="2:16" ht="90" x14ac:dyDescent="0.25">
      <c r="B70" s="132" t="s">
        <v>95</v>
      </c>
      <c r="I70" s="402"/>
    </row>
    <row r="71" spans="2:16" x14ac:dyDescent="0.2">
      <c r="B71" s="156"/>
      <c r="I71" s="402"/>
    </row>
    <row r="72" spans="2:16" x14ac:dyDescent="0.2">
      <c r="B72" s="141"/>
      <c r="I72" s="402"/>
    </row>
    <row r="73" spans="2:16" ht="15" thickBot="1" x14ac:dyDescent="0.25">
      <c r="B73" s="141"/>
      <c r="I73" s="402"/>
    </row>
    <row r="74" spans="2:16" ht="90" x14ac:dyDescent="0.25">
      <c r="B74" s="94" t="s">
        <v>60</v>
      </c>
      <c r="C74" s="96" t="s">
        <v>166</v>
      </c>
      <c r="D74" s="159" t="s">
        <v>97</v>
      </c>
      <c r="E74" s="96" t="s">
        <v>98</v>
      </c>
      <c r="F74" s="477" t="s">
        <v>99</v>
      </c>
      <c r="G74" s="477" t="s">
        <v>167</v>
      </c>
      <c r="H74" s="160" t="s">
        <v>168</v>
      </c>
      <c r="I74" s="157"/>
    </row>
    <row r="75" spans="2:16" x14ac:dyDescent="0.2">
      <c r="B75" s="442"/>
      <c r="C75" s="31"/>
      <c r="D75" s="488"/>
      <c r="E75" s="32"/>
      <c r="F75" s="56"/>
      <c r="G75" s="31"/>
      <c r="H75" s="161"/>
      <c r="I75" s="158"/>
    </row>
    <row r="76" spans="2:16" x14ac:dyDescent="0.2">
      <c r="B76" s="442"/>
      <c r="C76" s="31"/>
      <c r="D76" s="488"/>
      <c r="E76" s="32"/>
      <c r="F76" s="56"/>
      <c r="G76" s="31"/>
      <c r="H76" s="161"/>
      <c r="I76" s="158"/>
    </row>
    <row r="77" spans="2:16" x14ac:dyDescent="0.2">
      <c r="B77" s="442"/>
      <c r="C77" s="31"/>
      <c r="D77" s="488"/>
      <c r="E77" s="32"/>
      <c r="F77" s="56"/>
      <c r="G77" s="31"/>
      <c r="H77" s="161"/>
      <c r="I77" s="158"/>
    </row>
    <row r="78" spans="2:16" x14ac:dyDescent="0.2">
      <c r="B78" s="442"/>
      <c r="C78" s="31"/>
      <c r="D78" s="488"/>
      <c r="E78" s="32"/>
      <c r="F78" s="56"/>
      <c r="G78" s="31"/>
      <c r="H78" s="161"/>
      <c r="I78" s="158"/>
    </row>
    <row r="79" spans="2:16" x14ac:dyDescent="0.2">
      <c r="B79" s="442"/>
      <c r="C79" s="31"/>
      <c r="D79" s="488"/>
      <c r="E79" s="32"/>
      <c r="F79" s="56"/>
      <c r="G79" s="31"/>
      <c r="H79" s="161"/>
      <c r="I79" s="158"/>
    </row>
    <row r="80" spans="2:16" x14ac:dyDescent="0.2">
      <c r="B80" s="442"/>
      <c r="C80" s="31"/>
      <c r="D80" s="488"/>
      <c r="E80" s="32"/>
      <c r="F80" s="56"/>
      <c r="G80" s="31"/>
      <c r="H80" s="161"/>
      <c r="I80" s="158"/>
    </row>
    <row r="81" spans="2:9" x14ac:dyDescent="0.2">
      <c r="B81" s="442"/>
      <c r="C81" s="31"/>
      <c r="D81" s="488"/>
      <c r="E81" s="32"/>
      <c r="F81" s="56"/>
      <c r="G81" s="31"/>
      <c r="H81" s="161"/>
      <c r="I81" s="158"/>
    </row>
    <row r="82" spans="2:9" x14ac:dyDescent="0.2">
      <c r="B82" s="442"/>
      <c r="C82" s="31"/>
      <c r="D82" s="488"/>
      <c r="E82" s="32"/>
      <c r="F82" s="56"/>
      <c r="G82" s="31"/>
      <c r="H82" s="161"/>
      <c r="I82" s="158"/>
    </row>
    <row r="83" spans="2:9" x14ac:dyDescent="0.2">
      <c r="B83" s="442"/>
      <c r="C83" s="31"/>
      <c r="D83" s="488"/>
      <c r="E83" s="32"/>
      <c r="F83" s="56"/>
      <c r="G83" s="31"/>
      <c r="H83" s="161"/>
      <c r="I83" s="158"/>
    </row>
    <row r="84" spans="2:9" x14ac:dyDescent="0.2">
      <c r="B84" s="442"/>
      <c r="C84" s="31"/>
      <c r="D84" s="488"/>
      <c r="E84" s="32"/>
      <c r="F84" s="56"/>
      <c r="G84" s="31"/>
      <c r="H84" s="161"/>
      <c r="I84" s="158"/>
    </row>
    <row r="85" spans="2:9" x14ac:dyDescent="0.2">
      <c r="B85" s="442"/>
      <c r="C85" s="31"/>
      <c r="D85" s="488"/>
      <c r="E85" s="32"/>
      <c r="F85" s="56"/>
      <c r="G85" s="31"/>
      <c r="H85" s="161"/>
      <c r="I85" s="158"/>
    </row>
    <row r="86" spans="2:9" x14ac:dyDescent="0.2">
      <c r="B86" s="442"/>
      <c r="C86" s="31"/>
      <c r="D86" s="488"/>
      <c r="E86" s="32"/>
      <c r="F86" s="56"/>
      <c r="G86" s="31"/>
      <c r="H86" s="161"/>
      <c r="I86" s="158"/>
    </row>
    <row r="87" spans="2:9" x14ac:dyDescent="0.2">
      <c r="B87" s="442"/>
      <c r="C87" s="31"/>
      <c r="D87" s="488"/>
      <c r="E87" s="32"/>
      <c r="F87" s="56"/>
      <c r="G87" s="31"/>
      <c r="H87" s="161"/>
      <c r="I87" s="158"/>
    </row>
    <row r="88" spans="2:9" x14ac:dyDescent="0.2">
      <c r="B88" s="442"/>
      <c r="C88" s="31"/>
      <c r="D88" s="488"/>
      <c r="E88" s="32"/>
      <c r="F88" s="56"/>
      <c r="G88" s="31"/>
      <c r="H88" s="161"/>
      <c r="I88" s="158"/>
    </row>
    <row r="89" spans="2:9" x14ac:dyDescent="0.2">
      <c r="B89" s="442"/>
      <c r="C89" s="31"/>
      <c r="D89" s="488"/>
      <c r="E89" s="32"/>
      <c r="F89" s="56"/>
      <c r="G89" s="31"/>
      <c r="H89" s="161"/>
      <c r="I89" s="158"/>
    </row>
    <row r="90" spans="2:9" x14ac:dyDescent="0.2">
      <c r="B90" s="442"/>
      <c r="C90" s="31"/>
      <c r="D90" s="488"/>
      <c r="E90" s="32"/>
      <c r="F90" s="56"/>
      <c r="G90" s="31"/>
      <c r="H90" s="161"/>
      <c r="I90" s="158"/>
    </row>
    <row r="91" spans="2:9" x14ac:dyDescent="0.2">
      <c r="B91" s="442"/>
      <c r="C91" s="31"/>
      <c r="D91" s="488"/>
      <c r="E91" s="32"/>
      <c r="F91" s="56"/>
      <c r="G91" s="31"/>
      <c r="H91" s="161"/>
      <c r="I91" s="158"/>
    </row>
    <row r="92" spans="2:9" x14ac:dyDescent="0.2">
      <c r="B92" s="442"/>
      <c r="C92" s="31"/>
      <c r="D92" s="488"/>
      <c r="E92" s="32"/>
      <c r="F92" s="56"/>
      <c r="G92" s="31"/>
      <c r="H92" s="161"/>
      <c r="I92" s="158"/>
    </row>
    <row r="93" spans="2:9" x14ac:dyDescent="0.2">
      <c r="B93" s="442"/>
      <c r="C93" s="31"/>
      <c r="D93" s="488"/>
      <c r="E93" s="32"/>
      <c r="F93" s="56"/>
      <c r="G93" s="31"/>
      <c r="H93" s="161"/>
      <c r="I93" s="158"/>
    </row>
    <row r="94" spans="2:9" x14ac:dyDescent="0.2">
      <c r="B94" s="442"/>
      <c r="C94" s="31"/>
      <c r="D94" s="488"/>
      <c r="E94" s="32"/>
      <c r="F94" s="56"/>
      <c r="G94" s="31"/>
      <c r="H94" s="161"/>
      <c r="I94" s="158"/>
    </row>
    <row r="95" spans="2:9" x14ac:dyDescent="0.2">
      <c r="B95" s="442"/>
      <c r="C95" s="31"/>
      <c r="D95" s="488"/>
      <c r="E95" s="32"/>
      <c r="F95" s="56"/>
      <c r="G95" s="31"/>
      <c r="H95" s="161"/>
      <c r="I95" s="158"/>
    </row>
    <row r="96" spans="2:9" ht="15" thickBot="1" x14ac:dyDescent="0.25">
      <c r="B96" s="443"/>
      <c r="C96" s="103"/>
      <c r="D96" s="102"/>
      <c r="E96" s="101"/>
      <c r="F96" s="162"/>
      <c r="G96" s="103"/>
      <c r="H96" s="163"/>
      <c r="I96" s="158"/>
    </row>
    <row r="97" spans="2:22" ht="15" thickBot="1" x14ac:dyDescent="0.25">
      <c r="B97" s="412"/>
      <c r="C97" s="302"/>
      <c r="D97" s="302"/>
      <c r="E97" s="302"/>
      <c r="F97" s="302"/>
      <c r="G97" s="302"/>
      <c r="H97" s="302"/>
      <c r="I97" s="413"/>
    </row>
    <row r="99" spans="2:22" ht="15.75" x14ac:dyDescent="0.2">
      <c r="B99" s="341" t="s">
        <v>102</v>
      </c>
    </row>
    <row r="101" spans="2:22" s="389" customFormat="1" ht="21" thickBot="1" x14ac:dyDescent="0.35">
      <c r="B101" s="386" t="s">
        <v>169</v>
      </c>
      <c r="C101" s="387"/>
      <c r="D101" s="387"/>
      <c r="E101" s="387"/>
      <c r="F101" s="387"/>
      <c r="G101" s="387"/>
      <c r="H101" s="387"/>
      <c r="I101" s="388"/>
      <c r="K101" s="390"/>
      <c r="M101" s="391"/>
      <c r="N101" s="391"/>
      <c r="O101" s="391"/>
      <c r="P101" s="391"/>
      <c r="Q101" s="392"/>
      <c r="R101" s="392"/>
      <c r="S101" s="392"/>
      <c r="T101" s="392"/>
      <c r="U101" s="392"/>
      <c r="V101" s="392"/>
    </row>
    <row r="102" spans="2:22" x14ac:dyDescent="0.2">
      <c r="M102" s="124"/>
      <c r="N102" s="124"/>
      <c r="O102" s="124"/>
      <c r="P102" s="124"/>
      <c r="Q102" s="119"/>
      <c r="R102" s="119"/>
      <c r="S102" s="119"/>
      <c r="T102" s="119"/>
      <c r="U102" s="119"/>
      <c r="V102" s="119"/>
    </row>
    <row r="103" spans="2:22" ht="15" thickBot="1" x14ac:dyDescent="0.25">
      <c r="M103" s="124"/>
      <c r="N103" s="124"/>
      <c r="O103" s="124"/>
      <c r="P103" s="124"/>
      <c r="Q103" s="119"/>
      <c r="R103" s="119"/>
      <c r="S103" s="119"/>
      <c r="T103" s="119"/>
      <c r="U103" s="119"/>
      <c r="V103" s="119"/>
    </row>
    <row r="104" spans="2:22" ht="15" x14ac:dyDescent="0.2">
      <c r="B104" s="574" t="s">
        <v>170</v>
      </c>
      <c r="C104" s="575"/>
      <c r="D104" s="576"/>
      <c r="M104" s="124"/>
      <c r="N104" s="124"/>
      <c r="O104" s="124"/>
      <c r="P104" s="124"/>
      <c r="Q104" s="119"/>
      <c r="R104" s="119"/>
      <c r="S104" s="119"/>
      <c r="T104" s="119"/>
      <c r="U104" s="119"/>
      <c r="V104" s="119"/>
    </row>
    <row r="105" spans="2:22" ht="16.5" x14ac:dyDescent="0.2">
      <c r="B105" s="20" t="s">
        <v>80</v>
      </c>
      <c r="C105" s="21" t="s">
        <v>81</v>
      </c>
      <c r="D105" s="22" t="s">
        <v>82</v>
      </c>
      <c r="M105" s="124"/>
      <c r="N105" s="124"/>
      <c r="O105" s="124"/>
      <c r="P105" s="124"/>
      <c r="Q105" s="119"/>
      <c r="R105" s="119"/>
      <c r="S105" s="119"/>
      <c r="T105" s="119"/>
      <c r="U105" s="119"/>
      <c r="V105" s="119"/>
    </row>
    <row r="106" spans="2:22" ht="15" thickBot="1" x14ac:dyDescent="0.25">
      <c r="B106" s="226">
        <f>SUM(H219:H293)</f>
        <v>0</v>
      </c>
      <c r="C106" s="226">
        <f>SUM(I219:I293)</f>
        <v>0</v>
      </c>
      <c r="D106" s="33" t="s">
        <v>83</v>
      </c>
      <c r="M106" s="124"/>
      <c r="N106" s="124"/>
      <c r="O106" s="124"/>
      <c r="P106" s="124"/>
      <c r="Q106" s="119"/>
      <c r="R106" s="119"/>
      <c r="S106" s="119"/>
      <c r="T106" s="119"/>
      <c r="U106" s="119"/>
      <c r="V106" s="119"/>
    </row>
    <row r="108" spans="2:22" ht="15" x14ac:dyDescent="0.25">
      <c r="B108" s="577" t="s">
        <v>104</v>
      </c>
      <c r="C108" s="577"/>
      <c r="D108" s="577"/>
    </row>
    <row r="109" spans="2:22" ht="37.5" customHeight="1" x14ac:dyDescent="0.2">
      <c r="B109" s="578" t="s">
        <v>171</v>
      </c>
      <c r="C109" s="578"/>
      <c r="D109" s="114"/>
    </row>
    <row r="110" spans="2:22" ht="15" thickBot="1" x14ac:dyDescent="0.25"/>
    <row r="111" spans="2:22" x14ac:dyDescent="0.2">
      <c r="B111" s="414"/>
      <c r="C111" s="415"/>
      <c r="D111" s="415"/>
      <c r="E111" s="415"/>
      <c r="F111" s="415"/>
      <c r="G111" s="415"/>
      <c r="H111" s="415"/>
      <c r="I111" s="415"/>
      <c r="J111" s="415"/>
      <c r="K111" s="415"/>
      <c r="L111" s="415"/>
      <c r="M111" s="416"/>
      <c r="N111" s="417"/>
    </row>
    <row r="112" spans="2:22" ht="18" x14ac:dyDescent="0.25">
      <c r="B112" s="418" t="s">
        <v>172</v>
      </c>
      <c r="M112" s="124"/>
      <c r="N112" s="419"/>
    </row>
    <row r="113" spans="2:14" x14ac:dyDescent="0.2">
      <c r="B113" s="141"/>
      <c r="M113" s="124"/>
      <c r="N113" s="419"/>
    </row>
    <row r="114" spans="2:14" ht="105" x14ac:dyDescent="0.25">
      <c r="B114" s="132" t="s">
        <v>60</v>
      </c>
      <c r="C114" s="481" t="s">
        <v>173</v>
      </c>
      <c r="D114" s="481" t="s">
        <v>174</v>
      </c>
      <c r="E114" s="487" t="s">
        <v>175</v>
      </c>
      <c r="F114" s="487" t="s">
        <v>176</v>
      </c>
      <c r="G114" s="487" t="s">
        <v>177</v>
      </c>
      <c r="H114" s="489" t="s">
        <v>178</v>
      </c>
      <c r="I114" s="489" t="s">
        <v>179</v>
      </c>
      <c r="J114" s="487" t="s">
        <v>180</v>
      </c>
      <c r="K114" s="487" t="s">
        <v>181</v>
      </c>
      <c r="L114" s="487" t="s">
        <v>182</v>
      </c>
      <c r="M114" s="48" t="s">
        <v>183</v>
      </c>
      <c r="N114" s="419"/>
    </row>
    <row r="115" spans="2:14" x14ac:dyDescent="0.2">
      <c r="B115" s="473"/>
      <c r="C115" s="34"/>
      <c r="D115" s="219"/>
      <c r="E115" s="219"/>
      <c r="F115" s="16"/>
      <c r="G115" s="16"/>
      <c r="H115" s="16"/>
      <c r="I115" s="35"/>
      <c r="J115" s="12"/>
      <c r="K115" s="36"/>
      <c r="L115" s="16"/>
      <c r="M115" s="12"/>
      <c r="N115" s="419"/>
    </row>
    <row r="116" spans="2:14" x14ac:dyDescent="0.2">
      <c r="B116" s="473"/>
      <c r="C116" s="34"/>
      <c r="D116" s="219"/>
      <c r="E116" s="219"/>
      <c r="F116" s="16"/>
      <c r="G116" s="16"/>
      <c r="H116" s="16"/>
      <c r="I116" s="35"/>
      <c r="J116" s="12"/>
      <c r="K116" s="36"/>
      <c r="L116" s="16"/>
      <c r="M116" s="12"/>
      <c r="N116" s="419"/>
    </row>
    <row r="117" spans="2:14" x14ac:dyDescent="0.2">
      <c r="B117" s="473"/>
      <c r="C117" s="34"/>
      <c r="D117" s="219"/>
      <c r="E117" s="219"/>
      <c r="F117" s="16"/>
      <c r="G117" s="16"/>
      <c r="H117" s="16"/>
      <c r="I117" s="35"/>
      <c r="J117" s="12"/>
      <c r="K117" s="36"/>
      <c r="L117" s="16"/>
      <c r="M117" s="12"/>
      <c r="N117" s="419"/>
    </row>
    <row r="118" spans="2:14" x14ac:dyDescent="0.2">
      <c r="B118" s="473"/>
      <c r="C118" s="34"/>
      <c r="D118" s="219"/>
      <c r="E118" s="219"/>
      <c r="F118" s="16"/>
      <c r="G118" s="16"/>
      <c r="H118" s="16"/>
      <c r="I118" s="35"/>
      <c r="J118" s="12"/>
      <c r="K118" s="36"/>
      <c r="L118" s="16"/>
      <c r="M118" s="12"/>
      <c r="N118" s="419"/>
    </row>
    <row r="119" spans="2:14" x14ac:dyDescent="0.2">
      <c r="B119" s="473"/>
      <c r="C119" s="34"/>
      <c r="D119" s="219"/>
      <c r="E119" s="219"/>
      <c r="F119" s="16"/>
      <c r="G119" s="16"/>
      <c r="H119" s="16"/>
      <c r="I119" s="35"/>
      <c r="J119" s="12"/>
      <c r="K119" s="36"/>
      <c r="L119" s="16"/>
      <c r="M119" s="12"/>
      <c r="N119" s="419"/>
    </row>
    <row r="120" spans="2:14" x14ac:dyDescent="0.2">
      <c r="B120" s="473"/>
      <c r="C120" s="34"/>
      <c r="D120" s="219"/>
      <c r="E120" s="219"/>
      <c r="F120" s="16"/>
      <c r="G120" s="16"/>
      <c r="H120" s="16"/>
      <c r="I120" s="35"/>
      <c r="J120" s="12"/>
      <c r="K120" s="36"/>
      <c r="L120" s="16"/>
      <c r="M120" s="12"/>
      <c r="N120" s="419"/>
    </row>
    <row r="121" spans="2:14" x14ac:dyDescent="0.2">
      <c r="B121" s="473"/>
      <c r="C121" s="34"/>
      <c r="D121" s="219"/>
      <c r="E121" s="219"/>
      <c r="F121" s="16"/>
      <c r="G121" s="16"/>
      <c r="H121" s="16"/>
      <c r="I121" s="35"/>
      <c r="J121" s="12"/>
      <c r="K121" s="36"/>
      <c r="L121" s="16"/>
      <c r="M121" s="12"/>
      <c r="N121" s="419"/>
    </row>
    <row r="122" spans="2:14" x14ac:dyDescent="0.2">
      <c r="B122" s="473"/>
      <c r="C122" s="34"/>
      <c r="D122" s="219"/>
      <c r="E122" s="219"/>
      <c r="F122" s="16"/>
      <c r="G122" s="16"/>
      <c r="H122" s="16"/>
      <c r="I122" s="35"/>
      <c r="J122" s="12"/>
      <c r="K122" s="36"/>
      <c r="L122" s="16"/>
      <c r="M122" s="12"/>
      <c r="N122" s="419"/>
    </row>
    <row r="123" spans="2:14" x14ac:dyDescent="0.2">
      <c r="B123" s="473"/>
      <c r="C123" s="34"/>
      <c r="D123" s="219"/>
      <c r="E123" s="219"/>
      <c r="F123" s="16"/>
      <c r="G123" s="16"/>
      <c r="H123" s="16"/>
      <c r="I123" s="35"/>
      <c r="J123" s="12"/>
      <c r="K123" s="36"/>
      <c r="L123" s="16"/>
      <c r="M123" s="12"/>
      <c r="N123" s="419"/>
    </row>
    <row r="124" spans="2:14" x14ac:dyDescent="0.2">
      <c r="B124" s="473"/>
      <c r="C124" s="34"/>
      <c r="D124" s="219"/>
      <c r="E124" s="219"/>
      <c r="F124" s="16"/>
      <c r="G124" s="16"/>
      <c r="H124" s="16"/>
      <c r="I124" s="35"/>
      <c r="J124" s="12"/>
      <c r="K124" s="36"/>
      <c r="L124" s="16"/>
      <c r="M124" s="12"/>
      <c r="N124" s="419"/>
    </row>
    <row r="125" spans="2:14" x14ac:dyDescent="0.2">
      <c r="B125" s="473"/>
      <c r="C125" s="34"/>
      <c r="D125" s="219"/>
      <c r="E125" s="219"/>
      <c r="F125" s="16"/>
      <c r="G125" s="16"/>
      <c r="H125" s="16"/>
      <c r="I125" s="35"/>
      <c r="J125" s="12"/>
      <c r="K125" s="36"/>
      <c r="L125" s="16"/>
      <c r="M125" s="12"/>
      <c r="N125" s="419"/>
    </row>
    <row r="126" spans="2:14" x14ac:dyDescent="0.2">
      <c r="B126" s="473"/>
      <c r="C126" s="34"/>
      <c r="D126" s="219"/>
      <c r="E126" s="219"/>
      <c r="F126" s="16"/>
      <c r="G126" s="16"/>
      <c r="H126" s="16"/>
      <c r="I126" s="35"/>
      <c r="J126" s="12"/>
      <c r="K126" s="36"/>
      <c r="L126" s="16"/>
      <c r="M126" s="12"/>
      <c r="N126" s="419"/>
    </row>
    <row r="127" spans="2:14" x14ac:dyDescent="0.2">
      <c r="B127" s="473"/>
      <c r="C127" s="34"/>
      <c r="D127" s="219"/>
      <c r="E127" s="219"/>
      <c r="F127" s="16"/>
      <c r="G127" s="16"/>
      <c r="H127" s="16"/>
      <c r="I127" s="35"/>
      <c r="J127" s="12"/>
      <c r="K127" s="36"/>
      <c r="L127" s="16"/>
      <c r="M127" s="12"/>
      <c r="N127" s="419"/>
    </row>
    <row r="128" spans="2:14" x14ac:dyDescent="0.2">
      <c r="B128" s="473"/>
      <c r="C128" s="34"/>
      <c r="D128" s="219"/>
      <c r="E128" s="219"/>
      <c r="F128" s="16"/>
      <c r="G128" s="16"/>
      <c r="H128" s="16"/>
      <c r="I128" s="35"/>
      <c r="J128" s="12"/>
      <c r="K128" s="36"/>
      <c r="L128" s="16"/>
      <c r="M128" s="12"/>
      <c r="N128" s="419"/>
    </row>
    <row r="129" spans="2:14" x14ac:dyDescent="0.2">
      <c r="B129" s="473"/>
      <c r="C129" s="34"/>
      <c r="D129" s="219"/>
      <c r="E129" s="219"/>
      <c r="F129" s="16"/>
      <c r="G129" s="16"/>
      <c r="H129" s="16"/>
      <c r="I129" s="35"/>
      <c r="J129" s="12"/>
      <c r="K129" s="36"/>
      <c r="L129" s="16"/>
      <c r="M129" s="12"/>
      <c r="N129" s="419"/>
    </row>
    <row r="130" spans="2:14" x14ac:dyDescent="0.2">
      <c r="B130" s="473"/>
      <c r="C130" s="34"/>
      <c r="D130" s="219"/>
      <c r="E130" s="219"/>
      <c r="F130" s="16"/>
      <c r="G130" s="16"/>
      <c r="H130" s="16"/>
      <c r="I130" s="35"/>
      <c r="J130" s="12"/>
      <c r="K130" s="36"/>
      <c r="L130" s="16"/>
      <c r="M130" s="12"/>
      <c r="N130" s="419"/>
    </row>
    <row r="131" spans="2:14" x14ac:dyDescent="0.2">
      <c r="B131" s="473"/>
      <c r="C131" s="34"/>
      <c r="D131" s="219"/>
      <c r="E131" s="219"/>
      <c r="F131" s="16"/>
      <c r="G131" s="16"/>
      <c r="H131" s="16"/>
      <c r="I131" s="35"/>
      <c r="J131" s="12"/>
      <c r="K131" s="36"/>
      <c r="L131" s="16"/>
      <c r="M131" s="12"/>
      <c r="N131" s="419"/>
    </row>
    <row r="132" spans="2:14" x14ac:dyDescent="0.2">
      <c r="B132" s="473"/>
      <c r="C132" s="34"/>
      <c r="D132" s="219"/>
      <c r="E132" s="219"/>
      <c r="F132" s="16"/>
      <c r="G132" s="16"/>
      <c r="H132" s="16"/>
      <c r="I132" s="35"/>
      <c r="J132" s="12"/>
      <c r="K132" s="36"/>
      <c r="L132" s="16"/>
      <c r="M132" s="12"/>
      <c r="N132" s="419"/>
    </row>
    <row r="133" spans="2:14" x14ac:dyDescent="0.2">
      <c r="B133" s="473"/>
      <c r="C133" s="34"/>
      <c r="D133" s="219"/>
      <c r="E133" s="219"/>
      <c r="F133" s="16"/>
      <c r="G133" s="16"/>
      <c r="H133" s="16"/>
      <c r="I133" s="35"/>
      <c r="J133" s="12"/>
      <c r="K133" s="36"/>
      <c r="L133" s="16"/>
      <c r="M133" s="12"/>
      <c r="N133" s="419"/>
    </row>
    <row r="134" spans="2:14" x14ac:dyDescent="0.2">
      <c r="B134" s="473"/>
      <c r="C134" s="34"/>
      <c r="D134" s="219"/>
      <c r="E134" s="219"/>
      <c r="F134" s="16"/>
      <c r="G134" s="16"/>
      <c r="H134" s="16"/>
      <c r="I134" s="35"/>
      <c r="J134" s="12"/>
      <c r="K134" s="36"/>
      <c r="L134" s="16"/>
      <c r="M134" s="12"/>
      <c r="N134" s="419"/>
    </row>
    <row r="135" spans="2:14" x14ac:dyDescent="0.2">
      <c r="B135" s="473"/>
      <c r="C135" s="34"/>
      <c r="D135" s="219"/>
      <c r="E135" s="219"/>
      <c r="F135" s="16"/>
      <c r="G135" s="16"/>
      <c r="H135" s="16"/>
      <c r="I135" s="35"/>
      <c r="J135" s="12"/>
      <c r="K135" s="36"/>
      <c r="L135" s="16"/>
      <c r="M135" s="12"/>
      <c r="N135" s="419"/>
    </row>
    <row r="136" spans="2:14" x14ac:dyDescent="0.2">
      <c r="B136" s="473"/>
      <c r="C136" s="34"/>
      <c r="D136" s="219"/>
      <c r="E136" s="219"/>
      <c r="F136" s="16"/>
      <c r="G136" s="16"/>
      <c r="H136" s="16"/>
      <c r="I136" s="35"/>
      <c r="J136" s="12"/>
      <c r="K136" s="36"/>
      <c r="L136" s="16"/>
      <c r="M136" s="12"/>
      <c r="N136" s="419"/>
    </row>
    <row r="137" spans="2:14" x14ac:dyDescent="0.2">
      <c r="B137" s="141"/>
      <c r="M137" s="124"/>
      <c r="N137" s="419"/>
    </row>
    <row r="138" spans="2:14" ht="15" thickBot="1" x14ac:dyDescent="0.25">
      <c r="B138" s="412"/>
      <c r="C138" s="302"/>
      <c r="D138" s="302"/>
      <c r="E138" s="302"/>
      <c r="F138" s="302"/>
      <c r="G138" s="302"/>
      <c r="H138" s="302"/>
      <c r="I138" s="302"/>
      <c r="J138" s="302"/>
      <c r="K138" s="302"/>
      <c r="L138" s="302"/>
      <c r="M138" s="420"/>
      <c r="N138" s="421"/>
    </row>
    <row r="139" spans="2:14" x14ac:dyDescent="0.2">
      <c r="B139" s="141"/>
      <c r="H139" s="402"/>
    </row>
    <row r="140" spans="2:14" ht="18" x14ac:dyDescent="0.25">
      <c r="B140" s="418" t="s">
        <v>184</v>
      </c>
      <c r="H140" s="402"/>
    </row>
    <row r="141" spans="2:14" x14ac:dyDescent="0.2">
      <c r="B141" s="141"/>
      <c r="H141" s="402"/>
    </row>
    <row r="142" spans="2:14" x14ac:dyDescent="0.2">
      <c r="B142" s="141" t="s">
        <v>185</v>
      </c>
      <c r="H142" s="402"/>
    </row>
    <row r="143" spans="2:14" x14ac:dyDescent="0.2">
      <c r="B143" s="141"/>
      <c r="D143" s="66" t="s">
        <v>186</v>
      </c>
      <c r="H143" s="402"/>
    </row>
    <row r="144" spans="2:14" x14ac:dyDescent="0.2">
      <c r="B144" s="141"/>
      <c r="D144" s="66" t="s">
        <v>188</v>
      </c>
      <c r="E144" s="579" t="s">
        <v>187</v>
      </c>
      <c r="F144" s="579"/>
      <c r="H144" s="402"/>
    </row>
    <row r="145" spans="2:8" ht="60" x14ac:dyDescent="0.25">
      <c r="B145" s="132" t="s">
        <v>189</v>
      </c>
      <c r="C145" s="481" t="s">
        <v>190</v>
      </c>
      <c r="D145" s="481" t="s">
        <v>191</v>
      </c>
      <c r="E145" s="580" t="s">
        <v>192</v>
      </c>
      <c r="F145" s="581"/>
      <c r="G145" s="481" t="s">
        <v>60</v>
      </c>
      <c r="H145" s="402"/>
    </row>
    <row r="146" spans="2:8" x14ac:dyDescent="0.2">
      <c r="B146" s="147" t="str">
        <f ca="1">IF(ISBLANK(INDIRECT("$C$115")),"",INDIRECT("$C$115"))</f>
        <v/>
      </c>
      <c r="C146" s="37" t="str">
        <f ca="1">IF(NOT(LEN(B146)&lt;1),"Blowdown valve","")</f>
        <v/>
      </c>
      <c r="D146" s="16"/>
      <c r="E146" s="557"/>
      <c r="F146" s="558"/>
      <c r="G146" s="422" t="str">
        <f t="array" aca="1" ref="G146" ca="1">_xlfn.IFNA(IF(INDEX($B$115:$B$136,MATCH($B146,$C$115:$C$136,0),1)&lt;&gt;"",INDEX($B$115:$B$136,MATCH($B146,$C$115:$C$136,0),1),""),"")</f>
        <v/>
      </c>
      <c r="H146" s="402"/>
    </row>
    <row r="147" spans="2:8" x14ac:dyDescent="0.2">
      <c r="B147" s="147" t="str">
        <f ca="1">IF(ISBLANK(INDIRECT("$C$115")),"",INDIRECT("$C$115"))</f>
        <v/>
      </c>
      <c r="C147" s="37" t="str">
        <f ca="1">IF(NOT(LEN(B147)&lt;1),"Isolation valve","")</f>
        <v/>
      </c>
      <c r="D147" s="16"/>
      <c r="E147" s="557"/>
      <c r="F147" s="558"/>
      <c r="G147" s="422" t="str">
        <f t="array" aca="1" ref="G147" ca="1">_xlfn.IFNA(IF(INDEX($B$115:$B$136,MATCH($B147,$C$115:$C$136,0),1)&lt;&gt;"",INDEX($B$115:$B$136,MATCH($B147,$C$115:$C$136,0),1),""),"")</f>
        <v/>
      </c>
      <c r="H147" s="402"/>
    </row>
    <row r="148" spans="2:8" x14ac:dyDescent="0.2">
      <c r="B148" s="147" t="str">
        <f ca="1">IF(ISBLANK(INDIRECT("$C$115")),"",INDIRECT("$C$115"))</f>
        <v/>
      </c>
      <c r="C148" s="37" t="str">
        <f ca="1">IF(NOT(LEN(B148)&lt;1),"Wet seal","")</f>
        <v/>
      </c>
      <c r="D148" s="16"/>
      <c r="E148" s="557"/>
      <c r="F148" s="558"/>
      <c r="G148" s="422" t="str">
        <f t="array" aca="1" ref="G148" ca="1">_xlfn.IFNA(IF(INDEX($B$115:$B$136,MATCH($B148,$C$115:$C$136,0),1)&lt;&gt;"",INDEX($B$115:$B$136,MATCH($B148,$C$115:$C$136,0),1),""),"")</f>
        <v/>
      </c>
      <c r="H148" s="402"/>
    </row>
    <row r="149" spans="2:8" x14ac:dyDescent="0.2">
      <c r="B149" s="147" t="str">
        <f ca="1">IF(ISBLANK(INDIRECT("$C$116")),"",INDIRECT("$C$116"))</f>
        <v/>
      </c>
      <c r="C149" s="37" t="str">
        <f ca="1">IF(NOT(LEN(B149)&lt;1),"Blowdown valve","")</f>
        <v/>
      </c>
      <c r="D149" s="16"/>
      <c r="E149" s="557"/>
      <c r="F149" s="558"/>
      <c r="G149" s="422" t="str">
        <f t="array" aca="1" ref="G149" ca="1">_xlfn.IFNA(IF(INDEX($B$115:$B$136,MATCH($B149,$C$115:$C$136,0),1)&lt;&gt;"",INDEX($B$115:$B$136,MATCH($B149,$C$115:$C$136,0),1),""),"")</f>
        <v/>
      </c>
      <c r="H149" s="402"/>
    </row>
    <row r="150" spans="2:8" x14ac:dyDescent="0.2">
      <c r="B150" s="147" t="str">
        <f ca="1">IF(ISBLANK(INDIRECT("$C$116")),"",INDIRECT("$C$116"))</f>
        <v/>
      </c>
      <c r="C150" s="37" t="str">
        <f ca="1">IF(NOT(LEN(B150)&lt;1),"Isolation valve","")</f>
        <v/>
      </c>
      <c r="D150" s="16"/>
      <c r="E150" s="557"/>
      <c r="F150" s="558"/>
      <c r="G150" s="422" t="str">
        <f t="array" aca="1" ref="G150" ca="1">_xlfn.IFNA(IF(INDEX($B$115:$B$136,MATCH($B150,$C$115:$C$136,0),1)&lt;&gt;"",INDEX($B$115:$B$136,MATCH($B150,$C$115:$C$136,0),1),""),"")</f>
        <v/>
      </c>
      <c r="H150" s="402"/>
    </row>
    <row r="151" spans="2:8" x14ac:dyDescent="0.2">
      <c r="B151" s="147" t="str">
        <f ca="1">IF(ISBLANK(INDIRECT("$C$116")),"",INDIRECT("$C$116"))</f>
        <v/>
      </c>
      <c r="C151" s="37" t="str">
        <f ca="1">IF(NOT(LEN(B151)&lt;1),"Wet seal","")</f>
        <v/>
      </c>
      <c r="D151" s="16"/>
      <c r="E151" s="557"/>
      <c r="F151" s="558"/>
      <c r="G151" s="422" t="str">
        <f t="array" aca="1" ref="G151" ca="1">_xlfn.IFNA(IF(INDEX($B$115:$B$136,MATCH($B151,$C$115:$C$136,0),1)&lt;&gt;"",INDEX($B$115:$B$136,MATCH($B151,$C$115:$C$136,0),1),""),"")</f>
        <v/>
      </c>
      <c r="H151" s="402"/>
    </row>
    <row r="152" spans="2:8" x14ac:dyDescent="0.2">
      <c r="B152" s="147" t="str">
        <f ca="1">IF(ISBLANK(INDIRECT("$C$117")),"",INDIRECT("$C$117"))</f>
        <v/>
      </c>
      <c r="C152" s="37" t="str">
        <f ca="1">IF(NOT(LEN(B152)&lt;1),"Blowdown valve","")</f>
        <v/>
      </c>
      <c r="D152" s="16"/>
      <c r="E152" s="557"/>
      <c r="F152" s="558"/>
      <c r="G152" s="422" t="str">
        <f t="array" aca="1" ref="G152" ca="1">_xlfn.IFNA(IF(INDEX($B$115:$B$136,MATCH($B152,$C$115:$C$136,0),1)&lt;&gt;"",INDEX($B$115:$B$136,MATCH($B152,$C$115:$C$136,0),1),""),"")</f>
        <v/>
      </c>
      <c r="H152" s="402"/>
    </row>
    <row r="153" spans="2:8" x14ac:dyDescent="0.2">
      <c r="B153" s="147" t="str">
        <f ca="1">IF(ISBLANK(INDIRECT("$C$117")),"",INDIRECT("$C$117"))</f>
        <v/>
      </c>
      <c r="C153" s="37" t="str">
        <f ca="1">IF(NOT(LEN(B153)&lt;1),"Isolation valve","")</f>
        <v/>
      </c>
      <c r="D153" s="16"/>
      <c r="E153" s="557"/>
      <c r="F153" s="558"/>
      <c r="G153" s="422" t="str">
        <f t="array" aca="1" ref="G153" ca="1">_xlfn.IFNA(IF(INDEX($B$115:$B$136,MATCH($B153,$C$115:$C$136,0),1)&lt;&gt;"",INDEX($B$115:$B$136,MATCH($B153,$C$115:$C$136,0),1),""),"")</f>
        <v/>
      </c>
      <c r="H153" s="402"/>
    </row>
    <row r="154" spans="2:8" x14ac:dyDescent="0.2">
      <c r="B154" s="147" t="str">
        <f ca="1">IF(ISBLANK(INDIRECT("$C$117")),"",INDIRECT("$C$117"))</f>
        <v/>
      </c>
      <c r="C154" s="37" t="str">
        <f ca="1">IF(NOT(LEN(B154)&lt;1),"Wet seal","")</f>
        <v/>
      </c>
      <c r="D154" s="16"/>
      <c r="E154" s="557"/>
      <c r="F154" s="558"/>
      <c r="G154" s="422" t="str">
        <f t="array" aca="1" ref="G154" ca="1">_xlfn.IFNA(IF(INDEX($B$115:$B$136,MATCH($B154,$C$115:$C$136,0),1)&lt;&gt;"",INDEX($B$115:$B$136,MATCH($B154,$C$115:$C$136,0),1),""),"")</f>
        <v/>
      </c>
      <c r="H154" s="402"/>
    </row>
    <row r="155" spans="2:8" x14ac:dyDescent="0.2">
      <c r="B155" s="147" t="str">
        <f ca="1">IF(ISBLANK(INDIRECT("$C$118")),"",INDIRECT("$C$118"))</f>
        <v/>
      </c>
      <c r="C155" s="37" t="str">
        <f ca="1">IF(NOT(LEN(B155)&lt;1),"Blowdown valve","")</f>
        <v/>
      </c>
      <c r="D155" s="16"/>
      <c r="E155" s="557"/>
      <c r="F155" s="558"/>
      <c r="G155" s="422" t="str">
        <f t="array" aca="1" ref="G155" ca="1">_xlfn.IFNA(IF(INDEX($B$115:$B$136,MATCH($B155,$C$115:$C$136,0),1)&lt;&gt;"",INDEX($B$115:$B$136,MATCH($B155,$C$115:$C$136,0),1),""),"")</f>
        <v/>
      </c>
      <c r="H155" s="402"/>
    </row>
    <row r="156" spans="2:8" x14ac:dyDescent="0.2">
      <c r="B156" s="147" t="str">
        <f ca="1">IF(ISBLANK(INDIRECT("$C$118")),"",INDIRECT("$C$118"))</f>
        <v/>
      </c>
      <c r="C156" s="37" t="str">
        <f ca="1">IF(NOT(LEN(B156)&lt;1),"Isolation valve","")</f>
        <v/>
      </c>
      <c r="D156" s="16"/>
      <c r="E156" s="557"/>
      <c r="F156" s="558"/>
      <c r="G156" s="422" t="str">
        <f t="array" aca="1" ref="G156" ca="1">_xlfn.IFNA(IF(INDEX($B$115:$B$136,MATCH($B156,$C$115:$C$136,0),1)&lt;&gt;"",INDEX($B$115:$B$136,MATCH($B156,$C$115:$C$136,0),1),""),"")</f>
        <v/>
      </c>
      <c r="H156" s="402"/>
    </row>
    <row r="157" spans="2:8" x14ac:dyDescent="0.2">
      <c r="B157" s="147" t="str">
        <f ca="1">IF(ISBLANK(INDIRECT("$C$118")),"",INDIRECT("$C$118"))</f>
        <v/>
      </c>
      <c r="C157" s="37" t="str">
        <f ca="1">IF(NOT(LEN(B157)&lt;1),"Wet seal","")</f>
        <v/>
      </c>
      <c r="D157" s="16"/>
      <c r="E157" s="557"/>
      <c r="F157" s="558"/>
      <c r="G157" s="422" t="str">
        <f t="array" aca="1" ref="G157" ca="1">_xlfn.IFNA(IF(INDEX($B$115:$B$136,MATCH($B157,$C$115:$C$136,0),1)&lt;&gt;"",INDEX($B$115:$B$136,MATCH($B157,$C$115:$C$136,0),1),""),"")</f>
        <v/>
      </c>
      <c r="H157" s="402"/>
    </row>
    <row r="158" spans="2:8" x14ac:dyDescent="0.2">
      <c r="B158" s="147" t="str">
        <f ca="1">IF(ISBLANK(INDIRECT("$C$119")),"",INDIRECT("$C$119"))</f>
        <v/>
      </c>
      <c r="C158" s="37" t="str">
        <f ca="1">IF(NOT(LEN(B158)&lt;1),"Blowdown valve","")</f>
        <v/>
      </c>
      <c r="D158" s="16"/>
      <c r="E158" s="557"/>
      <c r="F158" s="558"/>
      <c r="G158" s="422" t="str">
        <f t="array" aca="1" ref="G158" ca="1">_xlfn.IFNA(IF(INDEX($B$115:$B$136,MATCH($B158,$C$115:$C$136,0),1)&lt;&gt;"",INDEX($B$115:$B$136,MATCH($B158,$C$115:$C$136,0),1),""),"")</f>
        <v/>
      </c>
      <c r="H158" s="402"/>
    </row>
    <row r="159" spans="2:8" x14ac:dyDescent="0.2">
      <c r="B159" s="147" t="str">
        <f ca="1">IF(ISBLANK(INDIRECT("$C$119")),"",INDIRECT("$C$119"))</f>
        <v/>
      </c>
      <c r="C159" s="37" t="str">
        <f ca="1">IF(NOT(LEN(B159)&lt;1),"Isolation valve","")</f>
        <v/>
      </c>
      <c r="D159" s="16"/>
      <c r="E159" s="557"/>
      <c r="F159" s="558"/>
      <c r="G159" s="422" t="str">
        <f t="array" aca="1" ref="G159" ca="1">_xlfn.IFNA(IF(INDEX($B$115:$B$136,MATCH($B159,$C$115:$C$136,0),1)&lt;&gt;"",INDEX($B$115:$B$136,MATCH($B159,$C$115:$C$136,0),1),""),"")</f>
        <v/>
      </c>
      <c r="H159" s="402"/>
    </row>
    <row r="160" spans="2:8" x14ac:dyDescent="0.2">
      <c r="B160" s="147" t="str">
        <f ca="1">IF(ISBLANK(INDIRECT("$C$119")),"",INDIRECT("$C$119"))</f>
        <v/>
      </c>
      <c r="C160" s="37" t="str">
        <f ca="1">IF(NOT(LEN(B160)&lt;1),"Wet seal","")</f>
        <v/>
      </c>
      <c r="D160" s="16"/>
      <c r="E160" s="557"/>
      <c r="F160" s="558"/>
      <c r="G160" s="422" t="str">
        <f t="array" aca="1" ref="G160" ca="1">_xlfn.IFNA(IF(INDEX($B$115:$B$136,MATCH($B160,$C$115:$C$136,0),1)&lt;&gt;"",INDEX($B$115:$B$136,MATCH($B160,$C$115:$C$136,0),1),""),"")</f>
        <v/>
      </c>
      <c r="H160" s="402"/>
    </row>
    <row r="161" spans="2:8" x14ac:dyDescent="0.2">
      <c r="B161" s="147" t="str">
        <f ca="1">IF(ISBLANK(INDIRECT("$C$120")),"",INDIRECT("$C$120"))</f>
        <v/>
      </c>
      <c r="C161" s="37" t="str">
        <f ca="1">IF(NOT(LEN(B161)&lt;1),"Blowdown valve","")</f>
        <v/>
      </c>
      <c r="D161" s="16"/>
      <c r="E161" s="557"/>
      <c r="F161" s="558"/>
      <c r="G161" s="422" t="str">
        <f t="array" aca="1" ref="G161" ca="1">_xlfn.IFNA(IF(INDEX($B$115:$B$136,MATCH($B161,$C$115:$C$136,0),1)&lt;&gt;"",INDEX($B$115:$B$136,MATCH($B161,$C$115:$C$136,0),1),""),"")</f>
        <v/>
      </c>
      <c r="H161" s="402"/>
    </row>
    <row r="162" spans="2:8" x14ac:dyDescent="0.2">
      <c r="B162" s="147" t="str">
        <f ca="1">IF(ISBLANK(INDIRECT("$C$120")),"",INDIRECT("$C$120"))</f>
        <v/>
      </c>
      <c r="C162" s="37" t="str">
        <f ca="1">IF(NOT(LEN(B162)&lt;1),"Isolation valve","")</f>
        <v/>
      </c>
      <c r="D162" s="16"/>
      <c r="E162" s="557"/>
      <c r="F162" s="558"/>
      <c r="G162" s="422" t="str">
        <f t="array" aca="1" ref="G162" ca="1">_xlfn.IFNA(IF(INDEX($B$115:$B$136,MATCH($B162,$C$115:$C$136,0),1)&lt;&gt;"",INDEX($B$115:$B$136,MATCH($B162,$C$115:$C$136,0),1),""),"")</f>
        <v/>
      </c>
      <c r="H162" s="402"/>
    </row>
    <row r="163" spans="2:8" x14ac:dyDescent="0.2">
      <c r="B163" s="147" t="str">
        <f ca="1">IF(ISBLANK(INDIRECT("$C$120")),"",INDIRECT("$C$120"))</f>
        <v/>
      </c>
      <c r="C163" s="37" t="str">
        <f ca="1">IF(NOT(LEN(B163)&lt;1),"Wet seal","")</f>
        <v/>
      </c>
      <c r="D163" s="16"/>
      <c r="E163" s="557"/>
      <c r="F163" s="558"/>
      <c r="G163" s="422" t="str">
        <f t="array" aca="1" ref="G163" ca="1">_xlfn.IFNA(IF(INDEX($B$115:$B$136,MATCH($B163,$C$115:$C$136,0),1)&lt;&gt;"",INDEX($B$115:$B$136,MATCH($B163,$C$115:$C$136,0),1),""),"")</f>
        <v/>
      </c>
      <c r="H163" s="402"/>
    </row>
    <row r="164" spans="2:8" x14ac:dyDescent="0.2">
      <c r="B164" s="147" t="str">
        <f ca="1">IF(ISBLANK(INDIRECT("$C$121")),"",INDIRECT("$C$121"))</f>
        <v/>
      </c>
      <c r="C164" s="37" t="str">
        <f ca="1">IF(NOT(LEN(B164)&lt;1),"Blowdown valve","")</f>
        <v/>
      </c>
      <c r="D164" s="16"/>
      <c r="E164" s="557"/>
      <c r="F164" s="558"/>
      <c r="G164" s="422" t="str">
        <f t="array" aca="1" ref="G164" ca="1">_xlfn.IFNA(IF(INDEX($B$115:$B$136,MATCH($B164,$C$115:$C$136,0),1)&lt;&gt;"",INDEX($B$115:$B$136,MATCH($B164,$C$115:$C$136,0),1),""),"")</f>
        <v/>
      </c>
      <c r="H164" s="402"/>
    </row>
    <row r="165" spans="2:8" x14ac:dyDescent="0.2">
      <c r="B165" s="147" t="str">
        <f ca="1">IF(ISBLANK(INDIRECT("$C$121")),"",INDIRECT("$C$121"))</f>
        <v/>
      </c>
      <c r="C165" s="37" t="str">
        <f ca="1">IF(NOT(LEN(B165)&lt;1),"Isolation valve","")</f>
        <v/>
      </c>
      <c r="D165" s="16"/>
      <c r="E165" s="557"/>
      <c r="F165" s="558"/>
      <c r="G165" s="422" t="str">
        <f t="array" aca="1" ref="G165" ca="1">_xlfn.IFNA(IF(INDEX($B$115:$B$136,MATCH($B165,$C$115:$C$136,0),1)&lt;&gt;"",INDEX($B$115:$B$136,MATCH($B165,$C$115:$C$136,0),1),""),"")</f>
        <v/>
      </c>
      <c r="H165" s="402"/>
    </row>
    <row r="166" spans="2:8" x14ac:dyDescent="0.2">
      <c r="B166" s="147" t="str">
        <f ca="1">IF(ISBLANK(INDIRECT("$C$121")),"",INDIRECT("$C$121"))</f>
        <v/>
      </c>
      <c r="C166" s="37" t="str">
        <f ca="1">IF(NOT(LEN(B166)&lt;1),"Wet seal","")</f>
        <v/>
      </c>
      <c r="D166" s="16"/>
      <c r="E166" s="557"/>
      <c r="F166" s="558"/>
      <c r="G166" s="422" t="str">
        <f t="array" aca="1" ref="G166" ca="1">_xlfn.IFNA(IF(INDEX($B$115:$B$136,MATCH($B166,$C$115:$C$136,0),1)&lt;&gt;"",INDEX($B$115:$B$136,MATCH($B166,$C$115:$C$136,0),1),""),"")</f>
        <v/>
      </c>
      <c r="H166" s="402"/>
    </row>
    <row r="167" spans="2:8" x14ac:dyDescent="0.2">
      <c r="B167" s="147" t="str">
        <f ca="1">IF(ISBLANK(INDIRECT("$C$122")),"",INDIRECT("$C$122"))</f>
        <v/>
      </c>
      <c r="C167" s="37" t="str">
        <f ca="1">IF(NOT(LEN(B167)&lt;1),"Blowdown valve","")</f>
        <v/>
      </c>
      <c r="D167" s="16"/>
      <c r="E167" s="557"/>
      <c r="F167" s="558"/>
      <c r="G167" s="422" t="str">
        <f t="array" aca="1" ref="G167" ca="1">_xlfn.IFNA(IF(INDEX($B$115:$B$136,MATCH($B167,$C$115:$C$136,0),1)&lt;&gt;"",INDEX($B$115:$B$136,MATCH($B167,$C$115:$C$136,0),1),""),"")</f>
        <v/>
      </c>
      <c r="H167" s="402"/>
    </row>
    <row r="168" spans="2:8" x14ac:dyDescent="0.2">
      <c r="B168" s="147" t="str">
        <f ca="1">IF(ISBLANK(INDIRECT("$C$122")),"",INDIRECT("$C$122"))</f>
        <v/>
      </c>
      <c r="C168" s="37" t="str">
        <f ca="1">IF(NOT(LEN(B168)&lt;1),"Isolation valve","")</f>
        <v/>
      </c>
      <c r="D168" s="16"/>
      <c r="E168" s="557"/>
      <c r="F168" s="558"/>
      <c r="G168" s="422" t="str">
        <f t="array" aca="1" ref="G168" ca="1">_xlfn.IFNA(IF(INDEX($B$115:$B$136,MATCH($B168,$C$115:$C$136,0),1)&lt;&gt;"",INDEX($B$115:$B$136,MATCH($B168,$C$115:$C$136,0),1),""),"")</f>
        <v/>
      </c>
      <c r="H168" s="402"/>
    </row>
    <row r="169" spans="2:8" x14ac:dyDescent="0.2">
      <c r="B169" s="147" t="str">
        <f ca="1">IF(ISBLANK(INDIRECT("$C$122")),"",INDIRECT("$C$122"))</f>
        <v/>
      </c>
      <c r="C169" s="37" t="str">
        <f ca="1">IF(NOT(LEN(B169)&lt;1),"Wet seal","")</f>
        <v/>
      </c>
      <c r="D169" s="16"/>
      <c r="E169" s="557"/>
      <c r="F169" s="558"/>
      <c r="G169" s="422" t="str">
        <f t="array" aca="1" ref="G169" ca="1">_xlfn.IFNA(IF(INDEX($B$115:$B$136,MATCH($B169,$C$115:$C$136,0),1)&lt;&gt;"",INDEX($B$115:$B$136,MATCH($B169,$C$115:$C$136,0),1),""),"")</f>
        <v/>
      </c>
      <c r="H169" s="402"/>
    </row>
    <row r="170" spans="2:8" x14ac:dyDescent="0.2">
      <c r="B170" s="147" t="str">
        <f ca="1">IF(ISBLANK(INDIRECT("$C$123")),"",INDIRECT("$C$123"))</f>
        <v/>
      </c>
      <c r="C170" s="37" t="str">
        <f ca="1">IF(NOT(LEN(B170)&lt;1),"Blowdown valve","")</f>
        <v/>
      </c>
      <c r="D170" s="16"/>
      <c r="E170" s="557"/>
      <c r="F170" s="558"/>
      <c r="G170" s="422" t="str">
        <f t="array" aca="1" ref="G170" ca="1">_xlfn.IFNA(IF(INDEX($B$115:$B$136,MATCH($B170,$C$115:$C$136,0),1)&lt;&gt;"",INDEX($B$115:$B$136,MATCH($B170,$C$115:$C$136,0),1),""),"")</f>
        <v/>
      </c>
      <c r="H170" s="402"/>
    </row>
    <row r="171" spans="2:8" x14ac:dyDescent="0.2">
      <c r="B171" s="147" t="str">
        <f ca="1">IF(ISBLANK(INDIRECT("$C$123")),"",INDIRECT("$C$123"))</f>
        <v/>
      </c>
      <c r="C171" s="37" t="str">
        <f ca="1">IF(NOT(LEN(B171)&lt;1),"Isolation valve","")</f>
        <v/>
      </c>
      <c r="D171" s="16"/>
      <c r="E171" s="557"/>
      <c r="F171" s="558"/>
      <c r="G171" s="422" t="str">
        <f t="array" aca="1" ref="G171" ca="1">_xlfn.IFNA(IF(INDEX($B$115:$B$136,MATCH($B171,$C$115:$C$136,0),1)&lt;&gt;"",INDEX($B$115:$B$136,MATCH($B171,$C$115:$C$136,0),1),""),"")</f>
        <v/>
      </c>
      <c r="H171" s="402"/>
    </row>
    <row r="172" spans="2:8" x14ac:dyDescent="0.2">
      <c r="B172" s="147" t="str">
        <f ca="1">IF(ISBLANK(INDIRECT("$C$123")),"",INDIRECT("$C$123"))</f>
        <v/>
      </c>
      <c r="C172" s="37" t="str">
        <f ca="1">IF(NOT(LEN(B172)&lt;1),"Wet seal","")</f>
        <v/>
      </c>
      <c r="D172" s="16"/>
      <c r="E172" s="557"/>
      <c r="F172" s="558"/>
      <c r="G172" s="422" t="str">
        <f t="array" aca="1" ref="G172" ca="1">_xlfn.IFNA(IF(INDEX($B$115:$B$136,MATCH($B172,$C$115:$C$136,0),1)&lt;&gt;"",INDEX($B$115:$B$136,MATCH($B172,$C$115:$C$136,0),1),""),"")</f>
        <v/>
      </c>
      <c r="H172" s="402"/>
    </row>
    <row r="173" spans="2:8" x14ac:dyDescent="0.2">
      <c r="B173" s="147" t="str">
        <f ca="1">IF(ISBLANK(INDIRECT("$C$124")),"",INDIRECT("$C$124"))</f>
        <v/>
      </c>
      <c r="C173" s="37" t="str">
        <f ca="1">IF(NOT(LEN(B173)&lt;1),"Blowdown valve","")</f>
        <v/>
      </c>
      <c r="D173" s="16"/>
      <c r="E173" s="557"/>
      <c r="F173" s="558"/>
      <c r="G173" s="422" t="str">
        <f t="array" aca="1" ref="G173" ca="1">_xlfn.IFNA(IF(INDEX($B$115:$B$136,MATCH($B173,$C$115:$C$136,0),1)&lt;&gt;"",INDEX($B$115:$B$136,MATCH($B173,$C$115:$C$136,0),1),""),"")</f>
        <v/>
      </c>
      <c r="H173" s="402"/>
    </row>
    <row r="174" spans="2:8" x14ac:dyDescent="0.2">
      <c r="B174" s="147" t="str">
        <f ca="1">IF(ISBLANK(INDIRECT("$C$124")),"",INDIRECT("$C$124"))</f>
        <v/>
      </c>
      <c r="C174" s="37" t="str">
        <f ca="1">IF(NOT(LEN(B174)&lt;1),"Isolation valve","")</f>
        <v/>
      </c>
      <c r="D174" s="16"/>
      <c r="E174" s="557"/>
      <c r="F174" s="558"/>
      <c r="G174" s="422" t="str">
        <f t="array" aca="1" ref="G174" ca="1">_xlfn.IFNA(IF(INDEX($B$115:$B$136,MATCH($B174,$C$115:$C$136,0),1)&lt;&gt;"",INDEX($B$115:$B$136,MATCH($B174,$C$115:$C$136,0),1),""),"")</f>
        <v/>
      </c>
      <c r="H174" s="402"/>
    </row>
    <row r="175" spans="2:8" x14ac:dyDescent="0.2">
      <c r="B175" s="147" t="str">
        <f ca="1">IF(ISBLANK(INDIRECT("$C$124")),"",INDIRECT("$C$124"))</f>
        <v/>
      </c>
      <c r="C175" s="37" t="str">
        <f ca="1">IF(NOT(LEN(B175)&lt;1),"Wet seal","")</f>
        <v/>
      </c>
      <c r="D175" s="16"/>
      <c r="E175" s="557"/>
      <c r="F175" s="558"/>
      <c r="G175" s="422" t="str">
        <f t="array" aca="1" ref="G175" ca="1">_xlfn.IFNA(IF(INDEX($B$115:$B$136,MATCH($B175,$C$115:$C$136,0),1)&lt;&gt;"",INDEX($B$115:$B$136,MATCH($B175,$C$115:$C$136,0),1),""),"")</f>
        <v/>
      </c>
      <c r="H175" s="402"/>
    </row>
    <row r="176" spans="2:8" x14ac:dyDescent="0.2">
      <c r="B176" s="147" t="str">
        <f ca="1">IF(ISBLANK(INDIRECT("$C$125")),"",INDIRECT("$C$125"))</f>
        <v/>
      </c>
      <c r="C176" s="37" t="str">
        <f ca="1">IF(NOT(LEN(B176)&lt;1),"Blowdown valve","")</f>
        <v/>
      </c>
      <c r="D176" s="16"/>
      <c r="E176" s="557"/>
      <c r="F176" s="558"/>
      <c r="G176" s="422" t="str">
        <f t="array" aca="1" ref="G176" ca="1">_xlfn.IFNA(IF(INDEX($B$115:$B$136,MATCH($B176,$C$115:$C$136,0),1)&lt;&gt;"",INDEX($B$115:$B$136,MATCH($B176,$C$115:$C$136,0),1),""),"")</f>
        <v/>
      </c>
      <c r="H176" s="402"/>
    </row>
    <row r="177" spans="2:8" x14ac:dyDescent="0.2">
      <c r="B177" s="147" t="str">
        <f ca="1">IF(ISBLANK(INDIRECT("$C$125")),"",INDIRECT("$C$125"))</f>
        <v/>
      </c>
      <c r="C177" s="37" t="str">
        <f ca="1">IF(NOT(LEN(B177)&lt;1),"Isolation valve","")</f>
        <v/>
      </c>
      <c r="D177" s="16"/>
      <c r="E177" s="557"/>
      <c r="F177" s="558"/>
      <c r="G177" s="422" t="str">
        <f t="array" aca="1" ref="G177" ca="1">_xlfn.IFNA(IF(INDEX($B$115:$B$136,MATCH($B177,$C$115:$C$136,0),1)&lt;&gt;"",INDEX($B$115:$B$136,MATCH($B177,$C$115:$C$136,0),1),""),"")</f>
        <v/>
      </c>
      <c r="H177" s="402"/>
    </row>
    <row r="178" spans="2:8" x14ac:dyDescent="0.2">
      <c r="B178" s="147" t="str">
        <f ca="1">IF(ISBLANK(INDIRECT("$C$125")),"",INDIRECT("$C$125"))</f>
        <v/>
      </c>
      <c r="C178" s="37" t="str">
        <f ca="1">IF(NOT(LEN(B178)&lt;1),"Wet seal","")</f>
        <v/>
      </c>
      <c r="D178" s="16"/>
      <c r="E178" s="557"/>
      <c r="F178" s="558"/>
      <c r="G178" s="422" t="str">
        <f t="array" aca="1" ref="G178" ca="1">_xlfn.IFNA(IF(INDEX($B$115:$B$136,MATCH($B178,$C$115:$C$136,0),1)&lt;&gt;"",INDEX($B$115:$B$136,MATCH($B178,$C$115:$C$136,0),1),""),"")</f>
        <v/>
      </c>
      <c r="H178" s="402"/>
    </row>
    <row r="179" spans="2:8" x14ac:dyDescent="0.2">
      <c r="B179" s="147" t="str">
        <f ca="1">IF(ISBLANK(INDIRECT("$C$126")),"",INDIRECT("$C$126"))</f>
        <v/>
      </c>
      <c r="C179" s="37" t="str">
        <f ca="1">IF(NOT(LEN(B179)&lt;1),"Blowdown valve","")</f>
        <v/>
      </c>
      <c r="D179" s="16"/>
      <c r="E179" s="557"/>
      <c r="F179" s="558"/>
      <c r="G179" s="422" t="str">
        <f t="array" aca="1" ref="G179" ca="1">_xlfn.IFNA(IF(INDEX($B$115:$B$136,MATCH($B179,$C$115:$C$136,0),1)&lt;&gt;"",INDEX($B$115:$B$136,MATCH($B179,$C$115:$C$136,0),1),""),"")</f>
        <v/>
      </c>
      <c r="H179" s="402"/>
    </row>
    <row r="180" spans="2:8" x14ac:dyDescent="0.2">
      <c r="B180" s="147" t="str">
        <f ca="1">IF(ISBLANK(INDIRECT("$C$126")),"",INDIRECT("$C$126"))</f>
        <v/>
      </c>
      <c r="C180" s="37" t="str">
        <f ca="1">IF(NOT(LEN(B180)&lt;1),"Isolation valve","")</f>
        <v/>
      </c>
      <c r="D180" s="16"/>
      <c r="E180" s="557"/>
      <c r="F180" s="558"/>
      <c r="G180" s="422" t="str">
        <f t="array" aca="1" ref="G180" ca="1">_xlfn.IFNA(IF(INDEX($B$115:$B$136,MATCH($B180,$C$115:$C$136,0),1)&lt;&gt;"",INDEX($B$115:$B$136,MATCH($B180,$C$115:$C$136,0),1),""),"")</f>
        <v/>
      </c>
      <c r="H180" s="402"/>
    </row>
    <row r="181" spans="2:8" x14ac:dyDescent="0.2">
      <c r="B181" s="147" t="str">
        <f ca="1">IF(ISBLANK(INDIRECT("$C$126")),"",INDIRECT("$C$126"))</f>
        <v/>
      </c>
      <c r="C181" s="37" t="str">
        <f ca="1">IF(NOT(LEN(B181)&lt;1),"Wet seal","")</f>
        <v/>
      </c>
      <c r="D181" s="16"/>
      <c r="E181" s="557"/>
      <c r="F181" s="558"/>
      <c r="G181" s="422" t="str">
        <f t="array" aca="1" ref="G181" ca="1">_xlfn.IFNA(IF(INDEX($B$115:$B$136,MATCH($B181,$C$115:$C$136,0),1)&lt;&gt;"",INDEX($B$115:$B$136,MATCH($B181,$C$115:$C$136,0),1),""),"")</f>
        <v/>
      </c>
      <c r="H181" s="402"/>
    </row>
    <row r="182" spans="2:8" x14ac:dyDescent="0.2">
      <c r="B182" s="147" t="str">
        <f ca="1">IF(ISBLANK(INDIRECT("$C$127")),"",INDIRECT("$C$127"))</f>
        <v/>
      </c>
      <c r="C182" s="37" t="str">
        <f ca="1">IF(NOT(LEN(B182)&lt;1),"Blowdown valve","")</f>
        <v/>
      </c>
      <c r="D182" s="16"/>
      <c r="E182" s="557"/>
      <c r="F182" s="558"/>
      <c r="G182" s="422" t="str">
        <f t="array" aca="1" ref="G182" ca="1">_xlfn.IFNA(IF(INDEX($B$115:$B$136,MATCH($B182,$C$115:$C$136,0),1)&lt;&gt;"",INDEX($B$115:$B$136,MATCH($B182,$C$115:$C$136,0),1),""),"")</f>
        <v/>
      </c>
      <c r="H182" s="402"/>
    </row>
    <row r="183" spans="2:8" x14ac:dyDescent="0.2">
      <c r="B183" s="147" t="str">
        <f ca="1">IF(ISBLANK(INDIRECT("$C$127")),"",INDIRECT("$C$127"))</f>
        <v/>
      </c>
      <c r="C183" s="37" t="str">
        <f ca="1">IF(NOT(LEN(B183)&lt;1),"Isolation valve","")</f>
        <v/>
      </c>
      <c r="D183" s="16"/>
      <c r="E183" s="557"/>
      <c r="F183" s="558"/>
      <c r="G183" s="422" t="str">
        <f t="array" aca="1" ref="G183" ca="1">_xlfn.IFNA(IF(INDEX($B$115:$B$136,MATCH($B183,$C$115:$C$136,0),1)&lt;&gt;"",INDEX($B$115:$B$136,MATCH($B183,$C$115:$C$136,0),1),""),"")</f>
        <v/>
      </c>
      <c r="H183" s="402"/>
    </row>
    <row r="184" spans="2:8" x14ac:dyDescent="0.2">
      <c r="B184" s="147" t="str">
        <f ca="1">IF(ISBLANK(INDIRECT("$C$127")),"",INDIRECT("$C$127"))</f>
        <v/>
      </c>
      <c r="C184" s="37" t="str">
        <f ca="1">IF(NOT(LEN(B184)&lt;1),"Wet seal","")</f>
        <v/>
      </c>
      <c r="D184" s="16"/>
      <c r="E184" s="557"/>
      <c r="F184" s="558"/>
      <c r="G184" s="422" t="str">
        <f t="array" aca="1" ref="G184" ca="1">_xlfn.IFNA(IF(INDEX($B$115:$B$136,MATCH($B184,$C$115:$C$136,0),1)&lt;&gt;"",INDEX($B$115:$B$136,MATCH($B184,$C$115:$C$136,0),1),""),"")</f>
        <v/>
      </c>
      <c r="H184" s="402"/>
    </row>
    <row r="185" spans="2:8" x14ac:dyDescent="0.2">
      <c r="B185" s="147" t="str">
        <f ca="1">IF(ISBLANK(INDIRECT("$C$128")),"",INDIRECT("$C$128"))</f>
        <v/>
      </c>
      <c r="C185" s="37" t="str">
        <f ca="1">IF(NOT(LEN(B185)&lt;1),"Blowdown valve","")</f>
        <v/>
      </c>
      <c r="D185" s="16"/>
      <c r="E185" s="557"/>
      <c r="F185" s="558"/>
      <c r="G185" s="422" t="str">
        <f t="array" aca="1" ref="G185" ca="1">_xlfn.IFNA(IF(INDEX($B$115:$B$136,MATCH($B185,$C$115:$C$136,0),1)&lt;&gt;"",INDEX($B$115:$B$136,MATCH($B185,$C$115:$C$136,0),1),""),"")</f>
        <v/>
      </c>
      <c r="H185" s="402"/>
    </row>
    <row r="186" spans="2:8" x14ac:dyDescent="0.2">
      <c r="B186" s="147" t="str">
        <f ca="1">IF(ISBLANK(INDIRECT("$C$128")),"",INDIRECT("$C$128"))</f>
        <v/>
      </c>
      <c r="C186" s="37" t="str">
        <f ca="1">IF(NOT(LEN(B186)&lt;1),"Isolation valve","")</f>
        <v/>
      </c>
      <c r="D186" s="16"/>
      <c r="E186" s="557"/>
      <c r="F186" s="558"/>
      <c r="G186" s="422" t="str">
        <f t="array" aca="1" ref="G186" ca="1">_xlfn.IFNA(IF(INDEX($B$115:$B$136,MATCH($B186,$C$115:$C$136,0),1)&lt;&gt;"",INDEX($B$115:$B$136,MATCH($B186,$C$115:$C$136,0),1),""),"")</f>
        <v/>
      </c>
      <c r="H186" s="402"/>
    </row>
    <row r="187" spans="2:8" x14ac:dyDescent="0.2">
      <c r="B187" s="147" t="str">
        <f ca="1">IF(ISBLANK(INDIRECT("$C$128")),"",INDIRECT("$C$128"))</f>
        <v/>
      </c>
      <c r="C187" s="37" t="str">
        <f ca="1">IF(NOT(LEN(B187)&lt;1),"Wet seal","")</f>
        <v/>
      </c>
      <c r="D187" s="16"/>
      <c r="E187" s="557"/>
      <c r="F187" s="558"/>
      <c r="G187" s="422" t="str">
        <f t="array" aca="1" ref="G187" ca="1">_xlfn.IFNA(IF(INDEX($B$115:$B$136,MATCH($B187,$C$115:$C$136,0),1)&lt;&gt;"",INDEX($B$115:$B$136,MATCH($B187,$C$115:$C$136,0),1),""),"")</f>
        <v/>
      </c>
      <c r="H187" s="402"/>
    </row>
    <row r="188" spans="2:8" x14ac:dyDescent="0.2">
      <c r="B188" s="147" t="str">
        <f ca="1">IF(ISBLANK(INDIRECT("$C$129")),"",INDIRECT("$C$129"))</f>
        <v/>
      </c>
      <c r="C188" s="37" t="str">
        <f ca="1">IF(NOT(LEN(B188)&lt;1),"Blowdown valve","")</f>
        <v/>
      </c>
      <c r="D188" s="16"/>
      <c r="E188" s="557"/>
      <c r="F188" s="558"/>
      <c r="G188" s="422" t="str">
        <f t="array" aca="1" ref="G188" ca="1">_xlfn.IFNA(IF(INDEX($B$115:$B$136,MATCH($B188,$C$115:$C$136,0),1)&lt;&gt;"",INDEX($B$115:$B$136,MATCH($B188,$C$115:$C$136,0),1),""),"")</f>
        <v/>
      </c>
      <c r="H188" s="402"/>
    </row>
    <row r="189" spans="2:8" x14ac:dyDescent="0.2">
      <c r="B189" s="147" t="str">
        <f ca="1">IF(ISBLANK(INDIRECT("$C$129")),"",INDIRECT("$C$129"))</f>
        <v/>
      </c>
      <c r="C189" s="37" t="str">
        <f ca="1">IF(NOT(LEN(B189)&lt;1),"Isolation valve","")</f>
        <v/>
      </c>
      <c r="D189" s="16"/>
      <c r="E189" s="557"/>
      <c r="F189" s="558"/>
      <c r="G189" s="422" t="str">
        <f t="array" aca="1" ref="G189" ca="1">_xlfn.IFNA(IF(INDEX($B$115:$B$136,MATCH($B189,$C$115:$C$136,0),1)&lt;&gt;"",INDEX($B$115:$B$136,MATCH($B189,$C$115:$C$136,0),1),""),"")</f>
        <v/>
      </c>
      <c r="H189" s="402"/>
    </row>
    <row r="190" spans="2:8" x14ac:dyDescent="0.2">
      <c r="B190" s="147" t="str">
        <f ca="1">IF(ISBLANK(INDIRECT("$C$129")),"",INDIRECT("$C$129"))</f>
        <v/>
      </c>
      <c r="C190" s="37" t="str">
        <f ca="1">IF(NOT(LEN(B190)&lt;1),"Wet seal","")</f>
        <v/>
      </c>
      <c r="D190" s="16"/>
      <c r="E190" s="557"/>
      <c r="F190" s="558"/>
      <c r="G190" s="422" t="str">
        <f t="array" aca="1" ref="G190" ca="1">_xlfn.IFNA(IF(INDEX($B$115:$B$136,MATCH($B190,$C$115:$C$136,0),1)&lt;&gt;"",INDEX($B$115:$B$136,MATCH($B190,$C$115:$C$136,0),1),""),"")</f>
        <v/>
      </c>
      <c r="H190" s="402"/>
    </row>
    <row r="191" spans="2:8" x14ac:dyDescent="0.2">
      <c r="B191" s="147" t="str">
        <f ca="1">IF(ISBLANK(INDIRECT("$C$130")),"",INDIRECT("$C$130"))</f>
        <v/>
      </c>
      <c r="C191" s="37" t="str">
        <f ca="1">IF(NOT(LEN(B191)&lt;1),"Blowdown valve","")</f>
        <v/>
      </c>
      <c r="D191" s="16"/>
      <c r="E191" s="557"/>
      <c r="F191" s="558"/>
      <c r="G191" s="422" t="str">
        <f t="array" aca="1" ref="G191" ca="1">_xlfn.IFNA(IF(INDEX($B$115:$B$136,MATCH($B191,$C$115:$C$136,0),1)&lt;&gt;"",INDEX($B$115:$B$136,MATCH($B191,$C$115:$C$136,0),1),""),"")</f>
        <v/>
      </c>
      <c r="H191" s="402"/>
    </row>
    <row r="192" spans="2:8" x14ac:dyDescent="0.2">
      <c r="B192" s="147" t="str">
        <f ca="1">IF(ISBLANK(INDIRECT("$C$130")),"",INDIRECT("$C$130"))</f>
        <v/>
      </c>
      <c r="C192" s="37" t="str">
        <f ca="1">IF(NOT(LEN(B192)&lt;1),"Isolation valve","")</f>
        <v/>
      </c>
      <c r="D192" s="16"/>
      <c r="E192" s="557"/>
      <c r="F192" s="558"/>
      <c r="G192" s="422" t="str">
        <f t="array" aca="1" ref="G192" ca="1">_xlfn.IFNA(IF(INDEX($B$115:$B$136,MATCH($B192,$C$115:$C$136,0),1)&lt;&gt;"",INDEX($B$115:$B$136,MATCH($B192,$C$115:$C$136,0),1),""),"")</f>
        <v/>
      </c>
      <c r="H192" s="402"/>
    </row>
    <row r="193" spans="2:8" x14ac:dyDescent="0.2">
      <c r="B193" s="147" t="str">
        <f ca="1">IF(ISBLANK(INDIRECT("$C$130")),"",INDIRECT("$C$130"))</f>
        <v/>
      </c>
      <c r="C193" s="37" t="str">
        <f ca="1">IF(NOT(LEN(B193)&lt;1),"Wet seal","")</f>
        <v/>
      </c>
      <c r="D193" s="16"/>
      <c r="E193" s="557"/>
      <c r="F193" s="558"/>
      <c r="G193" s="422" t="str">
        <f t="array" aca="1" ref="G193" ca="1">_xlfn.IFNA(IF(INDEX($B$115:$B$136,MATCH($B193,$C$115:$C$136,0),1)&lt;&gt;"",INDEX($B$115:$B$136,MATCH($B193,$C$115:$C$136,0),1),""),"")</f>
        <v/>
      </c>
      <c r="H193" s="402"/>
    </row>
    <row r="194" spans="2:8" x14ac:dyDescent="0.2">
      <c r="B194" s="147" t="str">
        <f ca="1">IF(ISBLANK(INDIRECT("$C$131")),"",INDIRECT("$C$131"))</f>
        <v/>
      </c>
      <c r="C194" s="37" t="str">
        <f ca="1">IF(NOT(LEN(B194)&lt;1),"Blowdown valve","")</f>
        <v/>
      </c>
      <c r="D194" s="16"/>
      <c r="E194" s="557"/>
      <c r="F194" s="558"/>
      <c r="G194" s="422" t="str">
        <f t="array" aca="1" ref="G194" ca="1">_xlfn.IFNA(IF(INDEX($B$115:$B$136,MATCH($B194,$C$115:$C$136,0),1)&lt;&gt;"",INDEX($B$115:$B$136,MATCH($B194,$C$115:$C$136,0),1),""),"")</f>
        <v/>
      </c>
      <c r="H194" s="402"/>
    </row>
    <row r="195" spans="2:8" x14ac:dyDescent="0.2">
      <c r="B195" s="147" t="str">
        <f ca="1">IF(ISBLANK(INDIRECT("$C$131")),"",INDIRECT("$C$131"))</f>
        <v/>
      </c>
      <c r="C195" s="37" t="str">
        <f ca="1">IF(NOT(LEN(B195)&lt;1),"Isolation valve","")</f>
        <v/>
      </c>
      <c r="D195" s="16"/>
      <c r="E195" s="557"/>
      <c r="F195" s="558"/>
      <c r="G195" s="422" t="str">
        <f t="array" aca="1" ref="G195" ca="1">_xlfn.IFNA(IF(INDEX($B$115:$B$136,MATCH($B195,$C$115:$C$136,0),1)&lt;&gt;"",INDEX($B$115:$B$136,MATCH($B195,$C$115:$C$136,0),1),""),"")</f>
        <v/>
      </c>
      <c r="H195" s="402"/>
    </row>
    <row r="196" spans="2:8" x14ac:dyDescent="0.2">
      <c r="B196" s="147" t="str">
        <f ca="1">IF(ISBLANK(INDIRECT("$C$131")),"",INDIRECT("$C$131"))</f>
        <v/>
      </c>
      <c r="C196" s="37" t="str">
        <f ca="1">IF(NOT(LEN(B196)&lt;1),"Wet seal","")</f>
        <v/>
      </c>
      <c r="D196" s="16"/>
      <c r="E196" s="557"/>
      <c r="F196" s="558"/>
      <c r="G196" s="422" t="str">
        <f t="array" aca="1" ref="G196" ca="1">_xlfn.IFNA(IF(INDEX($B$115:$B$136,MATCH($B196,$C$115:$C$136,0),1)&lt;&gt;"",INDEX($B$115:$B$136,MATCH($B196,$C$115:$C$136,0),1),""),"")</f>
        <v/>
      </c>
      <c r="H196" s="402"/>
    </row>
    <row r="197" spans="2:8" x14ac:dyDescent="0.2">
      <c r="B197" s="147" t="str">
        <f ca="1">IF(ISBLANK(INDIRECT("$C$132")),"",INDIRECT("$C$132"))</f>
        <v/>
      </c>
      <c r="C197" s="37" t="str">
        <f ca="1">IF(NOT(LEN(B197)&lt;1),"Blowdown valve","")</f>
        <v/>
      </c>
      <c r="D197" s="16"/>
      <c r="E197" s="557"/>
      <c r="F197" s="558"/>
      <c r="G197" s="422" t="str">
        <f t="array" aca="1" ref="G197" ca="1">_xlfn.IFNA(IF(INDEX($B$115:$B$136,MATCH($B197,$C$115:$C$136,0),1)&lt;&gt;"",INDEX($B$115:$B$136,MATCH($B197,$C$115:$C$136,0),1),""),"")</f>
        <v/>
      </c>
      <c r="H197" s="402"/>
    </row>
    <row r="198" spans="2:8" x14ac:dyDescent="0.2">
      <c r="B198" s="147" t="str">
        <f ca="1">IF(ISBLANK(INDIRECT("$C$132")),"",INDIRECT("$C$132"))</f>
        <v/>
      </c>
      <c r="C198" s="37" t="str">
        <f ca="1">IF(NOT(LEN(B198)&lt;1),"Isolation valve","")</f>
        <v/>
      </c>
      <c r="D198" s="16"/>
      <c r="E198" s="557"/>
      <c r="F198" s="558"/>
      <c r="G198" s="422" t="str">
        <f t="array" aca="1" ref="G198" ca="1">_xlfn.IFNA(IF(INDEX($B$115:$B$136,MATCH($B198,$C$115:$C$136,0),1)&lt;&gt;"",INDEX($B$115:$B$136,MATCH($B198,$C$115:$C$136,0),1),""),"")</f>
        <v/>
      </c>
      <c r="H198" s="402"/>
    </row>
    <row r="199" spans="2:8" x14ac:dyDescent="0.2">
      <c r="B199" s="147" t="str">
        <f ca="1">IF(ISBLANK(INDIRECT("$C$132")),"",INDIRECT("$C$132"))</f>
        <v/>
      </c>
      <c r="C199" s="37" t="str">
        <f ca="1">IF(NOT(LEN(B199)&lt;1),"Wet seal","")</f>
        <v/>
      </c>
      <c r="D199" s="16"/>
      <c r="E199" s="557"/>
      <c r="F199" s="558"/>
      <c r="G199" s="422" t="str">
        <f t="array" aca="1" ref="G199" ca="1">_xlfn.IFNA(IF(INDEX($B$115:$B$136,MATCH($B199,$C$115:$C$136,0),1)&lt;&gt;"",INDEX($B$115:$B$136,MATCH($B199,$C$115:$C$136,0),1),""),"")</f>
        <v/>
      </c>
      <c r="H199" s="402"/>
    </row>
    <row r="200" spans="2:8" x14ac:dyDescent="0.2">
      <c r="B200" s="147" t="str">
        <f ca="1">IF(ISBLANK(INDIRECT("$C$133")),"",INDIRECT("$C$133"))</f>
        <v/>
      </c>
      <c r="C200" s="37" t="str">
        <f ca="1">IF(NOT(LEN(B200)&lt;1),"Blowdown valve","")</f>
        <v/>
      </c>
      <c r="D200" s="16"/>
      <c r="E200" s="557"/>
      <c r="F200" s="558"/>
      <c r="G200" s="422" t="str">
        <f t="array" aca="1" ref="G200" ca="1">_xlfn.IFNA(IF(INDEX($B$115:$B$136,MATCH($B200,$C$115:$C$136,0),1)&lt;&gt;"",INDEX($B$115:$B$136,MATCH($B200,$C$115:$C$136,0),1),""),"")</f>
        <v/>
      </c>
      <c r="H200" s="402"/>
    </row>
    <row r="201" spans="2:8" x14ac:dyDescent="0.2">
      <c r="B201" s="147" t="str">
        <f ca="1">IF(ISBLANK(INDIRECT("$C$133")),"",INDIRECT("$C$133"))</f>
        <v/>
      </c>
      <c r="C201" s="37" t="str">
        <f ca="1">IF(NOT(LEN(B201)&lt;1),"Isolation valve","")</f>
        <v/>
      </c>
      <c r="D201" s="16"/>
      <c r="E201" s="557"/>
      <c r="F201" s="558"/>
      <c r="G201" s="422" t="str">
        <f t="array" aca="1" ref="G201" ca="1">_xlfn.IFNA(IF(INDEX($B$115:$B$136,MATCH($B201,$C$115:$C$136,0),1)&lt;&gt;"",INDEX($B$115:$B$136,MATCH($B201,$C$115:$C$136,0),1),""),"")</f>
        <v/>
      </c>
      <c r="H201" s="402"/>
    </row>
    <row r="202" spans="2:8" x14ac:dyDescent="0.2">
      <c r="B202" s="147" t="str">
        <f ca="1">IF(ISBLANK(INDIRECT("$C$133")),"",INDIRECT("$C$133"))</f>
        <v/>
      </c>
      <c r="C202" s="37" t="str">
        <f ca="1">IF(NOT(LEN(B202)&lt;1),"Wet seal","")</f>
        <v/>
      </c>
      <c r="D202" s="16"/>
      <c r="E202" s="557"/>
      <c r="F202" s="558"/>
      <c r="G202" s="422" t="str">
        <f t="array" aca="1" ref="G202" ca="1">_xlfn.IFNA(IF(INDEX($B$115:$B$136,MATCH($B202,$C$115:$C$136,0),1)&lt;&gt;"",INDEX($B$115:$B$136,MATCH($B202,$C$115:$C$136,0),1),""),"")</f>
        <v/>
      </c>
      <c r="H202" s="402"/>
    </row>
    <row r="203" spans="2:8" x14ac:dyDescent="0.2">
      <c r="B203" s="147" t="str">
        <f ca="1">IF(ISBLANK(INDIRECT("$C$134")),"",INDIRECT("$C$134"))</f>
        <v/>
      </c>
      <c r="C203" s="37" t="str">
        <f ca="1">IF(NOT(LEN(B203)&lt;1),"Blowdown valve","")</f>
        <v/>
      </c>
      <c r="D203" s="16"/>
      <c r="E203" s="557"/>
      <c r="F203" s="558"/>
      <c r="G203" s="422" t="str">
        <f t="array" aca="1" ref="G203" ca="1">_xlfn.IFNA(IF(INDEX($B$115:$B$136,MATCH($B203,$C$115:$C$136,0),1)&lt;&gt;"",INDEX($B$115:$B$136,MATCH($B203,$C$115:$C$136,0),1),""),"")</f>
        <v/>
      </c>
      <c r="H203" s="402"/>
    </row>
    <row r="204" spans="2:8" x14ac:dyDescent="0.2">
      <c r="B204" s="147" t="str">
        <f ca="1">IF(ISBLANK(INDIRECT("$C$134")),"",INDIRECT("$C$134"))</f>
        <v/>
      </c>
      <c r="C204" s="37" t="str">
        <f ca="1">IF(NOT(LEN(B204)&lt;1),"Isolation valve","")</f>
        <v/>
      </c>
      <c r="D204" s="16"/>
      <c r="E204" s="557"/>
      <c r="F204" s="558"/>
      <c r="G204" s="422" t="str">
        <f t="array" aca="1" ref="G204" ca="1">_xlfn.IFNA(IF(INDEX($B$115:$B$136,MATCH($B204,$C$115:$C$136,0),1)&lt;&gt;"",INDEX($B$115:$B$136,MATCH($B204,$C$115:$C$136,0),1),""),"")</f>
        <v/>
      </c>
      <c r="H204" s="402"/>
    </row>
    <row r="205" spans="2:8" x14ac:dyDescent="0.2">
      <c r="B205" s="147" t="str">
        <f ca="1">IF(ISBLANK(INDIRECT("$C$134")),"",INDIRECT("$C$134"))</f>
        <v/>
      </c>
      <c r="C205" s="37" t="str">
        <f ca="1">IF(NOT(LEN(B205)&lt;1),"Wet seal","")</f>
        <v/>
      </c>
      <c r="D205" s="16"/>
      <c r="E205" s="557"/>
      <c r="F205" s="558"/>
      <c r="G205" s="422" t="str">
        <f t="array" aca="1" ref="G205" ca="1">_xlfn.IFNA(IF(INDEX($B$115:$B$136,MATCH($B205,$C$115:$C$136,0),1)&lt;&gt;"",INDEX($B$115:$B$136,MATCH($B205,$C$115:$C$136,0),1),""),"")</f>
        <v/>
      </c>
      <c r="H205" s="402"/>
    </row>
    <row r="206" spans="2:8" x14ac:dyDescent="0.2">
      <c r="B206" s="147" t="str">
        <f ca="1">IF(ISBLANK(INDIRECT("$C$135")),"",INDIRECT("$C$135"))</f>
        <v/>
      </c>
      <c r="C206" s="37" t="str">
        <f ca="1">IF(NOT(LEN(B206)&lt;1),"Blowdown valve","")</f>
        <v/>
      </c>
      <c r="D206" s="16"/>
      <c r="E206" s="557"/>
      <c r="F206" s="558"/>
      <c r="G206" s="422" t="str">
        <f t="array" aca="1" ref="G206" ca="1">_xlfn.IFNA(IF(INDEX($B$115:$B$136,MATCH($B206,$C$115:$C$136,0),1)&lt;&gt;"",INDEX($B$115:$B$136,MATCH($B206,$C$115:$C$136,0),1),""),"")</f>
        <v/>
      </c>
      <c r="H206" s="402"/>
    </row>
    <row r="207" spans="2:8" x14ac:dyDescent="0.2">
      <c r="B207" s="147" t="str">
        <f ca="1">IF(ISBLANK(INDIRECT("$C$135")),"",INDIRECT("$C$135"))</f>
        <v/>
      </c>
      <c r="C207" s="37" t="str">
        <f ca="1">IF(NOT(LEN(B207)&lt;1),"Isolation valve","")</f>
        <v/>
      </c>
      <c r="D207" s="16"/>
      <c r="E207" s="557"/>
      <c r="F207" s="558"/>
      <c r="G207" s="422" t="str">
        <f t="array" aca="1" ref="G207" ca="1">_xlfn.IFNA(IF(INDEX($B$115:$B$136,MATCH($B207,$C$115:$C$136,0),1)&lt;&gt;"",INDEX($B$115:$B$136,MATCH($B207,$C$115:$C$136,0),1),""),"")</f>
        <v/>
      </c>
      <c r="H207" s="402"/>
    </row>
    <row r="208" spans="2:8" x14ac:dyDescent="0.2">
      <c r="B208" s="147" t="str">
        <f ca="1">IF(ISBLANK(INDIRECT("$C$135")),"",INDIRECT("$C$135"))</f>
        <v/>
      </c>
      <c r="C208" s="37" t="str">
        <f ca="1">IF(NOT(LEN(B208)&lt;1),"Wet seal","")</f>
        <v/>
      </c>
      <c r="D208" s="16"/>
      <c r="E208" s="557"/>
      <c r="F208" s="558"/>
      <c r="G208" s="422" t="str">
        <f t="array" aca="1" ref="G208" ca="1">_xlfn.IFNA(IF(INDEX($B$115:$B$136,MATCH($B208,$C$115:$C$136,0),1)&lt;&gt;"",INDEX($B$115:$B$136,MATCH($B208,$C$115:$C$136,0),1),""),"")</f>
        <v/>
      </c>
      <c r="H208" s="402"/>
    </row>
    <row r="209" spans="2:23" x14ac:dyDescent="0.2">
      <c r="B209" s="147" t="str">
        <f ca="1">IF(ISBLANK(INDIRECT("$C$136")),"",INDIRECT("$C$136"))</f>
        <v/>
      </c>
      <c r="C209" s="37" t="str">
        <f ca="1">IF(NOT(LEN(B209)&lt;1),"Blowdown valve","")</f>
        <v/>
      </c>
      <c r="D209" s="16"/>
      <c r="E209" s="557"/>
      <c r="F209" s="558"/>
      <c r="G209" s="422" t="str">
        <f t="array" aca="1" ref="G209" ca="1">_xlfn.IFNA(IF(INDEX($B$115:$B$136,MATCH($B209,$C$115:$C$136,0),1)&lt;&gt;"",INDEX($B$115:$B$136,MATCH($B209,$C$115:$C$136,0),1),""),"")</f>
        <v/>
      </c>
      <c r="H209" s="402"/>
    </row>
    <row r="210" spans="2:23" x14ac:dyDescent="0.2">
      <c r="B210" s="147" t="str">
        <f ca="1">IF(ISBLANK(INDIRECT("$C$136")),"",INDIRECT("$C$136"))</f>
        <v/>
      </c>
      <c r="C210" s="37" t="str">
        <f ca="1">IF(NOT(LEN(B210)&lt;1),"Isolation valve","")</f>
        <v/>
      </c>
      <c r="D210" s="16"/>
      <c r="E210" s="557"/>
      <c r="F210" s="558"/>
      <c r="G210" s="422" t="str">
        <f t="array" aca="1" ref="G210" ca="1">_xlfn.IFNA(IF(INDEX($B$115:$B$136,MATCH($B210,$C$115:$C$136,0),1)&lt;&gt;"",INDEX($B$115:$B$136,MATCH($B210,$C$115:$C$136,0),1),""),"")</f>
        <v/>
      </c>
      <c r="H210" s="402"/>
    </row>
    <row r="211" spans="2:23" x14ac:dyDescent="0.2">
      <c r="B211" s="147" t="str">
        <f ca="1">IF(ISBLANK(INDIRECT("$C$136")),"",INDIRECT("$C$136"))</f>
        <v/>
      </c>
      <c r="C211" s="37" t="str">
        <f ca="1">IF(NOT(LEN(B211)&lt;1),"Wet seal","")</f>
        <v/>
      </c>
      <c r="D211" s="16"/>
      <c r="E211" s="557"/>
      <c r="F211" s="558"/>
      <c r="G211" s="422" t="str">
        <f t="array" aca="1" ref="G211" ca="1">_xlfn.IFNA(IF(INDEX($B$115:$B$136,MATCH($B211,$C$115:$C$136,0),1)&lt;&gt;"",INDEX($B$115:$B$136,MATCH($B211,$C$115:$C$136,0),1),""),"")</f>
        <v/>
      </c>
      <c r="H211" s="402"/>
    </row>
    <row r="212" spans="2:23" ht="15" thickBot="1" x14ac:dyDescent="0.25">
      <c r="B212" s="412"/>
      <c r="C212" s="302"/>
      <c r="D212" s="302"/>
      <c r="E212" s="302"/>
      <c r="F212" s="302"/>
      <c r="G212" s="302"/>
      <c r="H212" s="413"/>
    </row>
    <row r="213" spans="2:23" x14ac:dyDescent="0.2">
      <c r="B213" s="414"/>
      <c r="C213" s="415"/>
      <c r="D213" s="415"/>
      <c r="E213" s="415"/>
      <c r="F213" s="415"/>
      <c r="G213" s="415"/>
      <c r="H213" s="415"/>
      <c r="I213" s="415"/>
      <c r="J213" s="415"/>
      <c r="K213" s="401"/>
      <c r="M213" s="124"/>
      <c r="N213" s="124"/>
      <c r="O213" s="124"/>
      <c r="P213" s="124"/>
      <c r="Q213" s="119"/>
      <c r="R213" s="119"/>
      <c r="S213" s="119"/>
      <c r="T213" s="119"/>
      <c r="U213" s="119"/>
      <c r="V213" s="119"/>
    </row>
    <row r="214" spans="2:23" ht="18" x14ac:dyDescent="0.25">
      <c r="B214" s="418" t="s">
        <v>193</v>
      </c>
      <c r="K214" s="402"/>
      <c r="M214" s="124"/>
      <c r="N214" s="124"/>
      <c r="O214" s="124"/>
      <c r="P214" s="124"/>
      <c r="Q214" s="119"/>
      <c r="R214" s="119"/>
      <c r="S214" s="119"/>
      <c r="T214" s="119"/>
      <c r="U214" s="119"/>
      <c r="V214" s="119"/>
    </row>
    <row r="215" spans="2:23" ht="15" x14ac:dyDescent="0.25">
      <c r="B215" s="423"/>
      <c r="K215" s="402"/>
      <c r="M215" s="124"/>
      <c r="N215" s="124"/>
      <c r="O215" s="124"/>
      <c r="P215" s="124"/>
      <c r="Q215" s="119"/>
      <c r="R215" s="119"/>
      <c r="S215" s="119"/>
      <c r="T215" s="119"/>
      <c r="U215" s="119"/>
      <c r="V215" s="119"/>
    </row>
    <row r="216" spans="2:23" x14ac:dyDescent="0.2">
      <c r="B216" s="141" t="s">
        <v>194</v>
      </c>
      <c r="K216" s="402"/>
      <c r="M216" s="124"/>
      <c r="N216" s="124"/>
      <c r="O216" s="124"/>
      <c r="P216" s="124"/>
      <c r="Q216" s="119"/>
      <c r="R216" s="119"/>
      <c r="S216" s="119"/>
      <c r="T216" s="119"/>
      <c r="U216" s="119"/>
      <c r="V216" s="119"/>
    </row>
    <row r="217" spans="2:23" x14ac:dyDescent="0.2">
      <c r="B217" s="141"/>
      <c r="K217" s="402"/>
      <c r="M217" s="124"/>
      <c r="N217" s="124"/>
      <c r="O217" s="124"/>
      <c r="P217" s="124"/>
      <c r="Q217" s="119"/>
      <c r="R217" s="119"/>
      <c r="S217" s="119"/>
      <c r="T217" s="119"/>
      <c r="U217" s="119"/>
      <c r="V217" s="119"/>
    </row>
    <row r="218" spans="2:23" ht="120" x14ac:dyDescent="0.25">
      <c r="B218" s="132" t="s">
        <v>191</v>
      </c>
      <c r="C218" s="481" t="s">
        <v>60</v>
      </c>
      <c r="D218" s="481" t="s">
        <v>195</v>
      </c>
      <c r="E218" s="481" t="s">
        <v>196</v>
      </c>
      <c r="F218" s="481" t="s">
        <v>197</v>
      </c>
      <c r="G218" s="481" t="s">
        <v>198</v>
      </c>
      <c r="H218" s="481" t="s">
        <v>199</v>
      </c>
      <c r="I218" s="481" t="s">
        <v>200</v>
      </c>
      <c r="J218" s="481" t="s">
        <v>201</v>
      </c>
      <c r="K218" s="402"/>
      <c r="M218" s="124"/>
      <c r="N218" s="124"/>
      <c r="O218" s="124"/>
      <c r="P218" s="124"/>
      <c r="Q218" s="124"/>
      <c r="R218" s="124"/>
      <c r="S218" s="124"/>
      <c r="T218" s="124"/>
      <c r="U218" s="124"/>
      <c r="V218" s="124"/>
      <c r="W218" s="124"/>
    </row>
    <row r="219" spans="2:23" x14ac:dyDescent="0.2">
      <c r="B219" s="147" t="str">
        <f t="array" aca="1" ref="B219" ca="1">INDIRECT(TEXT(MIN(IF(($D$146:$E$211&lt;&gt;"")*(COUNTIF($B218:B$218,$D$146:$E$211)=0),ROW($146:$211)*100+COLUMN($D:$E),7^8)),"R0C00"),)&amp;""</f>
        <v/>
      </c>
      <c r="C219" s="422" t="str">
        <f t="array" aca="1" ref="C219" ca="1">_xlfn.IFNA(IF(B219&lt;&gt;"",INDEX($G$146:$G$211,MATCH(B219,$D$146:$D$211,0),),""),IF(B219&lt;&gt;"",INDEX($G$146:$G$211,MATCH(B219,$E$146:$E$211,0),),""))</f>
        <v/>
      </c>
      <c r="D219" s="16"/>
      <c r="E219" s="49"/>
      <c r="F219" s="16"/>
      <c r="G219" s="16"/>
      <c r="H219" s="80"/>
      <c r="I219" s="80"/>
      <c r="J219" s="31"/>
      <c r="K219" s="402"/>
      <c r="M219" s="124"/>
      <c r="N219" s="124"/>
      <c r="O219" s="124" t="str">
        <f>IF(D219="Yes",#REF!,"")</f>
        <v/>
      </c>
      <c r="P219" s="124"/>
      <c r="Q219" s="124" t="str">
        <f>IF(F219="Yes",1,"")</f>
        <v/>
      </c>
      <c r="R219" s="424" t="str">
        <f>IF(Q219=1,COUNTIF($Q219:Q$219,1),"")</f>
        <v/>
      </c>
      <c r="S219" s="124" t="str">
        <f>IFERROR(INDEX($B$219:$B$293,MATCH(ROWS($Q219:Q$219),$R$219:$R$293,0)),"")</f>
        <v/>
      </c>
      <c r="T219" s="124" t="str">
        <f>IF(G219="Yes",1,"")</f>
        <v/>
      </c>
      <c r="U219" s="424" t="str">
        <f>IF(T219=1,COUNTIF($T219:T$293,1),"")</f>
        <v/>
      </c>
      <c r="V219" s="124" t="str">
        <f>IFERROR(INDEX($B$392:$B$409,MATCH(ROWS($T219:T$392),$U$392:$U$409,0)),"")</f>
        <v/>
      </c>
      <c r="W219" s="124"/>
    </row>
    <row r="220" spans="2:23" x14ac:dyDescent="0.2">
      <c r="B220" s="147" t="str">
        <f t="array" aca="1" ref="B220" ca="1">INDIRECT(TEXT(MIN(IF(($D$146:$E$211&lt;&gt;"")*(COUNTIF($B$218:B219,$D$146:$E$211)=0),ROW($146:$211)*100+COLUMN($D:$E),7^8)),"R0C00"),)&amp;""</f>
        <v/>
      </c>
      <c r="C220" s="422" t="str">
        <f t="array" aca="1" ref="C220" ca="1">_xlfn.IFNA(IF(B220&lt;&gt;"",INDEX($G$146:$G$211,MATCH(B220,$D$146:$D$211,0),),""),IF(B220&lt;&gt;"",INDEX($G$146:$G$211,MATCH(B220,$E$146:$E$211,0),),""))</f>
        <v/>
      </c>
      <c r="D220" s="16"/>
      <c r="E220" s="49"/>
      <c r="F220" s="16"/>
      <c r="G220" s="16"/>
      <c r="H220" s="80"/>
      <c r="I220" s="80"/>
      <c r="J220" s="31"/>
      <c r="K220" s="402"/>
      <c r="M220" s="124"/>
      <c r="N220" s="124"/>
      <c r="O220" s="124"/>
      <c r="P220" s="124"/>
      <c r="Q220" s="124" t="str">
        <f t="shared" ref="Q220:Q283" si="3">IF(F220="Yes",1,"")</f>
        <v/>
      </c>
      <c r="R220" s="424" t="str">
        <f>IF(Q220=1,COUNTIF($Q$219:Q220,1),"")</f>
        <v/>
      </c>
      <c r="S220" s="124" t="str">
        <f>IFERROR(INDEX($B$219:$B$293,MATCH(ROWS($Q$219:Q220),$R$219:$R$293,0)),"")</f>
        <v/>
      </c>
      <c r="T220" s="124" t="str">
        <f t="shared" ref="T220:T283" si="4">IF(G220="Yes",1,"")</f>
        <v/>
      </c>
      <c r="U220" s="424" t="str">
        <f>IF(T220=1,COUNTIF($T220:T$293,1),"")</f>
        <v/>
      </c>
      <c r="V220" s="124" t="str">
        <f>IFERROR(INDEX($B$392:$B$409,MATCH(ROWS($T220:T$392),$U$392:$U$409,0)),"")</f>
        <v/>
      </c>
      <c r="W220" s="124"/>
    </row>
    <row r="221" spans="2:23" x14ac:dyDescent="0.2">
      <c r="B221" s="147" t="str">
        <f t="array" aca="1" ref="B221" ca="1">INDIRECT(TEXT(MIN(IF(($D$146:$E$211&lt;&gt;"")*(COUNTIF($B$218:B220,$D$146:$E$211)=0),ROW($146:$211)*100+COLUMN($D:$E),7^8)),"R0C00"),)&amp;""</f>
        <v/>
      </c>
      <c r="C221" s="422" t="str">
        <f t="array" aca="1" ref="C221" ca="1">_xlfn.IFNA(IF(B221&lt;&gt;"",INDEX($G$146:$G$211,MATCH(B221,$D$146:$D$211,0),),""),IF(B221&lt;&gt;"",INDEX($G$146:$G$211,MATCH(B221,$E$146:$E$211,0),),""))</f>
        <v/>
      </c>
      <c r="D221" s="16"/>
      <c r="E221" s="49"/>
      <c r="F221" s="16"/>
      <c r="G221" s="16"/>
      <c r="H221" s="80"/>
      <c r="I221" s="80"/>
      <c r="J221" s="31"/>
      <c r="K221" s="402"/>
      <c r="M221" s="124"/>
      <c r="N221" s="124"/>
      <c r="O221" s="124"/>
      <c r="P221" s="124"/>
      <c r="Q221" s="124" t="str">
        <f t="shared" si="3"/>
        <v/>
      </c>
      <c r="R221" s="424" t="str">
        <f>IF(Q221=1,COUNTIF($Q$219:Q221,1),"")</f>
        <v/>
      </c>
      <c r="S221" s="124" t="str">
        <f>IFERROR(INDEX($B$219:$B$293,MATCH(ROWS($Q$219:Q221),$R$219:$R$293,0)),"")</f>
        <v/>
      </c>
      <c r="T221" s="124" t="str">
        <f t="shared" si="4"/>
        <v/>
      </c>
      <c r="U221" s="424" t="str">
        <f>IF(T221=1,COUNTIF($T221:T$293,1),"")</f>
        <v/>
      </c>
      <c r="V221" s="124" t="str">
        <f>IFERROR(INDEX($B$392:$B$409,MATCH(ROWS($T221:T$392),$U$392:$U$409,0)),"")</f>
        <v/>
      </c>
      <c r="W221" s="124"/>
    </row>
    <row r="222" spans="2:23" x14ac:dyDescent="0.2">
      <c r="B222" s="147" t="str">
        <f t="array" aca="1" ref="B222" ca="1">INDIRECT(TEXT(MIN(IF(($D$146:$E$211&lt;&gt;"")*(COUNTIF($B$218:B221,$D$146:$E$211)=0),ROW($146:$211)*100+COLUMN($D:$E),7^8)),"R0C00"),)&amp;""</f>
        <v/>
      </c>
      <c r="C222" s="422" t="str">
        <f t="array" aca="1" ref="C222" ca="1">_xlfn.IFNA(IF(B222&lt;&gt;"",INDEX($G$146:$G$211,MATCH(B222,$D$146:$D$211,0),),""),IF(B222&lt;&gt;"",INDEX($G$146:$G$211,MATCH(B222,$E$146:$E$211,0),),""))</f>
        <v/>
      </c>
      <c r="D222" s="16"/>
      <c r="E222" s="49"/>
      <c r="F222" s="16"/>
      <c r="G222" s="16"/>
      <c r="H222" s="80"/>
      <c r="I222" s="80"/>
      <c r="J222" s="31"/>
      <c r="K222" s="402"/>
      <c r="M222" s="124"/>
      <c r="N222" s="124"/>
      <c r="O222" s="124"/>
      <c r="P222" s="124"/>
      <c r="Q222" s="124" t="str">
        <f t="shared" si="3"/>
        <v/>
      </c>
      <c r="R222" s="424" t="str">
        <f>IF(Q222=1,COUNTIF($Q$219:Q222,1),"")</f>
        <v/>
      </c>
      <c r="S222" s="124" t="str">
        <f>IFERROR(INDEX($B$219:$B$293,MATCH(ROWS($Q$219:Q222),$R$219:$R$293,0)),"")</f>
        <v/>
      </c>
      <c r="T222" s="124" t="str">
        <f t="shared" si="4"/>
        <v/>
      </c>
      <c r="U222" s="424" t="str">
        <f>IF(T222=1,COUNTIF($T222:T$293,1),"")</f>
        <v/>
      </c>
      <c r="V222" s="124" t="str">
        <f>IFERROR(INDEX($B$392:$B$409,MATCH(ROWS($T222:T$392),$U$392:$U$409,0)),"")</f>
        <v/>
      </c>
      <c r="W222" s="124"/>
    </row>
    <row r="223" spans="2:23" x14ac:dyDescent="0.2">
      <c r="B223" s="147" t="str">
        <f t="array" aca="1" ref="B223" ca="1">INDIRECT(TEXT(MIN(IF(($D$146:$E$211&lt;&gt;"")*(COUNTIF($B$218:B222,$D$146:$E$211)=0),ROW($146:$211)*100+COLUMN($D:$E),7^8)),"R0C00"),)&amp;""</f>
        <v/>
      </c>
      <c r="C223" s="422" t="str">
        <f t="array" aca="1" ref="C223" ca="1">_xlfn.IFNA(IF(B223&lt;&gt;"",INDEX($G$146:$G$211,MATCH(B223,$D$146:$D$211,0),),""),IF(B223&lt;&gt;"",INDEX($G$146:$G$211,MATCH(B223,$E$146:$E$211,0),),""))</f>
        <v/>
      </c>
      <c r="D223" s="16"/>
      <c r="E223" s="49"/>
      <c r="F223" s="16"/>
      <c r="G223" s="16"/>
      <c r="H223" s="80"/>
      <c r="I223" s="80"/>
      <c r="J223" s="31"/>
      <c r="K223" s="402"/>
      <c r="M223" s="124"/>
      <c r="N223" s="124"/>
      <c r="O223" s="124"/>
      <c r="P223" s="124"/>
      <c r="Q223" s="124" t="str">
        <f t="shared" si="3"/>
        <v/>
      </c>
      <c r="R223" s="424" t="str">
        <f>IF(Q223=1,COUNTIF($Q$219:Q223,1),"")</f>
        <v/>
      </c>
      <c r="S223" s="124" t="str">
        <f>IFERROR(INDEX($B$219:$B$293,MATCH(ROWS($Q$219:Q223),$R$219:$R$293,0)),"")</f>
        <v/>
      </c>
      <c r="T223" s="124" t="str">
        <f t="shared" si="4"/>
        <v/>
      </c>
      <c r="U223" s="424" t="str">
        <f>IF(T223=1,COUNTIF($T223:T$293,1),"")</f>
        <v/>
      </c>
      <c r="V223" s="124" t="str">
        <f>IFERROR(INDEX($B$392:$B$409,MATCH(ROWS($T223:T$392),$U$392:$U$409,0)),"")</f>
        <v/>
      </c>
      <c r="W223" s="124"/>
    </row>
    <row r="224" spans="2:23" x14ac:dyDescent="0.2">
      <c r="B224" s="147" t="str">
        <f t="array" aca="1" ref="B224" ca="1">INDIRECT(TEXT(MIN(IF(($D$146:$E$211&lt;&gt;"")*(COUNTIF($B$218:B223,$D$146:$E$211)=0),ROW($146:$211)*100+COLUMN($D:$E),7^8)),"R0C00"),)&amp;""</f>
        <v/>
      </c>
      <c r="C224" s="422" t="str">
        <f t="array" aca="1" ref="C224" ca="1">_xlfn.IFNA(IF(B224&lt;&gt;"",INDEX($G$146:$G$211,MATCH(B224,$D$146:$D$211,0),),""),IF(B224&lt;&gt;"",INDEX($G$146:$G$211,MATCH(B224,$E$146:$E$211,0),),""))</f>
        <v/>
      </c>
      <c r="D224" s="16"/>
      <c r="E224" s="49"/>
      <c r="F224" s="16"/>
      <c r="G224" s="16"/>
      <c r="H224" s="80"/>
      <c r="I224" s="80"/>
      <c r="J224" s="31"/>
      <c r="K224" s="402"/>
      <c r="M224" s="124"/>
      <c r="N224" s="124"/>
      <c r="O224" s="124"/>
      <c r="P224" s="124"/>
      <c r="Q224" s="124" t="str">
        <f t="shared" si="3"/>
        <v/>
      </c>
      <c r="R224" s="424" t="str">
        <f>IF(Q224=1,COUNTIF($Q$219:Q224,1),"")</f>
        <v/>
      </c>
      <c r="S224" s="124" t="str">
        <f>IFERROR(INDEX($B$219:$B$293,MATCH(ROWS($Q$219:Q224),$R$219:$R$293,0)),"")</f>
        <v/>
      </c>
      <c r="T224" s="124" t="str">
        <f t="shared" si="4"/>
        <v/>
      </c>
      <c r="U224" s="424" t="str">
        <f>IF(T224=1,COUNTIF($T224:T$293,1),"")</f>
        <v/>
      </c>
      <c r="V224" s="124" t="str">
        <f>IFERROR(INDEX($B$392:$B$409,MATCH(ROWS($T224:T$392),$U$392:$U$409,0)),"")</f>
        <v/>
      </c>
      <c r="W224" s="124"/>
    </row>
    <row r="225" spans="2:23" x14ac:dyDescent="0.2">
      <c r="B225" s="147" t="str">
        <f t="array" aca="1" ref="B225" ca="1">INDIRECT(TEXT(MIN(IF(($D$146:$E$211&lt;&gt;"")*(COUNTIF($B$218:B224,$D$146:$E$211)=0),ROW($146:$211)*100+COLUMN($D:$E),7^8)),"R0C00"),)&amp;""</f>
        <v/>
      </c>
      <c r="C225" s="422" t="str">
        <f t="array" aca="1" ref="C225" ca="1">_xlfn.IFNA(IF(B225&lt;&gt;"",INDEX($G$146:$G$211,MATCH(B225,$D$146:$D$211,0),),""),IF(B225&lt;&gt;"",INDEX($G$146:$G$211,MATCH(B225,$E$146:$E$211,0),),""))</f>
        <v/>
      </c>
      <c r="D225" s="16"/>
      <c r="E225" s="49"/>
      <c r="F225" s="16"/>
      <c r="G225" s="16"/>
      <c r="H225" s="80"/>
      <c r="I225" s="80"/>
      <c r="J225" s="31"/>
      <c r="K225" s="402"/>
      <c r="M225" s="124"/>
      <c r="N225" s="124"/>
      <c r="O225" s="124"/>
      <c r="P225" s="124"/>
      <c r="Q225" s="124" t="str">
        <f t="shared" si="3"/>
        <v/>
      </c>
      <c r="R225" s="424" t="str">
        <f>IF(Q225=1,COUNTIF($Q$219:Q225,1),"")</f>
        <v/>
      </c>
      <c r="S225" s="124" t="str">
        <f>IFERROR(INDEX($B$219:$B$293,MATCH(ROWS($Q$219:Q225),$R$219:$R$293,0)),"")</f>
        <v/>
      </c>
      <c r="T225" s="124" t="str">
        <f t="shared" si="4"/>
        <v/>
      </c>
      <c r="U225" s="424" t="str">
        <f>IF(T225=1,COUNTIF($T225:T$293,1),"")</f>
        <v/>
      </c>
      <c r="V225" s="124" t="str">
        <f>IFERROR(INDEX($B$392:$B$409,MATCH(ROWS($T225:T$392),$U$392:$U$409,0)),"")</f>
        <v/>
      </c>
      <c r="W225" s="124"/>
    </row>
    <row r="226" spans="2:23" x14ac:dyDescent="0.2">
      <c r="B226" s="147" t="str">
        <f t="array" aca="1" ref="B226" ca="1">INDIRECT(TEXT(MIN(IF(($D$146:$E$211&lt;&gt;"")*(COUNTIF($B$218:B225,$D$146:$E$211)=0),ROW($146:$211)*100+COLUMN($D:$E),7^8)),"R0C00"),)&amp;""</f>
        <v/>
      </c>
      <c r="C226" s="422" t="str">
        <f t="array" aca="1" ref="C226" ca="1">_xlfn.IFNA(IF(B226&lt;&gt;"",INDEX($G$146:$G$211,MATCH(B226,$D$146:$D$211,0),),""),IF(B226&lt;&gt;"",INDEX($G$146:$G$211,MATCH(B226,$E$146:$E$211,0),),""))</f>
        <v/>
      </c>
      <c r="D226" s="16"/>
      <c r="E226" s="49"/>
      <c r="F226" s="16"/>
      <c r="G226" s="16"/>
      <c r="H226" s="80"/>
      <c r="I226" s="80"/>
      <c r="J226" s="31"/>
      <c r="K226" s="402"/>
      <c r="M226" s="124"/>
      <c r="N226" s="124"/>
      <c r="O226" s="124"/>
      <c r="P226" s="124"/>
      <c r="Q226" s="124" t="str">
        <f t="shared" si="3"/>
        <v/>
      </c>
      <c r="R226" s="424" t="str">
        <f>IF(Q226=1,COUNTIF($Q$219:Q226,1),"")</f>
        <v/>
      </c>
      <c r="S226" s="124" t="str">
        <f>IFERROR(INDEX($B$219:$B$293,MATCH(ROWS($Q$219:Q226),$R$219:$R$293,0)),"")</f>
        <v/>
      </c>
      <c r="T226" s="124" t="str">
        <f t="shared" si="4"/>
        <v/>
      </c>
      <c r="U226" s="424" t="str">
        <f>IF(T226=1,COUNTIF($T226:T$293,1),"")</f>
        <v/>
      </c>
      <c r="V226" s="124" t="str">
        <f>IFERROR(INDEX($B$392:$B$409,MATCH(ROWS($T226:T$392),$U$392:$U$409,0)),"")</f>
        <v/>
      </c>
      <c r="W226" s="124"/>
    </row>
    <row r="227" spans="2:23" x14ac:dyDescent="0.2">
      <c r="B227" s="147" t="str">
        <f t="array" aca="1" ref="B227" ca="1">INDIRECT(TEXT(MIN(IF(($D$146:$E$211&lt;&gt;"")*(COUNTIF($B$218:B226,$D$146:$E$211)=0),ROW($146:$211)*100+COLUMN($D:$E),7^8)),"R0C00"),)&amp;""</f>
        <v/>
      </c>
      <c r="C227" s="422" t="str">
        <f t="array" aca="1" ref="C227" ca="1">_xlfn.IFNA(IF(B227&lt;&gt;"",INDEX($G$146:$G$211,MATCH(B227,$D$146:$D$211,0),),""),IF(B227&lt;&gt;"",INDEX($G$146:$G$211,MATCH(B227,$E$146:$E$211,0),),""))</f>
        <v/>
      </c>
      <c r="D227" s="16"/>
      <c r="E227" s="49"/>
      <c r="F227" s="16"/>
      <c r="G227" s="16"/>
      <c r="H227" s="80"/>
      <c r="I227" s="80"/>
      <c r="J227" s="31"/>
      <c r="K227" s="402"/>
      <c r="M227" s="124"/>
      <c r="N227" s="124"/>
      <c r="O227" s="124"/>
      <c r="P227" s="124"/>
      <c r="Q227" s="124" t="str">
        <f t="shared" si="3"/>
        <v/>
      </c>
      <c r="R227" s="424" t="str">
        <f>IF(Q227=1,COUNTIF($Q$219:Q227,1),"")</f>
        <v/>
      </c>
      <c r="S227" s="124" t="str">
        <f>IFERROR(INDEX($B$219:$B$293,MATCH(ROWS($Q$219:Q227),$R$219:$R$293,0)),"")</f>
        <v/>
      </c>
      <c r="T227" s="124" t="str">
        <f t="shared" si="4"/>
        <v/>
      </c>
      <c r="U227" s="424" t="str">
        <f>IF(T227=1,COUNTIF($T227:T$293,1),"")</f>
        <v/>
      </c>
      <c r="V227" s="124" t="str">
        <f>IFERROR(INDEX($B$392:$B$409,MATCH(ROWS($T227:T$392),$U$392:$U$409,0)),"")</f>
        <v/>
      </c>
      <c r="W227" s="124"/>
    </row>
    <row r="228" spans="2:23" x14ac:dyDescent="0.2">
      <c r="B228" s="147" t="str">
        <f t="array" aca="1" ref="B228" ca="1">INDIRECT(TEXT(MIN(IF(($D$146:$E$211&lt;&gt;"")*(COUNTIF($B$218:B227,$D$146:$E$211)=0),ROW($146:$211)*100+COLUMN($D:$E),7^8)),"R0C00"),)&amp;""</f>
        <v/>
      </c>
      <c r="C228" s="422" t="str">
        <f t="array" aca="1" ref="C228" ca="1">_xlfn.IFNA(IF(B228&lt;&gt;"",INDEX($G$146:$G$211,MATCH(B228,$D$146:$D$211,0),),""),IF(B228&lt;&gt;"",INDEX($G$146:$G$211,MATCH(B228,$E$146:$E$211,0),),""))</f>
        <v/>
      </c>
      <c r="D228" s="16"/>
      <c r="E228" s="49"/>
      <c r="F228" s="16"/>
      <c r="G228" s="16"/>
      <c r="H228" s="80"/>
      <c r="I228" s="80"/>
      <c r="J228" s="31"/>
      <c r="K228" s="402"/>
      <c r="M228" s="124"/>
      <c r="N228" s="124"/>
      <c r="O228" s="124"/>
      <c r="P228" s="124"/>
      <c r="Q228" s="124" t="str">
        <f t="shared" si="3"/>
        <v/>
      </c>
      <c r="R228" s="424" t="str">
        <f>IF(Q228=1,COUNTIF($Q$219:Q228,1),"")</f>
        <v/>
      </c>
      <c r="S228" s="124" t="str">
        <f>IFERROR(INDEX($B$219:$B$293,MATCH(ROWS($Q$219:Q228),$R$219:$R$293,0)),"")</f>
        <v/>
      </c>
      <c r="T228" s="124" t="str">
        <f t="shared" si="4"/>
        <v/>
      </c>
      <c r="U228" s="424" t="str">
        <f>IF(T228=1,COUNTIF($T228:T$293,1),"")</f>
        <v/>
      </c>
      <c r="V228" s="124" t="str">
        <f>IFERROR(INDEX($B$392:$B$409,MATCH(ROWS($T228:T$392),$U$392:$U$409,0)),"")</f>
        <v/>
      </c>
      <c r="W228" s="124"/>
    </row>
    <row r="229" spans="2:23" x14ac:dyDescent="0.2">
      <c r="B229" s="147" t="str">
        <f t="array" aca="1" ref="B229" ca="1">INDIRECT(TEXT(MIN(IF(($D$146:$E$211&lt;&gt;"")*(COUNTIF($B$218:B228,$D$146:$E$211)=0),ROW($146:$211)*100+COLUMN($D:$E),7^8)),"R0C00"),)&amp;""</f>
        <v/>
      </c>
      <c r="C229" s="422" t="str">
        <f t="array" aca="1" ref="C229" ca="1">_xlfn.IFNA(IF(B229&lt;&gt;"",INDEX($G$146:$G$211,MATCH(B229,$D$146:$D$211,0),),""),IF(B229&lt;&gt;"",INDEX($G$146:$G$211,MATCH(B229,$E$146:$E$211,0),),""))</f>
        <v/>
      </c>
      <c r="D229" s="16"/>
      <c r="E229" s="49"/>
      <c r="F229" s="16"/>
      <c r="G229" s="16"/>
      <c r="H229" s="80"/>
      <c r="I229" s="80"/>
      <c r="J229" s="31"/>
      <c r="K229" s="402"/>
      <c r="M229" s="124"/>
      <c r="N229" s="124"/>
      <c r="O229" s="124"/>
      <c r="P229" s="124"/>
      <c r="Q229" s="124" t="str">
        <f t="shared" si="3"/>
        <v/>
      </c>
      <c r="R229" s="424" t="str">
        <f>IF(Q229=1,COUNTIF($Q$219:Q229,1),"")</f>
        <v/>
      </c>
      <c r="S229" s="124" t="str">
        <f>IFERROR(INDEX($B$219:$B$293,MATCH(ROWS($Q$219:Q229),$R$219:$R$293,0)),"")</f>
        <v/>
      </c>
      <c r="T229" s="124" t="str">
        <f t="shared" si="4"/>
        <v/>
      </c>
      <c r="U229" s="424" t="str">
        <f>IF(T229=1,COUNTIF($T229:T$293,1),"")</f>
        <v/>
      </c>
      <c r="V229" s="124" t="str">
        <f>IFERROR(INDEX($B$392:$B$409,MATCH(ROWS($T229:T$392),$U$392:$U$409,0)),"")</f>
        <v/>
      </c>
      <c r="W229" s="124"/>
    </row>
    <row r="230" spans="2:23" x14ac:dyDescent="0.2">
      <c r="B230" s="147" t="str">
        <f t="array" aca="1" ref="B230" ca="1">INDIRECT(TEXT(MIN(IF(($D$146:$E$211&lt;&gt;"")*(COUNTIF($B$218:B229,$D$146:$E$211)=0),ROW($146:$211)*100+COLUMN($D:$E),7^8)),"R0C00"),)&amp;""</f>
        <v/>
      </c>
      <c r="C230" s="422" t="str">
        <f t="array" aca="1" ref="C230" ca="1">_xlfn.IFNA(IF(B230&lt;&gt;"",INDEX($G$146:$G$211,MATCH(B230,$D$146:$D$211,0),),""),IF(B230&lt;&gt;"",INDEX($G$146:$G$211,MATCH(B230,$E$146:$E$211,0),),""))</f>
        <v/>
      </c>
      <c r="D230" s="16"/>
      <c r="E230" s="49"/>
      <c r="F230" s="16"/>
      <c r="G230" s="16"/>
      <c r="H230" s="80"/>
      <c r="I230" s="80"/>
      <c r="J230" s="31"/>
      <c r="K230" s="402"/>
      <c r="M230" s="124"/>
      <c r="N230" s="124"/>
      <c r="O230" s="124"/>
      <c r="P230" s="124"/>
      <c r="Q230" s="124" t="str">
        <f t="shared" si="3"/>
        <v/>
      </c>
      <c r="R230" s="424" t="str">
        <f>IF(Q230=1,COUNTIF($Q$219:Q230,1),"")</f>
        <v/>
      </c>
      <c r="S230" s="124" t="str">
        <f>IFERROR(INDEX($B$219:$B$293,MATCH(ROWS($Q$219:Q230),$R$219:$R$293,0)),"")</f>
        <v/>
      </c>
      <c r="T230" s="124" t="str">
        <f t="shared" si="4"/>
        <v/>
      </c>
      <c r="U230" s="424" t="str">
        <f>IF(T230=1,COUNTIF($T230:T$293,1),"")</f>
        <v/>
      </c>
      <c r="V230" s="124" t="str">
        <f>IFERROR(INDEX($B$392:$B$409,MATCH(ROWS($T230:T$392),$U$392:$U$409,0)),"")</f>
        <v/>
      </c>
      <c r="W230" s="124"/>
    </row>
    <row r="231" spans="2:23" x14ac:dyDescent="0.2">
      <c r="B231" s="147" t="str">
        <f t="array" aca="1" ref="B231" ca="1">INDIRECT(TEXT(MIN(IF(($D$146:$E$211&lt;&gt;"")*(COUNTIF($B$218:B230,$D$146:$E$211)=0),ROW($146:$211)*100+COLUMN($D:$E),7^8)),"R0C00"),)&amp;""</f>
        <v/>
      </c>
      <c r="C231" s="422" t="str">
        <f t="array" aca="1" ref="C231" ca="1">_xlfn.IFNA(IF(B231&lt;&gt;"",INDEX($G$146:$G$211,MATCH(B231,$D$146:$D$211,0),),""),IF(B231&lt;&gt;"",INDEX($G$146:$G$211,MATCH(B231,$E$146:$E$211,0),),""))</f>
        <v/>
      </c>
      <c r="D231" s="16"/>
      <c r="E231" s="49"/>
      <c r="F231" s="16"/>
      <c r="G231" s="16"/>
      <c r="H231" s="80"/>
      <c r="I231" s="80"/>
      <c r="J231" s="31"/>
      <c r="K231" s="402"/>
      <c r="M231" s="124"/>
      <c r="N231" s="124"/>
      <c r="O231" s="124"/>
      <c r="P231" s="124"/>
      <c r="Q231" s="124" t="str">
        <f t="shared" si="3"/>
        <v/>
      </c>
      <c r="R231" s="424" t="str">
        <f>IF(Q231=1,COUNTIF($Q$219:Q231,1),"")</f>
        <v/>
      </c>
      <c r="S231" s="124" t="str">
        <f>IFERROR(INDEX($B$219:$B$293,MATCH(ROWS($Q$219:Q231),$R$219:$R$293,0)),"")</f>
        <v/>
      </c>
      <c r="T231" s="124" t="str">
        <f t="shared" si="4"/>
        <v/>
      </c>
      <c r="U231" s="424" t="str">
        <f>IF(T231=1,COUNTIF($T231:T$293,1),"")</f>
        <v/>
      </c>
      <c r="V231" s="124" t="str">
        <f>IFERROR(INDEX($B$392:$B$409,MATCH(ROWS($T231:T$392),$U$392:$U$409,0)),"")</f>
        <v/>
      </c>
      <c r="W231" s="124"/>
    </row>
    <row r="232" spans="2:23" x14ac:dyDescent="0.2">
      <c r="B232" s="147" t="str">
        <f t="array" aca="1" ref="B232" ca="1">INDIRECT(TEXT(MIN(IF(($D$146:$E$211&lt;&gt;"")*(COUNTIF($B$218:B231,$D$146:$E$211)=0),ROW($146:$211)*100+COLUMN($D:$E),7^8)),"R0C00"),)&amp;""</f>
        <v/>
      </c>
      <c r="C232" s="422" t="str">
        <f t="array" aca="1" ref="C232" ca="1">_xlfn.IFNA(IF(B232&lt;&gt;"",INDEX($G$146:$G$211,MATCH(B232,$D$146:$D$211,0),),""),IF(B232&lt;&gt;"",INDEX($G$146:$G$211,MATCH(B232,$E$146:$E$211,0),),""))</f>
        <v/>
      </c>
      <c r="D232" s="16"/>
      <c r="E232" s="49"/>
      <c r="F232" s="16"/>
      <c r="G232" s="16"/>
      <c r="H232" s="80"/>
      <c r="I232" s="80"/>
      <c r="J232" s="31"/>
      <c r="K232" s="402"/>
      <c r="M232" s="124"/>
      <c r="N232" s="124"/>
      <c r="O232" s="124"/>
      <c r="P232" s="124"/>
      <c r="Q232" s="124" t="str">
        <f t="shared" si="3"/>
        <v/>
      </c>
      <c r="R232" s="424" t="str">
        <f>IF(Q232=1,COUNTIF($Q$219:Q232,1),"")</f>
        <v/>
      </c>
      <c r="S232" s="124" t="str">
        <f>IFERROR(INDEX($B$219:$B$293,MATCH(ROWS($Q$219:Q232),$R$219:$R$293,0)),"")</f>
        <v/>
      </c>
      <c r="T232" s="124" t="str">
        <f t="shared" si="4"/>
        <v/>
      </c>
      <c r="U232" s="424" t="str">
        <f>IF(T232=1,COUNTIF($T232:T$293,1),"")</f>
        <v/>
      </c>
      <c r="V232" s="124" t="str">
        <f>IFERROR(INDEX($B$392:$B$409,MATCH(ROWS($T232:T$392),$U$392:$U$409,0)),"")</f>
        <v/>
      </c>
      <c r="W232" s="124"/>
    </row>
    <row r="233" spans="2:23" x14ac:dyDescent="0.2">
      <c r="B233" s="147" t="str">
        <f t="array" aca="1" ref="B233" ca="1">INDIRECT(TEXT(MIN(IF(($D$146:$E$211&lt;&gt;"")*(COUNTIF($B$218:B232,$D$146:$E$211)=0),ROW($146:$211)*100+COLUMN($D:$E),7^8)),"R0C00"),)&amp;""</f>
        <v/>
      </c>
      <c r="C233" s="422" t="str">
        <f t="array" aca="1" ref="C233" ca="1">_xlfn.IFNA(IF(B233&lt;&gt;"",INDEX($G$146:$G$211,MATCH(B233,$D$146:$D$211,0),),""),IF(B233&lt;&gt;"",INDEX($G$146:$G$211,MATCH(B233,$E$146:$E$211,0),),""))</f>
        <v/>
      </c>
      <c r="D233" s="16"/>
      <c r="E233" s="49"/>
      <c r="F233" s="16"/>
      <c r="G233" s="16"/>
      <c r="H233" s="80"/>
      <c r="I233" s="80"/>
      <c r="J233" s="31"/>
      <c r="K233" s="402"/>
      <c r="M233" s="124"/>
      <c r="N233" s="124"/>
      <c r="O233" s="124"/>
      <c r="P233" s="124"/>
      <c r="Q233" s="124" t="str">
        <f t="shared" si="3"/>
        <v/>
      </c>
      <c r="R233" s="424" t="str">
        <f>IF(Q233=1,COUNTIF($Q$219:Q233,1),"")</f>
        <v/>
      </c>
      <c r="S233" s="124" t="str">
        <f>IFERROR(INDEX($B$219:$B$293,MATCH(ROWS($Q$219:Q233),$R$219:$R$293,0)),"")</f>
        <v/>
      </c>
      <c r="T233" s="124" t="str">
        <f t="shared" si="4"/>
        <v/>
      </c>
      <c r="U233" s="424" t="str">
        <f>IF(T233=1,COUNTIF($T233:T$293,1),"")</f>
        <v/>
      </c>
      <c r="V233" s="124" t="str">
        <f>IFERROR(INDEX($B$392:$B$409,MATCH(ROWS($T233:T$392),$U$392:$U$409,0)),"")</f>
        <v/>
      </c>
      <c r="W233" s="124"/>
    </row>
    <row r="234" spans="2:23" x14ac:dyDescent="0.2">
      <c r="B234" s="147" t="str">
        <f t="array" aca="1" ref="B234" ca="1">INDIRECT(TEXT(MIN(IF(($D$146:$E$211&lt;&gt;"")*(COUNTIF($B$218:B233,$D$146:$E$211)=0),ROW($146:$211)*100+COLUMN($D:$E),7^8)),"R0C00"),)&amp;""</f>
        <v/>
      </c>
      <c r="C234" s="422" t="str">
        <f t="array" aca="1" ref="C234" ca="1">_xlfn.IFNA(IF(B234&lt;&gt;"",INDEX($G$146:$G$211,MATCH(B234,$D$146:$D$211,0),),""),IF(B234&lt;&gt;"",INDEX($G$146:$G$211,MATCH(B234,$E$146:$E$211,0),),""))</f>
        <v/>
      </c>
      <c r="D234" s="16"/>
      <c r="E234" s="49"/>
      <c r="F234" s="16"/>
      <c r="G234" s="16"/>
      <c r="H234" s="80"/>
      <c r="I234" s="80"/>
      <c r="J234" s="31"/>
      <c r="K234" s="402"/>
      <c r="M234" s="124"/>
      <c r="N234" s="124"/>
      <c r="O234" s="124"/>
      <c r="P234" s="124"/>
      <c r="Q234" s="124" t="str">
        <f t="shared" si="3"/>
        <v/>
      </c>
      <c r="R234" s="424" t="str">
        <f>IF(Q234=1,COUNTIF($Q$219:Q234,1),"")</f>
        <v/>
      </c>
      <c r="S234" s="124" t="str">
        <f>IFERROR(INDEX($B$219:$B$293,MATCH(ROWS($Q$219:Q234),$R$219:$R$293,0)),"")</f>
        <v/>
      </c>
      <c r="T234" s="124" t="str">
        <f t="shared" si="4"/>
        <v/>
      </c>
      <c r="U234" s="424" t="str">
        <f>IF(T234=1,COUNTIF($T234:T$293,1),"")</f>
        <v/>
      </c>
      <c r="V234" s="124" t="str">
        <f>IFERROR(INDEX($B$392:$B$409,MATCH(ROWS($T234:T$392),$U$392:$U$409,0)),"")</f>
        <v/>
      </c>
      <c r="W234" s="124"/>
    </row>
    <row r="235" spans="2:23" x14ac:dyDescent="0.2">
      <c r="B235" s="147" t="str">
        <f t="array" aca="1" ref="B235" ca="1">INDIRECT(TEXT(MIN(IF(($D$146:$E$211&lt;&gt;"")*(COUNTIF($B$218:B234,$D$146:$E$211)=0),ROW($146:$211)*100+COLUMN($D:$E),7^8)),"R0C00"),)&amp;""</f>
        <v/>
      </c>
      <c r="C235" s="422" t="str">
        <f t="array" aca="1" ref="C235" ca="1">_xlfn.IFNA(IF(B235&lt;&gt;"",INDEX($G$146:$G$211,MATCH(B235,$D$146:$D$211,0),),""),IF(B235&lt;&gt;"",INDEX($G$146:$G$211,MATCH(B235,$E$146:$E$211,0),),""))</f>
        <v/>
      </c>
      <c r="D235" s="16"/>
      <c r="E235" s="49"/>
      <c r="F235" s="16"/>
      <c r="G235" s="16"/>
      <c r="H235" s="80"/>
      <c r="I235" s="80"/>
      <c r="J235" s="31"/>
      <c r="K235" s="402"/>
      <c r="M235" s="124"/>
      <c r="N235" s="124"/>
      <c r="O235" s="124"/>
      <c r="P235" s="124"/>
      <c r="Q235" s="124" t="str">
        <f t="shared" si="3"/>
        <v/>
      </c>
      <c r="R235" s="424" t="str">
        <f>IF(Q235=1,COUNTIF($Q$219:Q235,1),"")</f>
        <v/>
      </c>
      <c r="S235" s="124" t="str">
        <f>IFERROR(INDEX($B$219:$B$293,MATCH(ROWS($Q$219:Q235),$R$219:$R$293,0)),"")</f>
        <v/>
      </c>
      <c r="T235" s="124" t="str">
        <f t="shared" si="4"/>
        <v/>
      </c>
      <c r="U235" s="424" t="str">
        <f>IF(T235=1,COUNTIF($T235:T$293,1),"")</f>
        <v/>
      </c>
      <c r="V235" s="124" t="str">
        <f>IFERROR(INDEX($B$392:$B$409,MATCH(ROWS($T235:T$392),$U$392:$U$409,0)),"")</f>
        <v/>
      </c>
      <c r="W235" s="124"/>
    </row>
    <row r="236" spans="2:23" x14ac:dyDescent="0.2">
      <c r="B236" s="147" t="str">
        <f t="array" aca="1" ref="B236" ca="1">INDIRECT(TEXT(MIN(IF(($D$146:$E$211&lt;&gt;"")*(COUNTIF($B$218:B235,$D$146:$E$211)=0),ROW($146:$211)*100+COLUMN($D:$E),7^8)),"R0C00"),)&amp;""</f>
        <v/>
      </c>
      <c r="C236" s="422" t="str">
        <f t="array" aca="1" ref="C236" ca="1">_xlfn.IFNA(IF(B236&lt;&gt;"",INDEX($G$146:$G$211,MATCH(B236,$D$146:$D$211,0),),""),IF(B236&lt;&gt;"",INDEX($G$146:$G$211,MATCH(B236,$E$146:$E$211,0),),""))</f>
        <v/>
      </c>
      <c r="D236" s="16"/>
      <c r="E236" s="49"/>
      <c r="F236" s="16"/>
      <c r="G236" s="16"/>
      <c r="H236" s="80"/>
      <c r="I236" s="80"/>
      <c r="J236" s="31"/>
      <c r="K236" s="402"/>
      <c r="M236" s="124"/>
      <c r="N236" s="124"/>
      <c r="O236" s="124"/>
      <c r="P236" s="124"/>
      <c r="Q236" s="124" t="str">
        <f t="shared" si="3"/>
        <v/>
      </c>
      <c r="R236" s="424" t="str">
        <f>IF(Q236=1,COUNTIF($Q$219:Q236,1),"")</f>
        <v/>
      </c>
      <c r="S236" s="124" t="str">
        <f>IFERROR(INDEX($B$219:$B$293,MATCH(ROWS($Q$219:Q236),$R$219:$R$293,0)),"")</f>
        <v/>
      </c>
      <c r="T236" s="124" t="str">
        <f t="shared" si="4"/>
        <v/>
      </c>
      <c r="U236" s="424" t="str">
        <f>IF(T236=1,COUNTIF($T236:T$293,1),"")</f>
        <v/>
      </c>
      <c r="V236" s="124" t="str">
        <f>IFERROR(INDEX($B$392:$B$409,MATCH(ROWS($T236:T$392),$U$392:$U$409,0)),"")</f>
        <v/>
      </c>
      <c r="W236" s="124"/>
    </row>
    <row r="237" spans="2:23" x14ac:dyDescent="0.2">
      <c r="B237" s="147" t="str">
        <f t="array" aca="1" ref="B237" ca="1">INDIRECT(TEXT(MIN(IF(($D$146:$E$211&lt;&gt;"")*(COUNTIF($B$218:B236,$D$146:$E$211)=0),ROW($146:$211)*100+COLUMN($D:$E),7^8)),"R0C00"),)&amp;""</f>
        <v/>
      </c>
      <c r="C237" s="422" t="str">
        <f t="array" aca="1" ref="C237" ca="1">_xlfn.IFNA(IF(B237&lt;&gt;"",INDEX($G$146:$G$211,MATCH(B237,$D$146:$D$211,0),),""),IF(B237&lt;&gt;"",INDEX($G$146:$G$211,MATCH(B237,$E$146:$E$211,0),),""))</f>
        <v/>
      </c>
      <c r="D237" s="16"/>
      <c r="E237" s="49"/>
      <c r="F237" s="16"/>
      <c r="G237" s="16"/>
      <c r="H237" s="80"/>
      <c r="I237" s="80"/>
      <c r="J237" s="31"/>
      <c r="K237" s="402"/>
      <c r="M237" s="124"/>
      <c r="N237" s="124"/>
      <c r="O237" s="124"/>
      <c r="P237" s="124"/>
      <c r="Q237" s="124" t="str">
        <f t="shared" si="3"/>
        <v/>
      </c>
      <c r="R237" s="424" t="str">
        <f>IF(Q237=1,COUNTIF($Q$219:Q237,1),"")</f>
        <v/>
      </c>
      <c r="S237" s="124" t="str">
        <f>IFERROR(INDEX($B$219:$B$293,MATCH(ROWS($Q$219:Q237),$R$219:$R$293,0)),"")</f>
        <v/>
      </c>
      <c r="T237" s="124" t="str">
        <f t="shared" si="4"/>
        <v/>
      </c>
      <c r="U237" s="424" t="str">
        <f>IF(T237=1,COUNTIF($T237:T$293,1),"")</f>
        <v/>
      </c>
      <c r="V237" s="124" t="str">
        <f>IFERROR(INDEX($B$392:$B$409,MATCH(ROWS($T237:T$392),$U$392:$U$409,0)),"")</f>
        <v/>
      </c>
      <c r="W237" s="124"/>
    </row>
    <row r="238" spans="2:23" x14ac:dyDescent="0.2">
      <c r="B238" s="147" t="str">
        <f t="array" aca="1" ref="B238" ca="1">INDIRECT(TEXT(MIN(IF(($D$146:$E$211&lt;&gt;"")*(COUNTIF($B$218:B237,$D$146:$E$211)=0),ROW($146:$211)*100+COLUMN($D:$E),7^8)),"R0C00"),)&amp;""</f>
        <v/>
      </c>
      <c r="C238" s="422" t="str">
        <f t="array" aca="1" ref="C238" ca="1">_xlfn.IFNA(IF(B238&lt;&gt;"",INDEX($G$146:$G$211,MATCH(B238,$D$146:$D$211,0),),""),IF(B238&lt;&gt;"",INDEX($G$146:$G$211,MATCH(B238,$E$146:$E$211,0),),""))</f>
        <v/>
      </c>
      <c r="D238" s="16"/>
      <c r="E238" s="49"/>
      <c r="F238" s="16"/>
      <c r="G238" s="16"/>
      <c r="H238" s="80"/>
      <c r="I238" s="80"/>
      <c r="J238" s="31"/>
      <c r="K238" s="402"/>
      <c r="M238" s="124"/>
      <c r="N238" s="124"/>
      <c r="O238" s="124"/>
      <c r="P238" s="124"/>
      <c r="Q238" s="124" t="str">
        <f t="shared" si="3"/>
        <v/>
      </c>
      <c r="R238" s="424" t="str">
        <f>IF(Q238=1,COUNTIF($Q$219:Q238,1),"")</f>
        <v/>
      </c>
      <c r="S238" s="124" t="str">
        <f>IFERROR(INDEX($B$219:$B$293,MATCH(ROWS($Q$219:Q238),$R$219:$R$293,0)),"")</f>
        <v/>
      </c>
      <c r="T238" s="124" t="str">
        <f t="shared" si="4"/>
        <v/>
      </c>
      <c r="U238" s="424" t="str">
        <f>IF(T238=1,COUNTIF($T238:T$293,1),"")</f>
        <v/>
      </c>
      <c r="V238" s="124" t="str">
        <f>IFERROR(INDEX($B$392:$B$409,MATCH(ROWS($T238:T$392),$U$392:$U$409,0)),"")</f>
        <v/>
      </c>
      <c r="W238" s="124"/>
    </row>
    <row r="239" spans="2:23" x14ac:dyDescent="0.2">
      <c r="B239" s="147" t="str">
        <f t="array" aca="1" ref="B239" ca="1">INDIRECT(TEXT(MIN(IF(($D$146:$E$211&lt;&gt;"")*(COUNTIF($B$218:B238,$D$146:$E$211)=0),ROW($146:$211)*100+COLUMN($D:$E),7^8)),"R0C00"),)&amp;""</f>
        <v/>
      </c>
      <c r="C239" s="422" t="str">
        <f t="array" aca="1" ref="C239" ca="1">_xlfn.IFNA(IF(B239&lt;&gt;"",INDEX($G$146:$G$211,MATCH(B239,$D$146:$D$211,0),),""),IF(B239&lt;&gt;"",INDEX($G$146:$G$211,MATCH(B239,$E$146:$E$211,0),),""))</f>
        <v/>
      </c>
      <c r="D239" s="16"/>
      <c r="E239" s="49"/>
      <c r="F239" s="16"/>
      <c r="G239" s="16"/>
      <c r="H239" s="80"/>
      <c r="I239" s="80"/>
      <c r="J239" s="31"/>
      <c r="K239" s="402"/>
      <c r="M239" s="124"/>
      <c r="N239" s="124"/>
      <c r="O239" s="124"/>
      <c r="P239" s="124"/>
      <c r="Q239" s="124" t="str">
        <f t="shared" si="3"/>
        <v/>
      </c>
      <c r="R239" s="424" t="str">
        <f>IF(Q239=1,COUNTIF($Q$219:Q239,1),"")</f>
        <v/>
      </c>
      <c r="S239" s="124" t="str">
        <f>IFERROR(INDEX($B$219:$B$293,MATCH(ROWS($Q$219:Q239),$R$219:$R$293,0)),"")</f>
        <v/>
      </c>
      <c r="T239" s="124" t="str">
        <f t="shared" si="4"/>
        <v/>
      </c>
      <c r="U239" s="424" t="str">
        <f>IF(T239=1,COUNTIF($T239:T$293,1),"")</f>
        <v/>
      </c>
      <c r="V239" s="124" t="str">
        <f>IFERROR(INDEX($B$392:$B$409,MATCH(ROWS($T239:T$392),$U$392:$U$409,0)),"")</f>
        <v/>
      </c>
    </row>
    <row r="240" spans="2:23" x14ac:dyDescent="0.2">
      <c r="B240" s="147" t="str">
        <f t="array" aca="1" ref="B240" ca="1">INDIRECT(TEXT(MIN(IF(($D$146:$E$211&lt;&gt;"")*(COUNTIF($B$218:B239,$D$146:$E$211)=0),ROW($146:$211)*100+COLUMN($D:$E),7^8)),"R0C00"),)&amp;""</f>
        <v/>
      </c>
      <c r="C240" s="422" t="str">
        <f t="array" aca="1" ref="C240" ca="1">_xlfn.IFNA(IF(B240&lt;&gt;"",INDEX($G$146:$G$211,MATCH(B240,$D$146:$D$211,0),),""),IF(B240&lt;&gt;"",INDEX($G$146:$G$211,MATCH(B240,$E$146:$E$211,0),),""))</f>
        <v/>
      </c>
      <c r="D240" s="16"/>
      <c r="E240" s="49"/>
      <c r="F240" s="16"/>
      <c r="G240" s="16"/>
      <c r="H240" s="80"/>
      <c r="I240" s="80"/>
      <c r="J240" s="31"/>
      <c r="K240" s="402"/>
      <c r="M240" s="124"/>
      <c r="N240" s="124"/>
      <c r="O240" s="124"/>
      <c r="P240" s="124"/>
      <c r="Q240" s="124" t="str">
        <f t="shared" si="3"/>
        <v/>
      </c>
      <c r="R240" s="424" t="str">
        <f>IF(Q240=1,COUNTIF($Q$219:Q240,1),"")</f>
        <v/>
      </c>
      <c r="S240" s="124" t="str">
        <f>IFERROR(INDEX($B$219:$B$293,MATCH(ROWS($Q$219:Q240),$R$219:$R$293,0)),"")</f>
        <v/>
      </c>
      <c r="T240" s="124" t="str">
        <f t="shared" si="4"/>
        <v/>
      </c>
      <c r="U240" s="424" t="str">
        <f>IF(T240=1,COUNTIF($T240:T$293,1),"")</f>
        <v/>
      </c>
      <c r="V240" s="124" t="str">
        <f>IFERROR(INDEX($B$392:$B$409,MATCH(ROWS($T240:T$392),$U$392:$U$409,0)),"")</f>
        <v/>
      </c>
    </row>
    <row r="241" spans="2:22" x14ac:dyDescent="0.2">
      <c r="B241" s="147" t="str">
        <f t="array" aca="1" ref="B241" ca="1">INDIRECT(TEXT(MIN(IF(($D$146:$E$211&lt;&gt;"")*(COUNTIF($B$218:B240,$D$146:$E$211)=0),ROW($146:$211)*100+COLUMN($D:$E),7^8)),"R0C00"),)&amp;""</f>
        <v/>
      </c>
      <c r="C241" s="422" t="str">
        <f t="array" aca="1" ref="C241" ca="1">_xlfn.IFNA(IF(B241&lt;&gt;"",INDEX($G$146:$G$211,MATCH(B241,$D$146:$D$211,0),),""),IF(B241&lt;&gt;"",INDEX($G$146:$G$211,MATCH(B241,$E$146:$E$211,0),),""))</f>
        <v/>
      </c>
      <c r="D241" s="16"/>
      <c r="E241" s="49"/>
      <c r="F241" s="16"/>
      <c r="G241" s="16"/>
      <c r="H241" s="80"/>
      <c r="I241" s="80"/>
      <c r="J241" s="31"/>
      <c r="K241" s="402"/>
      <c r="M241" s="124"/>
      <c r="N241" s="124"/>
      <c r="O241" s="124"/>
      <c r="P241" s="124"/>
      <c r="Q241" s="124" t="str">
        <f t="shared" si="3"/>
        <v/>
      </c>
      <c r="R241" s="424" t="str">
        <f>IF(Q241=1,COUNTIF($Q$219:Q241,1),"")</f>
        <v/>
      </c>
      <c r="S241" s="124" t="str">
        <f>IFERROR(INDEX($B$219:$B$293,MATCH(ROWS($Q$219:Q241),$R$219:$R$293,0)),"")</f>
        <v/>
      </c>
      <c r="T241" s="124" t="str">
        <f t="shared" si="4"/>
        <v/>
      </c>
      <c r="U241" s="424" t="str">
        <f>IF(T241=1,COUNTIF($T241:T$293,1),"")</f>
        <v/>
      </c>
      <c r="V241" s="124" t="str">
        <f>IFERROR(INDEX($B$392:$B$409,MATCH(ROWS($T241:T$392),$U$392:$U$409,0)),"")</f>
        <v/>
      </c>
    </row>
    <row r="242" spans="2:22" x14ac:dyDescent="0.2">
      <c r="B242" s="147" t="str">
        <f t="array" aca="1" ref="B242" ca="1">INDIRECT(TEXT(MIN(IF(($D$146:$E$211&lt;&gt;"")*(COUNTIF($B$218:B241,$D$146:$E$211)=0),ROW($146:$211)*100+COLUMN($D:$E),7^8)),"R0C00"),)&amp;""</f>
        <v/>
      </c>
      <c r="C242" s="422" t="str">
        <f t="array" aca="1" ref="C242" ca="1">_xlfn.IFNA(IF(B242&lt;&gt;"",INDEX($G$146:$G$211,MATCH(B242,$D$146:$D$211,0),),""),IF(B242&lt;&gt;"",INDEX($G$146:$G$211,MATCH(B242,$E$146:$E$211,0),),""))</f>
        <v/>
      </c>
      <c r="D242" s="16"/>
      <c r="E242" s="49"/>
      <c r="F242" s="16"/>
      <c r="G242" s="16"/>
      <c r="H242" s="80"/>
      <c r="I242" s="80"/>
      <c r="J242" s="31"/>
      <c r="K242" s="402"/>
      <c r="M242" s="124"/>
      <c r="N242" s="124"/>
      <c r="O242" s="124"/>
      <c r="P242" s="124"/>
      <c r="Q242" s="124" t="str">
        <f t="shared" si="3"/>
        <v/>
      </c>
      <c r="R242" s="424" t="str">
        <f>IF(Q242=1,COUNTIF($Q$219:Q242,1),"")</f>
        <v/>
      </c>
      <c r="S242" s="124" t="str">
        <f>IFERROR(INDEX($B$219:$B$293,MATCH(ROWS($Q$219:Q242),$R$219:$R$293,0)),"")</f>
        <v/>
      </c>
      <c r="T242" s="124" t="str">
        <f t="shared" si="4"/>
        <v/>
      </c>
      <c r="U242" s="424" t="str">
        <f>IF(T242=1,COUNTIF($T242:T$293,1),"")</f>
        <v/>
      </c>
      <c r="V242" s="124" t="str">
        <f>IFERROR(INDEX($B$392:$B$409,MATCH(ROWS($T242:T$392),$U$392:$U$409,0)),"")</f>
        <v/>
      </c>
    </row>
    <row r="243" spans="2:22" x14ac:dyDescent="0.2">
      <c r="B243" s="147" t="str">
        <f t="array" aca="1" ref="B243" ca="1">INDIRECT(TEXT(MIN(IF(($D$146:$E$211&lt;&gt;"")*(COUNTIF($B$218:B242,$D$146:$E$211)=0),ROW($146:$211)*100+COLUMN($D:$E),7^8)),"R0C00"),)&amp;""</f>
        <v/>
      </c>
      <c r="C243" s="422" t="str">
        <f t="array" aca="1" ref="C243" ca="1">_xlfn.IFNA(IF(B243&lt;&gt;"",INDEX($G$146:$G$211,MATCH(B243,$D$146:$D$211,0),),""),IF(B243&lt;&gt;"",INDEX($G$146:$G$211,MATCH(B243,$E$146:$E$211,0),),""))</f>
        <v/>
      </c>
      <c r="D243" s="16"/>
      <c r="E243" s="49"/>
      <c r="F243" s="16"/>
      <c r="G243" s="16"/>
      <c r="H243" s="80"/>
      <c r="I243" s="80"/>
      <c r="J243" s="31"/>
      <c r="K243" s="402"/>
      <c r="M243" s="124"/>
      <c r="N243" s="124"/>
      <c r="O243" s="124"/>
      <c r="P243" s="124"/>
      <c r="Q243" s="124" t="str">
        <f t="shared" si="3"/>
        <v/>
      </c>
      <c r="R243" s="424" t="str">
        <f>IF(Q243=1,COUNTIF($Q$219:Q243,1),"")</f>
        <v/>
      </c>
      <c r="S243" s="124" t="str">
        <f>IFERROR(INDEX($B$219:$B$293,MATCH(ROWS($Q$219:Q243),$R$219:$R$293,0)),"")</f>
        <v/>
      </c>
      <c r="T243" s="124" t="str">
        <f t="shared" si="4"/>
        <v/>
      </c>
      <c r="U243" s="424" t="str">
        <f>IF(T243=1,COUNTIF($T243:T$293,1),"")</f>
        <v/>
      </c>
      <c r="V243" s="124" t="str">
        <f>IFERROR(INDEX($B$392:$B$409,MATCH(ROWS($T243:T$392),$U$392:$U$409,0)),"")</f>
        <v/>
      </c>
    </row>
    <row r="244" spans="2:22" x14ac:dyDescent="0.2">
      <c r="B244" s="147" t="str">
        <f t="array" aca="1" ref="B244" ca="1">INDIRECT(TEXT(MIN(IF(($D$146:$E$211&lt;&gt;"")*(COUNTIF($B$218:B243,$D$146:$E$211)=0),ROW($146:$211)*100+COLUMN($D:$E),7^8)),"R0C00"),)&amp;""</f>
        <v/>
      </c>
      <c r="C244" s="422" t="str">
        <f t="array" aca="1" ref="C244" ca="1">_xlfn.IFNA(IF(B244&lt;&gt;"",INDEX($G$146:$G$211,MATCH(B244,$D$146:$D$211,0),),""),IF(B244&lt;&gt;"",INDEX($G$146:$G$211,MATCH(B244,$E$146:$E$211,0),),""))</f>
        <v/>
      </c>
      <c r="D244" s="16"/>
      <c r="E244" s="49"/>
      <c r="F244" s="16"/>
      <c r="G244" s="16"/>
      <c r="H244" s="80"/>
      <c r="I244" s="80"/>
      <c r="J244" s="31"/>
      <c r="K244" s="402"/>
      <c r="M244" s="124"/>
      <c r="N244" s="124"/>
      <c r="O244" s="124"/>
      <c r="P244" s="124"/>
      <c r="Q244" s="124" t="str">
        <f t="shared" si="3"/>
        <v/>
      </c>
      <c r="R244" s="424" t="str">
        <f>IF(Q244=1,COUNTIF($Q$219:Q244,1),"")</f>
        <v/>
      </c>
      <c r="S244" s="124" t="str">
        <f>IFERROR(INDEX($B$219:$B$293,MATCH(ROWS($Q$219:Q244),$R$219:$R$293,0)),"")</f>
        <v/>
      </c>
      <c r="T244" s="124" t="str">
        <f t="shared" si="4"/>
        <v/>
      </c>
      <c r="U244" s="424" t="str">
        <f>IF(T244=1,COUNTIF($T244:T$293,1),"")</f>
        <v/>
      </c>
      <c r="V244" s="124" t="str">
        <f>IFERROR(INDEX($B$392:$B$409,MATCH(ROWS($T244:T$392),$U$392:$U$409,0)),"")</f>
        <v/>
      </c>
    </row>
    <row r="245" spans="2:22" x14ac:dyDescent="0.2">
      <c r="B245" s="147" t="str">
        <f t="array" aca="1" ref="B245" ca="1">INDIRECT(TEXT(MIN(IF(($D$146:$E$211&lt;&gt;"")*(COUNTIF($B$218:B244,$D$146:$E$211)=0),ROW($146:$211)*100+COLUMN($D:$E),7^8)),"R0C00"),)&amp;""</f>
        <v/>
      </c>
      <c r="C245" s="422" t="str">
        <f t="array" aca="1" ref="C245" ca="1">_xlfn.IFNA(IF(B245&lt;&gt;"",INDEX($G$146:$G$211,MATCH(B245,$D$146:$D$211,0),),""),IF(B245&lt;&gt;"",INDEX($G$146:$G$211,MATCH(B245,$E$146:$E$211,0),),""))</f>
        <v/>
      </c>
      <c r="D245" s="16"/>
      <c r="E245" s="49"/>
      <c r="F245" s="16"/>
      <c r="G245" s="16"/>
      <c r="H245" s="80"/>
      <c r="I245" s="80"/>
      <c r="J245" s="31"/>
      <c r="K245" s="402"/>
      <c r="M245" s="124"/>
      <c r="N245" s="124"/>
      <c r="O245" s="124"/>
      <c r="P245" s="124"/>
      <c r="Q245" s="124" t="str">
        <f t="shared" si="3"/>
        <v/>
      </c>
      <c r="R245" s="424" t="str">
        <f>IF(Q245=1,COUNTIF($Q$219:Q245,1),"")</f>
        <v/>
      </c>
      <c r="S245" s="124" t="str">
        <f>IFERROR(INDEX($B$219:$B$293,MATCH(ROWS($Q$219:Q245),$R$219:$R$293,0)),"")</f>
        <v/>
      </c>
      <c r="T245" s="124" t="str">
        <f t="shared" si="4"/>
        <v/>
      </c>
      <c r="U245" s="424" t="str">
        <f>IF(T245=1,COUNTIF($T245:T$293,1),"")</f>
        <v/>
      </c>
      <c r="V245" s="124" t="str">
        <f>IFERROR(INDEX($B$392:$B$409,MATCH(ROWS($T245:T$392),$U$392:$U$409,0)),"")</f>
        <v/>
      </c>
    </row>
    <row r="246" spans="2:22" x14ac:dyDescent="0.2">
      <c r="B246" s="147" t="str">
        <f t="array" aca="1" ref="B246" ca="1">INDIRECT(TEXT(MIN(IF(($D$146:$E$211&lt;&gt;"")*(COUNTIF($B$218:B245,$D$146:$E$211)=0),ROW($146:$211)*100+COLUMN($D:$E),7^8)),"R0C00"),)&amp;""</f>
        <v/>
      </c>
      <c r="C246" s="422" t="str">
        <f t="array" aca="1" ref="C246" ca="1">_xlfn.IFNA(IF(B246&lt;&gt;"",INDEX($G$146:$G$211,MATCH(B246,$D$146:$D$211,0),),""),IF(B246&lt;&gt;"",INDEX($G$146:$G$211,MATCH(B246,$E$146:$E$211,0),),""))</f>
        <v/>
      </c>
      <c r="D246" s="16"/>
      <c r="E246" s="49"/>
      <c r="F246" s="16"/>
      <c r="G246" s="16"/>
      <c r="H246" s="80"/>
      <c r="I246" s="80"/>
      <c r="J246" s="31"/>
      <c r="K246" s="402"/>
      <c r="M246" s="124"/>
      <c r="N246" s="124"/>
      <c r="O246" s="124"/>
      <c r="P246" s="124"/>
      <c r="Q246" s="124" t="str">
        <f t="shared" si="3"/>
        <v/>
      </c>
      <c r="R246" s="424" t="str">
        <f>IF(Q246=1,COUNTIF($Q$219:Q246,1),"")</f>
        <v/>
      </c>
      <c r="S246" s="124" t="str">
        <f>IFERROR(INDEX($B$219:$B$293,MATCH(ROWS($Q$219:Q246),$R$219:$R$293,0)),"")</f>
        <v/>
      </c>
      <c r="T246" s="124" t="str">
        <f t="shared" si="4"/>
        <v/>
      </c>
      <c r="U246" s="424" t="str">
        <f>IF(T246=1,COUNTIF($T246:T$293,1),"")</f>
        <v/>
      </c>
      <c r="V246" s="124" t="str">
        <f>IFERROR(INDEX($B$392:$B$409,MATCH(ROWS($T246:T$392),$U$392:$U$409,0)),"")</f>
        <v/>
      </c>
    </row>
    <row r="247" spans="2:22" x14ac:dyDescent="0.2">
      <c r="B247" s="147" t="str">
        <f t="array" aca="1" ref="B247" ca="1">INDIRECT(TEXT(MIN(IF(($D$146:$E$211&lt;&gt;"")*(COUNTIF($B$218:B246,$D$146:$E$211)=0),ROW($146:$211)*100+COLUMN($D:$E),7^8)),"R0C00"),)&amp;""</f>
        <v/>
      </c>
      <c r="C247" s="422" t="str">
        <f t="array" aca="1" ref="C247" ca="1">_xlfn.IFNA(IF(B247&lt;&gt;"",INDEX($G$146:$G$211,MATCH(B247,$D$146:$D$211,0),),""),IF(B247&lt;&gt;"",INDEX($G$146:$G$211,MATCH(B247,$E$146:$E$211,0),),""))</f>
        <v/>
      </c>
      <c r="D247" s="16"/>
      <c r="E247" s="49"/>
      <c r="F247" s="16"/>
      <c r="G247" s="16"/>
      <c r="H247" s="80"/>
      <c r="I247" s="80"/>
      <c r="J247" s="31"/>
      <c r="K247" s="402"/>
      <c r="M247" s="124"/>
      <c r="N247" s="124"/>
      <c r="O247" s="124"/>
      <c r="P247" s="124"/>
      <c r="Q247" s="124" t="str">
        <f t="shared" si="3"/>
        <v/>
      </c>
      <c r="R247" s="424" t="str">
        <f>IF(Q247=1,COUNTIF($Q$219:Q247,1),"")</f>
        <v/>
      </c>
      <c r="S247" s="124" t="str">
        <f>IFERROR(INDEX($B$219:$B$293,MATCH(ROWS($Q$219:Q247),$R$219:$R$293,0)),"")</f>
        <v/>
      </c>
      <c r="T247" s="124" t="str">
        <f t="shared" si="4"/>
        <v/>
      </c>
      <c r="U247" s="424" t="str">
        <f>IF(T247=1,COUNTIF($T247:T$293,1),"")</f>
        <v/>
      </c>
      <c r="V247" s="124" t="str">
        <f>IFERROR(INDEX($B$392:$B$409,MATCH(ROWS($T247:T$392),$U$392:$U$409,0)),"")</f>
        <v/>
      </c>
    </row>
    <row r="248" spans="2:22" x14ac:dyDescent="0.2">
      <c r="B248" s="147" t="str">
        <f t="array" aca="1" ref="B248" ca="1">INDIRECT(TEXT(MIN(IF(($D$146:$E$211&lt;&gt;"")*(COUNTIF($B$218:B247,$D$146:$E$211)=0),ROW($146:$211)*100+COLUMN($D:$E),7^8)),"R0C00"),)&amp;""</f>
        <v/>
      </c>
      <c r="C248" s="422" t="str">
        <f t="array" aca="1" ref="C248" ca="1">_xlfn.IFNA(IF(B248&lt;&gt;"",INDEX($G$146:$G$211,MATCH(B248,$D$146:$D$211,0),),""),IF(B248&lt;&gt;"",INDEX($G$146:$G$211,MATCH(B248,$E$146:$E$211,0),),""))</f>
        <v/>
      </c>
      <c r="D248" s="16"/>
      <c r="E248" s="49"/>
      <c r="F248" s="16"/>
      <c r="G248" s="16"/>
      <c r="H248" s="80"/>
      <c r="I248" s="80"/>
      <c r="J248" s="31"/>
      <c r="K248" s="402"/>
      <c r="M248" s="124"/>
      <c r="N248" s="124"/>
      <c r="O248" s="124"/>
      <c r="P248" s="124"/>
      <c r="Q248" s="124" t="str">
        <f t="shared" si="3"/>
        <v/>
      </c>
      <c r="R248" s="424" t="str">
        <f>IF(Q248=1,COUNTIF($Q$219:Q248,1),"")</f>
        <v/>
      </c>
      <c r="S248" s="124" t="str">
        <f>IFERROR(INDEX($B$219:$B$293,MATCH(ROWS($Q$219:Q248),$R$219:$R$293,0)),"")</f>
        <v/>
      </c>
      <c r="T248" s="124" t="str">
        <f t="shared" si="4"/>
        <v/>
      </c>
      <c r="U248" s="424" t="str">
        <f>IF(T248=1,COUNTIF($T248:T$293,1),"")</f>
        <v/>
      </c>
      <c r="V248" s="124" t="str">
        <f>IFERROR(INDEX($B$392:$B$409,MATCH(ROWS($T248:T$392),$U$392:$U$409,0)),"")</f>
        <v/>
      </c>
    </row>
    <row r="249" spans="2:22" x14ac:dyDescent="0.2">
      <c r="B249" s="147" t="str">
        <f t="array" aca="1" ref="B249" ca="1">INDIRECT(TEXT(MIN(IF(($D$146:$E$211&lt;&gt;"")*(COUNTIF($B$218:B248,$D$146:$E$211)=0),ROW($146:$211)*100+COLUMN($D:$E),7^8)),"R0C00"),)&amp;""</f>
        <v/>
      </c>
      <c r="C249" s="422" t="str">
        <f t="array" aca="1" ref="C249" ca="1">_xlfn.IFNA(IF(B249&lt;&gt;"",INDEX($G$146:$G$211,MATCH(B249,$D$146:$D$211,0),),""),IF(B249&lt;&gt;"",INDEX($G$146:$G$211,MATCH(B249,$E$146:$E$211,0),),""))</f>
        <v/>
      </c>
      <c r="D249" s="16"/>
      <c r="E249" s="49"/>
      <c r="F249" s="16"/>
      <c r="G249" s="16"/>
      <c r="H249" s="80"/>
      <c r="I249" s="80"/>
      <c r="J249" s="31"/>
      <c r="K249" s="402"/>
      <c r="M249" s="124"/>
      <c r="N249" s="124"/>
      <c r="O249" s="124"/>
      <c r="P249" s="124"/>
      <c r="Q249" s="124" t="str">
        <f t="shared" si="3"/>
        <v/>
      </c>
      <c r="R249" s="424" t="str">
        <f>IF(Q249=1,COUNTIF($Q$219:Q249,1),"")</f>
        <v/>
      </c>
      <c r="S249" s="124" t="str">
        <f>IFERROR(INDEX($B$219:$B$293,MATCH(ROWS($Q$219:Q249),$R$219:$R$293,0)),"")</f>
        <v/>
      </c>
      <c r="T249" s="124" t="str">
        <f t="shared" si="4"/>
        <v/>
      </c>
      <c r="U249" s="424" t="str">
        <f>IF(T249=1,COUNTIF($T249:T$293,1),"")</f>
        <v/>
      </c>
      <c r="V249" s="124" t="str">
        <f>IFERROR(INDEX($B$392:$B$409,MATCH(ROWS($T249:T$392),$U$392:$U$409,0)),"")</f>
        <v/>
      </c>
    </row>
    <row r="250" spans="2:22" x14ac:dyDescent="0.2">
      <c r="B250" s="147" t="str">
        <f t="array" aca="1" ref="B250" ca="1">INDIRECT(TEXT(MIN(IF(($D$146:$E$211&lt;&gt;"")*(COUNTIF($B$218:B249,$D$146:$E$211)=0),ROW($146:$211)*100+COLUMN($D:$E),7^8)),"R0C00"),)&amp;""</f>
        <v/>
      </c>
      <c r="C250" s="422" t="str">
        <f t="array" aca="1" ref="C250" ca="1">_xlfn.IFNA(IF(B250&lt;&gt;"",INDEX($G$146:$G$211,MATCH(B250,$D$146:$D$211,0),),""),IF(B250&lt;&gt;"",INDEX($G$146:$G$211,MATCH(B250,$E$146:$E$211,0),),""))</f>
        <v/>
      </c>
      <c r="D250" s="16"/>
      <c r="E250" s="49"/>
      <c r="F250" s="16"/>
      <c r="G250" s="16"/>
      <c r="H250" s="80"/>
      <c r="I250" s="80"/>
      <c r="J250" s="31"/>
      <c r="K250" s="402"/>
      <c r="M250" s="124"/>
      <c r="N250" s="124"/>
      <c r="O250" s="124"/>
      <c r="P250" s="124"/>
      <c r="Q250" s="124" t="str">
        <f t="shared" si="3"/>
        <v/>
      </c>
      <c r="R250" s="424" t="str">
        <f>IF(Q250=1,COUNTIF($Q$219:Q250,1),"")</f>
        <v/>
      </c>
      <c r="S250" s="124" t="str">
        <f>IFERROR(INDEX($B$219:$B$293,MATCH(ROWS($Q$219:Q250),$R$219:$R$293,0)),"")</f>
        <v/>
      </c>
      <c r="T250" s="124" t="str">
        <f t="shared" si="4"/>
        <v/>
      </c>
      <c r="U250" s="424" t="str">
        <f>IF(T250=1,COUNTIF($T250:T$293,1),"")</f>
        <v/>
      </c>
      <c r="V250" s="124" t="str">
        <f>IFERROR(INDEX($B$392:$B$409,MATCH(ROWS($T250:T$392),$U$392:$U$409,0)),"")</f>
        <v/>
      </c>
    </row>
    <row r="251" spans="2:22" x14ac:dyDescent="0.2">
      <c r="B251" s="147" t="str">
        <f t="array" aca="1" ref="B251" ca="1">INDIRECT(TEXT(MIN(IF(($D$146:$E$211&lt;&gt;"")*(COUNTIF($B$218:B250,$D$146:$E$211)=0),ROW($146:$211)*100+COLUMN($D:$E),7^8)),"R0C00"),)&amp;""</f>
        <v/>
      </c>
      <c r="C251" s="422" t="str">
        <f t="array" aca="1" ref="C251" ca="1">_xlfn.IFNA(IF(B251&lt;&gt;"",INDEX($G$146:$G$211,MATCH(B251,$D$146:$D$211,0),),""),IF(B251&lt;&gt;"",INDEX($G$146:$G$211,MATCH(B251,$E$146:$E$211,0),),""))</f>
        <v/>
      </c>
      <c r="D251" s="16"/>
      <c r="E251" s="49"/>
      <c r="F251" s="16"/>
      <c r="G251" s="16"/>
      <c r="H251" s="80"/>
      <c r="I251" s="80"/>
      <c r="J251" s="31"/>
      <c r="K251" s="402"/>
      <c r="M251" s="124"/>
      <c r="N251" s="124"/>
      <c r="O251" s="124"/>
      <c r="P251" s="124"/>
      <c r="Q251" s="124" t="str">
        <f t="shared" si="3"/>
        <v/>
      </c>
      <c r="R251" s="424" t="str">
        <f>IF(Q251=1,COUNTIF($Q$219:Q251,1),"")</f>
        <v/>
      </c>
      <c r="S251" s="124" t="str">
        <f>IFERROR(INDEX($B$219:$B$293,MATCH(ROWS($Q$219:Q251),$R$219:$R$293,0)),"")</f>
        <v/>
      </c>
      <c r="T251" s="124" t="str">
        <f t="shared" si="4"/>
        <v/>
      </c>
      <c r="U251" s="424" t="str">
        <f>IF(T251=1,COUNTIF($T251:T$293,1),"")</f>
        <v/>
      </c>
      <c r="V251" s="124" t="str">
        <f>IFERROR(INDEX($B$392:$B$409,MATCH(ROWS($T251:T$392),$U$392:$U$409,0)),"")</f>
        <v/>
      </c>
    </row>
    <row r="252" spans="2:22" x14ac:dyDescent="0.2">
      <c r="B252" s="147" t="str">
        <f t="array" aca="1" ref="B252" ca="1">INDIRECT(TEXT(MIN(IF(($D$146:$E$211&lt;&gt;"")*(COUNTIF($B$218:B251,$D$146:$E$211)=0),ROW($146:$211)*100+COLUMN($D:$E),7^8)),"R0C00"),)&amp;""</f>
        <v/>
      </c>
      <c r="C252" s="422" t="str">
        <f t="array" aca="1" ref="C252" ca="1">_xlfn.IFNA(IF(B252&lt;&gt;"",INDEX($G$146:$G$211,MATCH(B252,$D$146:$D$211,0),),""),IF(B252&lt;&gt;"",INDEX($G$146:$G$211,MATCH(B252,$E$146:$E$211,0),),""))</f>
        <v/>
      </c>
      <c r="D252" s="16"/>
      <c r="E252" s="49"/>
      <c r="F252" s="16"/>
      <c r="G252" s="16"/>
      <c r="H252" s="80"/>
      <c r="I252" s="80"/>
      <c r="J252" s="31"/>
      <c r="K252" s="402"/>
      <c r="M252" s="124"/>
      <c r="N252" s="124"/>
      <c r="O252" s="124"/>
      <c r="P252" s="124"/>
      <c r="Q252" s="124" t="str">
        <f t="shared" si="3"/>
        <v/>
      </c>
      <c r="R252" s="424" t="str">
        <f>IF(Q252=1,COUNTIF($Q$219:Q252,1),"")</f>
        <v/>
      </c>
      <c r="S252" s="124" t="str">
        <f>IFERROR(INDEX($B$219:$B$293,MATCH(ROWS($Q$219:Q252),$R$219:$R$293,0)),"")</f>
        <v/>
      </c>
      <c r="T252" s="124" t="str">
        <f t="shared" si="4"/>
        <v/>
      </c>
      <c r="U252" s="424" t="str">
        <f>IF(T252=1,COUNTIF($T252:T$293,1),"")</f>
        <v/>
      </c>
      <c r="V252" s="124" t="str">
        <f>IFERROR(INDEX($B$392:$B$409,MATCH(ROWS($T252:T$392),$U$392:$U$409,0)),"")</f>
        <v/>
      </c>
    </row>
    <row r="253" spans="2:22" x14ac:dyDescent="0.2">
      <c r="B253" s="147" t="str">
        <f t="array" aca="1" ref="B253" ca="1">INDIRECT(TEXT(MIN(IF(($D$146:$E$211&lt;&gt;"")*(COUNTIF($B$218:B252,$D$146:$E$211)=0),ROW($146:$211)*100+COLUMN($D:$E),7^8)),"R0C00"),)&amp;""</f>
        <v/>
      </c>
      <c r="C253" s="422" t="str">
        <f t="array" aca="1" ref="C253" ca="1">_xlfn.IFNA(IF(B253&lt;&gt;"",INDEX($G$146:$G$211,MATCH(B253,$D$146:$D$211,0),),""),IF(B253&lt;&gt;"",INDEX($G$146:$G$211,MATCH(B253,$E$146:$E$211,0),),""))</f>
        <v/>
      </c>
      <c r="D253" s="16"/>
      <c r="E253" s="49"/>
      <c r="F253" s="16"/>
      <c r="G253" s="16"/>
      <c r="H253" s="80"/>
      <c r="I253" s="80"/>
      <c r="J253" s="31"/>
      <c r="K253" s="402"/>
      <c r="M253" s="124"/>
      <c r="N253" s="124"/>
      <c r="O253" s="124"/>
      <c r="P253" s="124"/>
      <c r="Q253" s="124" t="str">
        <f t="shared" si="3"/>
        <v/>
      </c>
      <c r="R253" s="424" t="str">
        <f>IF(Q253=1,COUNTIF($Q$219:Q253,1),"")</f>
        <v/>
      </c>
      <c r="S253" s="124" t="str">
        <f>IFERROR(INDEX($B$219:$B$293,MATCH(ROWS($Q$219:Q253),$R$219:$R$293,0)),"")</f>
        <v/>
      </c>
      <c r="T253" s="124" t="str">
        <f t="shared" si="4"/>
        <v/>
      </c>
      <c r="U253" s="424" t="str">
        <f>IF(T253=1,COUNTIF($T253:T$293,1),"")</f>
        <v/>
      </c>
      <c r="V253" s="124" t="str">
        <f>IFERROR(INDEX($B$392:$B$409,MATCH(ROWS($T253:T$392),$U$392:$U$409,0)),"")</f>
        <v/>
      </c>
    </row>
    <row r="254" spans="2:22" x14ac:dyDescent="0.2">
      <c r="B254" s="147" t="str">
        <f t="array" aca="1" ref="B254" ca="1">INDIRECT(TEXT(MIN(IF(($D$146:$E$211&lt;&gt;"")*(COUNTIF($B$218:B253,$D$146:$E$211)=0),ROW($146:$211)*100+COLUMN($D:$E),7^8)),"R0C00"),)&amp;""</f>
        <v/>
      </c>
      <c r="C254" s="422" t="str">
        <f t="array" aca="1" ref="C254" ca="1">_xlfn.IFNA(IF(B254&lt;&gt;"",INDEX($G$146:$G$211,MATCH(B254,$D$146:$D$211,0),),""),IF(B254&lt;&gt;"",INDEX($G$146:$G$211,MATCH(B254,$E$146:$E$211,0),),""))</f>
        <v/>
      </c>
      <c r="D254" s="16"/>
      <c r="E254" s="49"/>
      <c r="F254" s="16"/>
      <c r="G254" s="16"/>
      <c r="H254" s="80"/>
      <c r="I254" s="80"/>
      <c r="J254" s="31"/>
      <c r="K254" s="402"/>
      <c r="M254" s="124"/>
      <c r="N254" s="124"/>
      <c r="O254" s="124"/>
      <c r="P254" s="124"/>
      <c r="Q254" s="124" t="str">
        <f t="shared" si="3"/>
        <v/>
      </c>
      <c r="R254" s="424" t="str">
        <f>IF(Q254=1,COUNTIF($Q$219:Q254,1),"")</f>
        <v/>
      </c>
      <c r="S254" s="124" t="str">
        <f>IFERROR(INDEX($B$219:$B$293,MATCH(ROWS($Q$219:Q254),$R$219:$R$293,0)),"")</f>
        <v/>
      </c>
      <c r="T254" s="124" t="str">
        <f t="shared" si="4"/>
        <v/>
      </c>
      <c r="U254" s="424" t="str">
        <f>IF(T254=1,COUNTIF($T254:T$293,1),"")</f>
        <v/>
      </c>
      <c r="V254" s="124" t="str">
        <f>IFERROR(INDEX($B$392:$B$409,MATCH(ROWS($T254:T$392),$U$392:$U$409,0)),"")</f>
        <v/>
      </c>
    </row>
    <row r="255" spans="2:22" x14ac:dyDescent="0.2">
      <c r="B255" s="147" t="str">
        <f t="array" aca="1" ref="B255" ca="1">INDIRECT(TEXT(MIN(IF(($D$146:$E$211&lt;&gt;"")*(COUNTIF($B$218:B254,$D$146:$E$211)=0),ROW($146:$211)*100+COLUMN($D:$E),7^8)),"R0C00"),)&amp;""</f>
        <v/>
      </c>
      <c r="C255" s="422" t="str">
        <f t="array" aca="1" ref="C255" ca="1">_xlfn.IFNA(IF(B255&lt;&gt;"",INDEX($G$146:$G$211,MATCH(B255,$D$146:$D$211,0),),""),IF(B255&lt;&gt;"",INDEX($G$146:$G$211,MATCH(B255,$E$146:$E$211,0),),""))</f>
        <v/>
      </c>
      <c r="D255" s="16"/>
      <c r="E255" s="49"/>
      <c r="F255" s="16"/>
      <c r="G255" s="16"/>
      <c r="H255" s="80"/>
      <c r="I255" s="80"/>
      <c r="J255" s="31"/>
      <c r="K255" s="402"/>
      <c r="M255" s="124"/>
      <c r="N255" s="124"/>
      <c r="O255" s="124"/>
      <c r="P255" s="124"/>
      <c r="Q255" s="124" t="str">
        <f t="shared" si="3"/>
        <v/>
      </c>
      <c r="R255" s="424" t="str">
        <f>IF(Q255=1,COUNTIF($Q$219:Q255,1),"")</f>
        <v/>
      </c>
      <c r="S255" s="124" t="str">
        <f>IFERROR(INDEX($B$219:$B$293,MATCH(ROWS($Q$219:Q255),$R$219:$R$293,0)),"")</f>
        <v/>
      </c>
      <c r="T255" s="124" t="str">
        <f t="shared" si="4"/>
        <v/>
      </c>
      <c r="U255" s="424" t="str">
        <f>IF(T255=1,COUNTIF($T255:T$293,1),"")</f>
        <v/>
      </c>
      <c r="V255" s="124" t="str">
        <f>IFERROR(INDEX($B$392:$B$409,MATCH(ROWS($T255:T$392),$U$392:$U$409,0)),"")</f>
        <v/>
      </c>
    </row>
    <row r="256" spans="2:22" x14ac:dyDescent="0.2">
      <c r="B256" s="147" t="str">
        <f t="array" aca="1" ref="B256" ca="1">INDIRECT(TEXT(MIN(IF(($D$146:$E$211&lt;&gt;"")*(COUNTIF($B$218:B255,$D$146:$E$211)=0),ROW($146:$211)*100+COLUMN($D:$E),7^8)),"R0C00"),)&amp;""</f>
        <v/>
      </c>
      <c r="C256" s="422" t="str">
        <f t="array" aca="1" ref="C256" ca="1">_xlfn.IFNA(IF(B256&lt;&gt;"",INDEX($G$146:$G$211,MATCH(B256,$D$146:$D$211,0),),""),IF(B256&lt;&gt;"",INDEX($G$146:$G$211,MATCH(B256,$E$146:$E$211,0),),""))</f>
        <v/>
      </c>
      <c r="D256" s="16"/>
      <c r="E256" s="49"/>
      <c r="F256" s="16"/>
      <c r="G256" s="16"/>
      <c r="H256" s="80"/>
      <c r="I256" s="80"/>
      <c r="J256" s="31"/>
      <c r="K256" s="402"/>
      <c r="M256" s="124"/>
      <c r="N256" s="124"/>
      <c r="O256" s="124"/>
      <c r="P256" s="124"/>
      <c r="Q256" s="124" t="str">
        <f t="shared" si="3"/>
        <v/>
      </c>
      <c r="R256" s="424" t="str">
        <f>IF(Q256=1,COUNTIF($Q$219:Q256,1),"")</f>
        <v/>
      </c>
      <c r="S256" s="124" t="str">
        <f>IFERROR(INDEX($B$219:$B$293,MATCH(ROWS($Q$219:Q256),$R$219:$R$293,0)),"")</f>
        <v/>
      </c>
      <c r="T256" s="124" t="str">
        <f t="shared" si="4"/>
        <v/>
      </c>
      <c r="U256" s="424" t="str">
        <f>IF(T256=1,COUNTIF($T256:T$293,1),"")</f>
        <v/>
      </c>
      <c r="V256" s="124" t="str">
        <f>IFERROR(INDEX($B$392:$B$409,MATCH(ROWS($T256:T$392),$U$392:$U$409,0)),"")</f>
        <v/>
      </c>
    </row>
    <row r="257" spans="2:22" x14ac:dyDescent="0.2">
      <c r="B257" s="147" t="str">
        <f t="array" aca="1" ref="B257" ca="1">INDIRECT(TEXT(MIN(IF(($D$146:$E$211&lt;&gt;"")*(COUNTIF($B$218:B256,$D$146:$E$211)=0),ROW($146:$211)*100+COLUMN($D:$E),7^8)),"R0C00"),)&amp;""</f>
        <v/>
      </c>
      <c r="C257" s="422" t="str">
        <f t="array" aca="1" ref="C257" ca="1">_xlfn.IFNA(IF(B257&lt;&gt;"",INDEX($G$146:$G$211,MATCH(B257,$D$146:$D$211,0),),""),IF(B257&lt;&gt;"",INDEX($G$146:$G$211,MATCH(B257,$E$146:$E$211,0),),""))</f>
        <v/>
      </c>
      <c r="D257" s="16"/>
      <c r="E257" s="49"/>
      <c r="F257" s="16"/>
      <c r="G257" s="16"/>
      <c r="H257" s="80"/>
      <c r="I257" s="80"/>
      <c r="J257" s="31"/>
      <c r="K257" s="402"/>
      <c r="M257" s="124"/>
      <c r="N257" s="124"/>
      <c r="O257" s="124"/>
      <c r="P257" s="124"/>
      <c r="Q257" s="124" t="str">
        <f t="shared" si="3"/>
        <v/>
      </c>
      <c r="R257" s="424" t="str">
        <f>IF(Q257=1,COUNTIF($Q$219:Q257,1),"")</f>
        <v/>
      </c>
      <c r="S257" s="124" t="str">
        <f>IFERROR(INDEX($B$219:$B$293,MATCH(ROWS($Q$219:Q257),$R$219:$R$293,0)),"")</f>
        <v/>
      </c>
      <c r="T257" s="124" t="str">
        <f t="shared" si="4"/>
        <v/>
      </c>
      <c r="U257" s="424" t="str">
        <f>IF(T257=1,COUNTIF($T257:T$293,1),"")</f>
        <v/>
      </c>
      <c r="V257" s="124" t="str">
        <f>IFERROR(INDEX($B$392:$B$409,MATCH(ROWS($T257:T$392),$U$392:$U$409,0)),"")</f>
        <v/>
      </c>
    </row>
    <row r="258" spans="2:22" x14ac:dyDescent="0.2">
      <c r="B258" s="147" t="str">
        <f t="array" aca="1" ref="B258" ca="1">INDIRECT(TEXT(MIN(IF(($D$146:$E$211&lt;&gt;"")*(COUNTIF($B$218:B257,$D$146:$E$211)=0),ROW($146:$211)*100+COLUMN($D:$E),7^8)),"R0C00"),)&amp;""</f>
        <v/>
      </c>
      <c r="C258" s="422" t="str">
        <f t="array" aca="1" ref="C258" ca="1">_xlfn.IFNA(IF(B258&lt;&gt;"",INDEX($G$146:$G$211,MATCH(B258,$D$146:$D$211,0),),""),IF(B258&lt;&gt;"",INDEX($G$146:$G$211,MATCH(B258,$E$146:$E$211,0),),""))</f>
        <v/>
      </c>
      <c r="D258" s="16"/>
      <c r="E258" s="49"/>
      <c r="F258" s="16"/>
      <c r="G258" s="16"/>
      <c r="H258" s="80"/>
      <c r="I258" s="80"/>
      <c r="J258" s="31"/>
      <c r="K258" s="402"/>
      <c r="M258" s="124"/>
      <c r="N258" s="124"/>
      <c r="O258" s="124"/>
      <c r="P258" s="124"/>
      <c r="Q258" s="124" t="str">
        <f t="shared" si="3"/>
        <v/>
      </c>
      <c r="R258" s="424" t="str">
        <f>IF(Q258=1,COUNTIF($Q$219:Q258,1),"")</f>
        <v/>
      </c>
      <c r="S258" s="124" t="str">
        <f>IFERROR(INDEX($B$219:$B$293,MATCH(ROWS($Q$219:Q258),$R$219:$R$293,0)),"")</f>
        <v/>
      </c>
      <c r="T258" s="124" t="str">
        <f t="shared" si="4"/>
        <v/>
      </c>
      <c r="U258" s="424" t="str">
        <f>IF(T258=1,COUNTIF($T258:T$293,1),"")</f>
        <v/>
      </c>
      <c r="V258" s="124" t="str">
        <f>IFERROR(INDEX($B$392:$B$409,MATCH(ROWS($T258:T$392),$U$392:$U$409,0)),"")</f>
        <v/>
      </c>
    </row>
    <row r="259" spans="2:22" x14ac:dyDescent="0.2">
      <c r="B259" s="147" t="str">
        <f t="array" aca="1" ref="B259" ca="1">INDIRECT(TEXT(MIN(IF(($D$146:$E$211&lt;&gt;"")*(COUNTIF($B$218:B258,$D$146:$E$211)=0),ROW($146:$211)*100+COLUMN($D:$E),7^8)),"R0C00"),)&amp;""</f>
        <v/>
      </c>
      <c r="C259" s="422" t="str">
        <f t="array" aca="1" ref="C259" ca="1">_xlfn.IFNA(IF(B259&lt;&gt;"",INDEX($G$146:$G$211,MATCH(B259,$D$146:$D$211,0),),""),IF(B259&lt;&gt;"",INDEX($G$146:$G$211,MATCH(B259,$E$146:$E$211,0),),""))</f>
        <v/>
      </c>
      <c r="D259" s="16"/>
      <c r="E259" s="49"/>
      <c r="F259" s="16"/>
      <c r="G259" s="16"/>
      <c r="H259" s="80"/>
      <c r="I259" s="80"/>
      <c r="J259" s="31"/>
      <c r="K259" s="402"/>
      <c r="M259" s="124"/>
      <c r="N259" s="124"/>
      <c r="O259" s="124"/>
      <c r="P259" s="124"/>
      <c r="Q259" s="124" t="str">
        <f t="shared" si="3"/>
        <v/>
      </c>
      <c r="R259" s="424" t="str">
        <f>IF(Q259=1,COUNTIF($Q$219:Q259,1),"")</f>
        <v/>
      </c>
      <c r="S259" s="124" t="str">
        <f>IFERROR(INDEX($B$219:$B$293,MATCH(ROWS($Q$219:Q259),$R$219:$R$293,0)),"")</f>
        <v/>
      </c>
      <c r="T259" s="124" t="str">
        <f t="shared" si="4"/>
        <v/>
      </c>
      <c r="U259" s="424" t="str">
        <f>IF(T259=1,COUNTIF($T259:T$293,1),"")</f>
        <v/>
      </c>
      <c r="V259" s="124" t="str">
        <f>IFERROR(INDEX($B$392:$B$409,MATCH(ROWS($T259:T$392),$U$392:$U$409,0)),"")</f>
        <v/>
      </c>
    </row>
    <row r="260" spans="2:22" x14ac:dyDescent="0.2">
      <c r="B260" s="147" t="str">
        <f t="array" aca="1" ref="B260" ca="1">INDIRECT(TEXT(MIN(IF(($D$146:$E$211&lt;&gt;"")*(COUNTIF($B$218:B259,$D$146:$E$211)=0),ROW($146:$211)*100+COLUMN($D:$E),7^8)),"R0C00"),)&amp;""</f>
        <v/>
      </c>
      <c r="C260" s="422" t="str">
        <f t="array" aca="1" ref="C260" ca="1">_xlfn.IFNA(IF(B260&lt;&gt;"",INDEX($G$146:$G$211,MATCH(B260,$D$146:$D$211,0),),""),IF(B260&lt;&gt;"",INDEX($G$146:$G$211,MATCH(B260,$E$146:$E$211,0),),""))</f>
        <v/>
      </c>
      <c r="D260" s="16"/>
      <c r="E260" s="49"/>
      <c r="F260" s="16"/>
      <c r="G260" s="16"/>
      <c r="H260" s="80"/>
      <c r="I260" s="80"/>
      <c r="J260" s="31"/>
      <c r="K260" s="402"/>
      <c r="M260" s="124"/>
      <c r="N260" s="124"/>
      <c r="O260" s="124"/>
      <c r="P260" s="124"/>
      <c r="Q260" s="124" t="str">
        <f t="shared" si="3"/>
        <v/>
      </c>
      <c r="R260" s="424" t="str">
        <f>IF(Q260=1,COUNTIF($Q$219:Q260,1),"")</f>
        <v/>
      </c>
      <c r="S260" s="124" t="str">
        <f>IFERROR(INDEX($B$219:$B$293,MATCH(ROWS($Q$219:Q260),$R$219:$R$293,0)),"")</f>
        <v/>
      </c>
      <c r="T260" s="124" t="str">
        <f t="shared" si="4"/>
        <v/>
      </c>
      <c r="U260" s="424" t="str">
        <f>IF(T260=1,COUNTIF($T260:T$293,1),"")</f>
        <v/>
      </c>
      <c r="V260" s="124" t="str">
        <f>IFERROR(INDEX($B$392:$B$409,MATCH(ROWS($T260:T$392),$U$392:$U$409,0)),"")</f>
        <v/>
      </c>
    </row>
    <row r="261" spans="2:22" x14ac:dyDescent="0.2">
      <c r="B261" s="147" t="str">
        <f t="array" aca="1" ref="B261" ca="1">INDIRECT(TEXT(MIN(IF(($D$146:$E$211&lt;&gt;"")*(COUNTIF($B$218:B260,$D$146:$E$211)=0),ROW($146:$211)*100+COLUMN($D:$E),7^8)),"R0C00"),)&amp;""</f>
        <v/>
      </c>
      <c r="C261" s="422" t="str">
        <f t="array" aca="1" ref="C261" ca="1">_xlfn.IFNA(IF(B261&lt;&gt;"",INDEX($G$146:$G$211,MATCH(B261,$D$146:$D$211,0),),""),IF(B261&lt;&gt;"",INDEX($G$146:$G$211,MATCH(B261,$E$146:$E$211,0),),""))</f>
        <v/>
      </c>
      <c r="D261" s="16"/>
      <c r="E261" s="49"/>
      <c r="F261" s="16"/>
      <c r="G261" s="16"/>
      <c r="H261" s="80"/>
      <c r="I261" s="80"/>
      <c r="J261" s="31"/>
      <c r="K261" s="402"/>
      <c r="M261" s="124"/>
      <c r="N261" s="124"/>
      <c r="O261" s="124"/>
      <c r="P261" s="124"/>
      <c r="Q261" s="124" t="str">
        <f t="shared" si="3"/>
        <v/>
      </c>
      <c r="R261" s="424" t="str">
        <f>IF(Q261=1,COUNTIF($Q$219:Q261,1),"")</f>
        <v/>
      </c>
      <c r="S261" s="124" t="str">
        <f>IFERROR(INDEX($B$219:$B$293,MATCH(ROWS($Q$219:Q261),$R$219:$R$293,0)),"")</f>
        <v/>
      </c>
      <c r="T261" s="124" t="str">
        <f t="shared" si="4"/>
        <v/>
      </c>
      <c r="U261" s="424" t="str">
        <f>IF(T261=1,COUNTIF($T261:T$293,1),"")</f>
        <v/>
      </c>
      <c r="V261" s="124" t="str">
        <f>IFERROR(INDEX($B$392:$B$409,MATCH(ROWS($T261:T$392),$U$392:$U$409,0)),"")</f>
        <v/>
      </c>
    </row>
    <row r="262" spans="2:22" x14ac:dyDescent="0.2">
      <c r="B262" s="147" t="str">
        <f t="array" aca="1" ref="B262" ca="1">INDIRECT(TEXT(MIN(IF(($D$146:$E$211&lt;&gt;"")*(COUNTIF($B$218:B261,$D$146:$E$211)=0),ROW($146:$211)*100+COLUMN($D:$E),7^8)),"R0C00"),)&amp;""</f>
        <v/>
      </c>
      <c r="C262" s="422" t="str">
        <f t="array" aca="1" ref="C262" ca="1">_xlfn.IFNA(IF(B262&lt;&gt;"",INDEX($G$146:$G$211,MATCH(B262,$D$146:$D$211,0),),""),IF(B262&lt;&gt;"",INDEX($G$146:$G$211,MATCH(B262,$E$146:$E$211,0),),""))</f>
        <v/>
      </c>
      <c r="D262" s="16"/>
      <c r="E262" s="49"/>
      <c r="F262" s="16"/>
      <c r="G262" s="16"/>
      <c r="H262" s="80"/>
      <c r="I262" s="80"/>
      <c r="J262" s="31"/>
      <c r="K262" s="402"/>
      <c r="M262" s="124"/>
      <c r="N262" s="124"/>
      <c r="O262" s="124"/>
      <c r="P262" s="124"/>
      <c r="Q262" s="124" t="str">
        <f t="shared" si="3"/>
        <v/>
      </c>
      <c r="R262" s="424" t="str">
        <f>IF(Q262=1,COUNTIF($Q$219:Q262,1),"")</f>
        <v/>
      </c>
      <c r="S262" s="124" t="str">
        <f>IFERROR(INDEX($B$219:$B$293,MATCH(ROWS($Q$219:Q262),$R$219:$R$293,0)),"")</f>
        <v/>
      </c>
      <c r="T262" s="124" t="str">
        <f t="shared" si="4"/>
        <v/>
      </c>
      <c r="U262" s="424" t="str">
        <f>IF(T262=1,COUNTIF($T262:T$293,1),"")</f>
        <v/>
      </c>
      <c r="V262" s="124" t="str">
        <f>IFERROR(INDEX($B$392:$B$409,MATCH(ROWS($T262:T$392),$U$392:$U$409,0)),"")</f>
        <v/>
      </c>
    </row>
    <row r="263" spans="2:22" x14ac:dyDescent="0.2">
      <c r="B263" s="147" t="str">
        <f t="array" aca="1" ref="B263" ca="1">INDIRECT(TEXT(MIN(IF(($D$146:$E$211&lt;&gt;"")*(COUNTIF($B$218:B262,$D$146:$E$211)=0),ROW($146:$211)*100+COLUMN($D:$E),7^8)),"R0C00"),)&amp;""</f>
        <v/>
      </c>
      <c r="C263" s="422" t="str">
        <f t="array" aca="1" ref="C263" ca="1">_xlfn.IFNA(IF(B263&lt;&gt;"",INDEX($G$146:$G$211,MATCH(B263,$D$146:$D$211,0),),""),IF(B263&lt;&gt;"",INDEX($G$146:$G$211,MATCH(B263,$E$146:$E$211,0),),""))</f>
        <v/>
      </c>
      <c r="D263" s="16"/>
      <c r="E263" s="49"/>
      <c r="F263" s="16"/>
      <c r="G263" s="16"/>
      <c r="H263" s="80"/>
      <c r="I263" s="80"/>
      <c r="J263" s="31"/>
      <c r="K263" s="402"/>
      <c r="M263" s="124"/>
      <c r="N263" s="124"/>
      <c r="O263" s="124"/>
      <c r="P263" s="124"/>
      <c r="Q263" s="124" t="str">
        <f t="shared" si="3"/>
        <v/>
      </c>
      <c r="R263" s="424" t="str">
        <f>IF(Q263=1,COUNTIF($Q$219:Q263,1),"")</f>
        <v/>
      </c>
      <c r="S263" s="124" t="str">
        <f>IFERROR(INDEX($B$219:$B$293,MATCH(ROWS($Q$219:Q263),$R$219:$R$293,0)),"")</f>
        <v/>
      </c>
      <c r="T263" s="124" t="str">
        <f t="shared" si="4"/>
        <v/>
      </c>
      <c r="U263" s="424" t="str">
        <f>IF(T263=1,COUNTIF($T263:T$293,1),"")</f>
        <v/>
      </c>
      <c r="V263" s="124" t="str">
        <f>IFERROR(INDEX($B$392:$B$409,MATCH(ROWS($T263:T$392),$U$392:$U$409,0)),"")</f>
        <v/>
      </c>
    </row>
    <row r="264" spans="2:22" x14ac:dyDescent="0.2">
      <c r="B264" s="147" t="str">
        <f t="array" aca="1" ref="B264" ca="1">INDIRECT(TEXT(MIN(IF(($D$146:$E$211&lt;&gt;"")*(COUNTIF($B$218:B263,$D$146:$E$211)=0),ROW($146:$211)*100+COLUMN($D:$E),7^8)),"R0C00"),)&amp;""</f>
        <v/>
      </c>
      <c r="C264" s="422" t="str">
        <f t="array" aca="1" ref="C264" ca="1">_xlfn.IFNA(IF(B264&lt;&gt;"",INDEX($G$146:$G$211,MATCH(B264,$D$146:$D$211,0),),""),IF(B264&lt;&gt;"",INDEX($G$146:$G$211,MATCH(B264,$E$146:$E$211,0),),""))</f>
        <v/>
      </c>
      <c r="D264" s="16"/>
      <c r="E264" s="49"/>
      <c r="F264" s="16"/>
      <c r="G264" s="16"/>
      <c r="H264" s="80"/>
      <c r="I264" s="80"/>
      <c r="J264" s="31"/>
      <c r="K264" s="402"/>
      <c r="M264" s="124"/>
      <c r="N264" s="124"/>
      <c r="O264" s="124"/>
      <c r="P264" s="124"/>
      <c r="Q264" s="124" t="str">
        <f t="shared" si="3"/>
        <v/>
      </c>
      <c r="R264" s="424" t="str">
        <f>IF(Q264=1,COUNTIF($Q$219:Q264,1),"")</f>
        <v/>
      </c>
      <c r="S264" s="124" t="str">
        <f>IFERROR(INDEX($B$219:$B$293,MATCH(ROWS($Q$219:Q264),$R$219:$R$293,0)),"")</f>
        <v/>
      </c>
      <c r="T264" s="124" t="str">
        <f t="shared" si="4"/>
        <v/>
      </c>
      <c r="U264" s="424" t="str">
        <f>IF(T264=1,COUNTIF($T264:T$293,1),"")</f>
        <v/>
      </c>
      <c r="V264" s="124" t="str">
        <f>IFERROR(INDEX($B$392:$B$409,MATCH(ROWS($T264:T$392),$U$392:$U$409,0)),"")</f>
        <v/>
      </c>
    </row>
    <row r="265" spans="2:22" x14ac:dyDescent="0.2">
      <c r="B265" s="147" t="str">
        <f t="array" aca="1" ref="B265" ca="1">INDIRECT(TEXT(MIN(IF(($D$146:$E$211&lt;&gt;"")*(COUNTIF($B$218:B264,$D$146:$E$211)=0),ROW($146:$211)*100+COLUMN($D:$E),7^8)),"R0C00"),)&amp;""</f>
        <v/>
      </c>
      <c r="C265" s="422" t="str">
        <f t="array" aca="1" ref="C265" ca="1">_xlfn.IFNA(IF(B265&lt;&gt;"",INDEX($G$146:$G$211,MATCH(B265,$D$146:$D$211,0),),""),IF(B265&lt;&gt;"",INDEX($G$146:$G$211,MATCH(B265,$E$146:$E$211,0),),""))</f>
        <v/>
      </c>
      <c r="D265" s="16"/>
      <c r="E265" s="49"/>
      <c r="F265" s="16"/>
      <c r="G265" s="16"/>
      <c r="H265" s="80"/>
      <c r="I265" s="80"/>
      <c r="J265" s="31"/>
      <c r="K265" s="402"/>
      <c r="M265" s="124"/>
      <c r="N265" s="124"/>
      <c r="O265" s="124"/>
      <c r="P265" s="124"/>
      <c r="Q265" s="124" t="str">
        <f t="shared" si="3"/>
        <v/>
      </c>
      <c r="R265" s="424" t="str">
        <f>IF(Q265=1,COUNTIF($Q$219:Q265,1),"")</f>
        <v/>
      </c>
      <c r="S265" s="124" t="str">
        <f>IFERROR(INDEX($B$219:$B$293,MATCH(ROWS($Q$219:Q265),$R$219:$R$293,0)),"")</f>
        <v/>
      </c>
      <c r="T265" s="124" t="str">
        <f t="shared" si="4"/>
        <v/>
      </c>
      <c r="U265" s="424" t="str">
        <f>IF(T265=1,COUNTIF($T265:T$293,1),"")</f>
        <v/>
      </c>
      <c r="V265" s="124" t="str">
        <f>IFERROR(INDEX($B$392:$B$409,MATCH(ROWS($T265:T$392),$U$392:$U$409,0)),"")</f>
        <v/>
      </c>
    </row>
    <row r="266" spans="2:22" x14ac:dyDescent="0.2">
      <c r="B266" s="147" t="str">
        <f t="array" aca="1" ref="B266" ca="1">INDIRECT(TEXT(MIN(IF(($D$146:$E$211&lt;&gt;"")*(COUNTIF($B$218:B265,$D$146:$E$211)=0),ROW($146:$211)*100+COLUMN($D:$E),7^8)),"R0C00"),)&amp;""</f>
        <v/>
      </c>
      <c r="C266" s="422" t="str">
        <f t="array" aca="1" ref="C266" ca="1">_xlfn.IFNA(IF(B266&lt;&gt;"",INDEX($G$146:$G$211,MATCH(B266,$D$146:$D$211,0),),""),IF(B266&lt;&gt;"",INDEX($G$146:$G$211,MATCH(B266,$E$146:$E$211,0),),""))</f>
        <v/>
      </c>
      <c r="D266" s="16"/>
      <c r="E266" s="49"/>
      <c r="F266" s="16"/>
      <c r="G266" s="16"/>
      <c r="H266" s="80"/>
      <c r="I266" s="80"/>
      <c r="J266" s="31"/>
      <c r="K266" s="402"/>
      <c r="M266" s="124"/>
      <c r="N266" s="124"/>
      <c r="O266" s="124"/>
      <c r="P266" s="124"/>
      <c r="Q266" s="124" t="str">
        <f t="shared" si="3"/>
        <v/>
      </c>
      <c r="R266" s="424" t="str">
        <f>IF(Q266=1,COUNTIF($Q$219:Q266,1),"")</f>
        <v/>
      </c>
      <c r="S266" s="124" t="str">
        <f>IFERROR(INDEX($B$219:$B$293,MATCH(ROWS($Q$219:Q266),$R$219:$R$293,0)),"")</f>
        <v/>
      </c>
      <c r="T266" s="124" t="str">
        <f t="shared" si="4"/>
        <v/>
      </c>
      <c r="U266" s="424" t="str">
        <f>IF(T266=1,COUNTIF($T266:T$293,1),"")</f>
        <v/>
      </c>
      <c r="V266" s="124" t="str">
        <f>IFERROR(INDEX($B$392:$B$409,MATCH(ROWS($T266:T$392),$U$392:$U$409,0)),"")</f>
        <v/>
      </c>
    </row>
    <row r="267" spans="2:22" x14ac:dyDescent="0.2">
      <c r="B267" s="147" t="str">
        <f t="array" aca="1" ref="B267" ca="1">INDIRECT(TEXT(MIN(IF(($D$146:$E$211&lt;&gt;"")*(COUNTIF($B$218:B266,$D$146:$E$211)=0),ROW($146:$211)*100+COLUMN($D:$E),7^8)),"R0C00"),)&amp;""</f>
        <v/>
      </c>
      <c r="C267" s="422" t="str">
        <f t="array" aca="1" ref="C267" ca="1">_xlfn.IFNA(IF(B267&lt;&gt;"",INDEX($G$146:$G$211,MATCH(B267,$D$146:$D$211,0),),""),IF(B267&lt;&gt;"",INDEX($G$146:$G$211,MATCH(B267,$E$146:$E$211,0),),""))</f>
        <v/>
      </c>
      <c r="D267" s="16"/>
      <c r="E267" s="49"/>
      <c r="F267" s="16"/>
      <c r="G267" s="16"/>
      <c r="H267" s="80"/>
      <c r="I267" s="80"/>
      <c r="J267" s="31"/>
      <c r="K267" s="402"/>
      <c r="M267" s="124"/>
      <c r="N267" s="124"/>
      <c r="O267" s="124"/>
      <c r="P267" s="124"/>
      <c r="Q267" s="124" t="str">
        <f t="shared" si="3"/>
        <v/>
      </c>
      <c r="R267" s="424" t="str">
        <f>IF(Q267=1,COUNTIF($Q$219:Q267,1),"")</f>
        <v/>
      </c>
      <c r="S267" s="124" t="str">
        <f>IFERROR(INDEX($B$219:$B$293,MATCH(ROWS($Q$219:Q267),$R$219:$R$293,0)),"")</f>
        <v/>
      </c>
      <c r="T267" s="124" t="str">
        <f t="shared" si="4"/>
        <v/>
      </c>
      <c r="U267" s="424" t="str">
        <f>IF(T267=1,COUNTIF($T267:T$293,1),"")</f>
        <v/>
      </c>
      <c r="V267" s="124" t="str">
        <f>IFERROR(INDEX($B$392:$B$409,MATCH(ROWS($T267:T$392),$U$392:$U$409,0)),"")</f>
        <v/>
      </c>
    </row>
    <row r="268" spans="2:22" x14ac:dyDescent="0.2">
      <c r="B268" s="147" t="str">
        <f t="array" aca="1" ref="B268" ca="1">INDIRECT(TEXT(MIN(IF(($D$146:$E$211&lt;&gt;"")*(COUNTIF($B$218:B267,$D$146:$E$211)=0),ROW($146:$211)*100+COLUMN($D:$E),7^8)),"R0C00"),)&amp;""</f>
        <v/>
      </c>
      <c r="C268" s="422" t="str">
        <f t="array" aca="1" ref="C268" ca="1">_xlfn.IFNA(IF(B268&lt;&gt;"",INDEX($G$146:$G$211,MATCH(B268,$D$146:$D$211,0),),""),IF(B268&lt;&gt;"",INDEX($G$146:$G$211,MATCH(B268,$E$146:$E$211,0),),""))</f>
        <v/>
      </c>
      <c r="D268" s="16"/>
      <c r="E268" s="49"/>
      <c r="F268" s="16"/>
      <c r="G268" s="16"/>
      <c r="H268" s="80"/>
      <c r="I268" s="80"/>
      <c r="J268" s="31"/>
      <c r="K268" s="402"/>
      <c r="M268" s="124"/>
      <c r="N268" s="124"/>
      <c r="O268" s="124"/>
      <c r="P268" s="124"/>
      <c r="Q268" s="124" t="str">
        <f t="shared" si="3"/>
        <v/>
      </c>
      <c r="R268" s="424" t="str">
        <f>IF(Q268=1,COUNTIF($Q$219:Q268,1),"")</f>
        <v/>
      </c>
      <c r="S268" s="124" t="str">
        <f>IFERROR(INDEX($B$219:$B$293,MATCH(ROWS($Q$219:Q268),$R$219:$R$293,0)),"")</f>
        <v/>
      </c>
      <c r="T268" s="124" t="str">
        <f t="shared" si="4"/>
        <v/>
      </c>
      <c r="U268" s="424" t="str">
        <f>IF(T268=1,COUNTIF($T268:T$293,1),"")</f>
        <v/>
      </c>
      <c r="V268" s="124" t="str">
        <f>IFERROR(INDEX($B$392:$B$409,MATCH(ROWS($T268:T$392),$U$392:$U$409,0)),"")</f>
        <v/>
      </c>
    </row>
    <row r="269" spans="2:22" x14ac:dyDescent="0.2">
      <c r="B269" s="147" t="str">
        <f t="array" aca="1" ref="B269" ca="1">INDIRECT(TEXT(MIN(IF(($D$146:$E$211&lt;&gt;"")*(COUNTIF($B$218:B268,$D$146:$E$211)=0),ROW($146:$211)*100+COLUMN($D:$E),7^8)),"R0C00"),)&amp;""</f>
        <v/>
      </c>
      <c r="C269" s="422" t="str">
        <f t="array" aca="1" ref="C269" ca="1">_xlfn.IFNA(IF(B269&lt;&gt;"",INDEX($G$146:$G$211,MATCH(B269,$D$146:$D$211,0),),""),IF(B269&lt;&gt;"",INDEX($G$146:$G$211,MATCH(B269,$E$146:$E$211,0),),""))</f>
        <v/>
      </c>
      <c r="D269" s="16"/>
      <c r="E269" s="49"/>
      <c r="F269" s="16"/>
      <c r="G269" s="16"/>
      <c r="H269" s="80"/>
      <c r="I269" s="80"/>
      <c r="J269" s="31"/>
      <c r="K269" s="402"/>
      <c r="M269" s="124"/>
      <c r="N269" s="124"/>
      <c r="O269" s="124"/>
      <c r="P269" s="124"/>
      <c r="Q269" s="124" t="str">
        <f t="shared" si="3"/>
        <v/>
      </c>
      <c r="R269" s="424" t="str">
        <f>IF(Q269=1,COUNTIF($Q$219:Q269,1),"")</f>
        <v/>
      </c>
      <c r="S269" s="124" t="str">
        <f>IFERROR(INDEX($B$219:$B$293,MATCH(ROWS($Q$219:Q269),$R$219:$R$293,0)),"")</f>
        <v/>
      </c>
      <c r="T269" s="124" t="str">
        <f t="shared" si="4"/>
        <v/>
      </c>
      <c r="U269" s="424" t="str">
        <f>IF(T269=1,COUNTIF($T269:T$293,1),"")</f>
        <v/>
      </c>
      <c r="V269" s="124" t="str">
        <f>IFERROR(INDEX($B$392:$B$409,MATCH(ROWS($T269:T$392),$U$392:$U$409,0)),"")</f>
        <v/>
      </c>
    </row>
    <row r="270" spans="2:22" x14ac:dyDescent="0.2">
      <c r="B270" s="147" t="str">
        <f t="array" aca="1" ref="B270" ca="1">INDIRECT(TEXT(MIN(IF(($D$146:$E$211&lt;&gt;"")*(COUNTIF($B$218:B269,$D$146:$E$211)=0),ROW($146:$211)*100+COLUMN($D:$E),7^8)),"R0C00"),)&amp;""</f>
        <v/>
      </c>
      <c r="C270" s="422" t="str">
        <f t="array" aca="1" ref="C270" ca="1">_xlfn.IFNA(IF(B270&lt;&gt;"",INDEX($G$146:$G$211,MATCH(B270,$D$146:$D$211,0),),""),IF(B270&lt;&gt;"",INDEX($G$146:$G$211,MATCH(B270,$E$146:$E$211,0),),""))</f>
        <v/>
      </c>
      <c r="D270" s="16"/>
      <c r="E270" s="49"/>
      <c r="F270" s="16"/>
      <c r="G270" s="16"/>
      <c r="H270" s="80"/>
      <c r="I270" s="80"/>
      <c r="J270" s="31"/>
      <c r="K270" s="402"/>
      <c r="M270" s="124"/>
      <c r="N270" s="124"/>
      <c r="O270" s="124"/>
      <c r="P270" s="124"/>
      <c r="Q270" s="124" t="str">
        <f t="shared" si="3"/>
        <v/>
      </c>
      <c r="R270" s="424" t="str">
        <f>IF(Q270=1,COUNTIF($Q$219:Q270,1),"")</f>
        <v/>
      </c>
      <c r="S270" s="124" t="str">
        <f>IFERROR(INDEX($B$219:$B$293,MATCH(ROWS($Q$219:Q270),$R$219:$R$293,0)),"")</f>
        <v/>
      </c>
      <c r="T270" s="124" t="str">
        <f t="shared" si="4"/>
        <v/>
      </c>
      <c r="U270" s="424" t="str">
        <f>IF(T270=1,COUNTIF($T270:T$293,1),"")</f>
        <v/>
      </c>
      <c r="V270" s="124" t="str">
        <f>IFERROR(INDEX($B$392:$B$409,MATCH(ROWS($T270:T$392),$U$392:$U$409,0)),"")</f>
        <v/>
      </c>
    </row>
    <row r="271" spans="2:22" x14ac:dyDescent="0.2">
      <c r="B271" s="147" t="str">
        <f t="array" aca="1" ref="B271" ca="1">INDIRECT(TEXT(MIN(IF(($D$146:$E$211&lt;&gt;"")*(COUNTIF($B$218:B270,$D$146:$E$211)=0),ROW($146:$211)*100+COLUMN($D:$E),7^8)),"R0C00"),)&amp;""</f>
        <v/>
      </c>
      <c r="C271" s="422" t="str">
        <f t="array" aca="1" ref="C271" ca="1">_xlfn.IFNA(IF(B271&lt;&gt;"",INDEX($G$146:$G$211,MATCH(B271,$D$146:$D$211,0),),""),IF(B271&lt;&gt;"",INDEX($G$146:$G$211,MATCH(B271,$E$146:$E$211,0),),""))</f>
        <v/>
      </c>
      <c r="D271" s="16"/>
      <c r="E271" s="49"/>
      <c r="F271" s="16"/>
      <c r="G271" s="16"/>
      <c r="H271" s="80"/>
      <c r="I271" s="80"/>
      <c r="J271" s="31"/>
      <c r="K271" s="402"/>
      <c r="M271" s="124"/>
      <c r="N271" s="124"/>
      <c r="O271" s="124"/>
      <c r="P271" s="124"/>
      <c r="Q271" s="124" t="str">
        <f t="shared" si="3"/>
        <v/>
      </c>
      <c r="R271" s="424" t="str">
        <f>IF(Q271=1,COUNTIF($Q$219:Q271,1),"")</f>
        <v/>
      </c>
      <c r="S271" s="124" t="str">
        <f>IFERROR(INDEX($B$219:$B$293,MATCH(ROWS($Q$219:Q271),$R$219:$R$293,0)),"")</f>
        <v/>
      </c>
      <c r="T271" s="124" t="str">
        <f t="shared" si="4"/>
        <v/>
      </c>
      <c r="U271" s="424" t="str">
        <f>IF(T271=1,COUNTIF($T271:T$293,1),"")</f>
        <v/>
      </c>
      <c r="V271" s="124" t="str">
        <f>IFERROR(INDEX($B$392:$B$409,MATCH(ROWS($T271:T$392),$U$392:$U$409,0)),"")</f>
        <v/>
      </c>
    </row>
    <row r="272" spans="2:22" x14ac:dyDescent="0.2">
      <c r="B272" s="147" t="str">
        <f t="array" aca="1" ref="B272" ca="1">INDIRECT(TEXT(MIN(IF(($D$146:$E$211&lt;&gt;"")*(COUNTIF($B$218:B271,$D$146:$E$211)=0),ROW($146:$211)*100+COLUMN($D:$E),7^8)),"R0C00"),)&amp;""</f>
        <v/>
      </c>
      <c r="C272" s="422" t="str">
        <f t="array" aca="1" ref="C272" ca="1">_xlfn.IFNA(IF(B272&lt;&gt;"",INDEX($G$146:$G$211,MATCH(B272,$D$146:$D$211,0),),""),IF(B272&lt;&gt;"",INDEX($G$146:$G$211,MATCH(B272,$E$146:$E$211,0),),""))</f>
        <v/>
      </c>
      <c r="D272" s="16"/>
      <c r="E272" s="49"/>
      <c r="F272" s="16"/>
      <c r="G272" s="16"/>
      <c r="H272" s="80"/>
      <c r="I272" s="80"/>
      <c r="J272" s="31"/>
      <c r="K272" s="402"/>
      <c r="M272" s="124"/>
      <c r="N272" s="124"/>
      <c r="O272" s="124"/>
      <c r="P272" s="124"/>
      <c r="Q272" s="124" t="str">
        <f t="shared" si="3"/>
        <v/>
      </c>
      <c r="R272" s="424" t="str">
        <f>IF(Q272=1,COUNTIF($Q$219:Q272,1),"")</f>
        <v/>
      </c>
      <c r="S272" s="124" t="str">
        <f>IFERROR(INDEX($B$219:$B$293,MATCH(ROWS($Q$219:Q272),$R$219:$R$293,0)),"")</f>
        <v/>
      </c>
      <c r="T272" s="124" t="str">
        <f t="shared" si="4"/>
        <v/>
      </c>
      <c r="U272" s="424" t="str">
        <f>IF(T272=1,COUNTIF($T272:T$293,1),"")</f>
        <v/>
      </c>
      <c r="V272" s="124" t="str">
        <f>IFERROR(INDEX($B$392:$B$409,MATCH(ROWS($T272:T$392),$U$392:$U$409,0)),"")</f>
        <v/>
      </c>
    </row>
    <row r="273" spans="2:22" x14ac:dyDescent="0.2">
      <c r="B273" s="147" t="str">
        <f t="array" aca="1" ref="B273" ca="1">INDIRECT(TEXT(MIN(IF(($D$146:$E$211&lt;&gt;"")*(COUNTIF($B$218:B272,$D$146:$E$211)=0),ROW($146:$211)*100+COLUMN($D:$E),7^8)),"R0C00"),)&amp;""</f>
        <v/>
      </c>
      <c r="C273" s="422" t="str">
        <f t="array" aca="1" ref="C273" ca="1">_xlfn.IFNA(IF(B273&lt;&gt;"",INDEX($G$146:$G$211,MATCH(B273,$D$146:$D$211,0),),""),IF(B273&lt;&gt;"",INDEX($G$146:$G$211,MATCH(B273,$E$146:$E$211,0),),""))</f>
        <v/>
      </c>
      <c r="D273" s="16"/>
      <c r="E273" s="49"/>
      <c r="F273" s="16"/>
      <c r="G273" s="16"/>
      <c r="H273" s="80"/>
      <c r="I273" s="80"/>
      <c r="J273" s="31"/>
      <c r="K273" s="402"/>
      <c r="M273" s="124"/>
      <c r="N273" s="124"/>
      <c r="O273" s="124"/>
      <c r="P273" s="124"/>
      <c r="Q273" s="124" t="str">
        <f t="shared" si="3"/>
        <v/>
      </c>
      <c r="R273" s="424" t="str">
        <f>IF(Q273=1,COUNTIF($Q$219:Q273,1),"")</f>
        <v/>
      </c>
      <c r="S273" s="124" t="str">
        <f>IFERROR(INDEX($B$219:$B$293,MATCH(ROWS($Q$219:Q273),$R$219:$R$293,0)),"")</f>
        <v/>
      </c>
      <c r="T273" s="124" t="str">
        <f t="shared" si="4"/>
        <v/>
      </c>
      <c r="U273" s="424" t="str">
        <f>IF(T273=1,COUNTIF($T273:T$293,1),"")</f>
        <v/>
      </c>
      <c r="V273" s="124" t="str">
        <f>IFERROR(INDEX($B$392:$B$409,MATCH(ROWS($T273:T$392),$U$392:$U$409,0)),"")</f>
        <v/>
      </c>
    </row>
    <row r="274" spans="2:22" x14ac:dyDescent="0.2">
      <c r="B274" s="147" t="str">
        <f t="array" aca="1" ref="B274" ca="1">INDIRECT(TEXT(MIN(IF(($D$146:$E$211&lt;&gt;"")*(COUNTIF($B$218:B273,$D$146:$E$211)=0),ROW($146:$211)*100+COLUMN($D:$E),7^8)),"R0C00"),)&amp;""</f>
        <v/>
      </c>
      <c r="C274" s="422" t="str">
        <f t="array" aca="1" ref="C274" ca="1">_xlfn.IFNA(IF(B274&lt;&gt;"",INDEX($G$146:$G$211,MATCH(B274,$D$146:$D$211,0),),""),IF(B274&lt;&gt;"",INDEX($G$146:$G$211,MATCH(B274,$E$146:$E$211,0),),""))</f>
        <v/>
      </c>
      <c r="D274" s="16"/>
      <c r="E274" s="49"/>
      <c r="F274" s="16"/>
      <c r="G274" s="16"/>
      <c r="H274" s="80"/>
      <c r="I274" s="80"/>
      <c r="J274" s="31"/>
      <c r="K274" s="402"/>
      <c r="M274" s="124"/>
      <c r="N274" s="124"/>
      <c r="O274" s="124"/>
      <c r="P274" s="124"/>
      <c r="Q274" s="124" t="str">
        <f t="shared" si="3"/>
        <v/>
      </c>
      <c r="R274" s="424" t="str">
        <f>IF(Q274=1,COUNTIF($Q$219:Q274,1),"")</f>
        <v/>
      </c>
      <c r="S274" s="124" t="str">
        <f>IFERROR(INDEX($B$219:$B$293,MATCH(ROWS($Q$219:Q274),$R$219:$R$293,0)),"")</f>
        <v/>
      </c>
      <c r="T274" s="124" t="str">
        <f t="shared" si="4"/>
        <v/>
      </c>
      <c r="U274" s="424" t="str">
        <f>IF(T274=1,COUNTIF($T274:T$293,1),"")</f>
        <v/>
      </c>
      <c r="V274" s="124" t="str">
        <f>IFERROR(INDEX($B$392:$B$409,MATCH(ROWS($T274:T$392),$U$392:$U$409,0)),"")</f>
        <v/>
      </c>
    </row>
    <row r="275" spans="2:22" x14ac:dyDescent="0.2">
      <c r="B275" s="147" t="str">
        <f t="array" aca="1" ref="B275" ca="1">INDIRECT(TEXT(MIN(IF(($D$146:$E$211&lt;&gt;"")*(COUNTIF($B$218:B274,$D$146:$E$211)=0),ROW($146:$211)*100+COLUMN($D:$E),7^8)),"R0C00"),)&amp;""</f>
        <v/>
      </c>
      <c r="C275" s="422" t="str">
        <f t="array" aca="1" ref="C275" ca="1">_xlfn.IFNA(IF(B275&lt;&gt;"",INDEX($G$146:$G$211,MATCH(B275,$D$146:$D$211,0),),""),IF(B275&lt;&gt;"",INDEX($G$146:$G$211,MATCH(B275,$E$146:$E$211,0),),""))</f>
        <v/>
      </c>
      <c r="D275" s="16"/>
      <c r="E275" s="49"/>
      <c r="F275" s="16"/>
      <c r="G275" s="16"/>
      <c r="H275" s="80"/>
      <c r="I275" s="80"/>
      <c r="J275" s="31"/>
      <c r="K275" s="402"/>
      <c r="M275" s="124"/>
      <c r="N275" s="124"/>
      <c r="O275" s="124"/>
      <c r="P275" s="124"/>
      <c r="Q275" s="124" t="str">
        <f t="shared" si="3"/>
        <v/>
      </c>
      <c r="R275" s="424" t="str">
        <f>IF(Q275=1,COUNTIF($Q$219:Q275,1),"")</f>
        <v/>
      </c>
      <c r="S275" s="124" t="str">
        <f>IFERROR(INDEX($B$219:$B$293,MATCH(ROWS($Q$219:Q275),$R$219:$R$293,0)),"")</f>
        <v/>
      </c>
      <c r="T275" s="124" t="str">
        <f t="shared" si="4"/>
        <v/>
      </c>
      <c r="U275" s="424" t="str">
        <f>IF(T275=1,COUNTIF($T275:T$293,1),"")</f>
        <v/>
      </c>
      <c r="V275" s="124" t="str">
        <f>IFERROR(INDEX($B$392:$B$409,MATCH(ROWS($T275:T$392),$U$392:$U$409,0)),"")</f>
        <v/>
      </c>
    </row>
    <row r="276" spans="2:22" x14ac:dyDescent="0.2">
      <c r="B276" s="147" t="str">
        <f t="array" aca="1" ref="B276" ca="1">INDIRECT(TEXT(MIN(IF(($D$146:$E$211&lt;&gt;"")*(COUNTIF($B$218:B275,$D$146:$E$211)=0),ROW($146:$211)*100+COLUMN($D:$E),7^8)),"R0C00"),)&amp;""</f>
        <v/>
      </c>
      <c r="C276" s="422" t="str">
        <f t="array" aca="1" ref="C276" ca="1">_xlfn.IFNA(IF(B276&lt;&gt;"",INDEX($G$146:$G$211,MATCH(B276,$D$146:$D$211,0),),""),IF(B276&lt;&gt;"",INDEX($G$146:$G$211,MATCH(B276,$E$146:$E$211,0),),""))</f>
        <v/>
      </c>
      <c r="D276" s="16"/>
      <c r="E276" s="49"/>
      <c r="F276" s="16"/>
      <c r="G276" s="16"/>
      <c r="H276" s="80"/>
      <c r="I276" s="80"/>
      <c r="J276" s="31"/>
      <c r="K276" s="402"/>
      <c r="M276" s="124"/>
      <c r="N276" s="124"/>
      <c r="O276" s="124"/>
      <c r="P276" s="124"/>
      <c r="Q276" s="124" t="str">
        <f t="shared" si="3"/>
        <v/>
      </c>
      <c r="R276" s="424" t="str">
        <f>IF(Q276=1,COUNTIF($Q$219:Q276,1),"")</f>
        <v/>
      </c>
      <c r="S276" s="124" t="str">
        <f>IFERROR(INDEX($B$219:$B$293,MATCH(ROWS($Q$219:Q276),$R$219:$R$293,0)),"")</f>
        <v/>
      </c>
      <c r="T276" s="124" t="str">
        <f t="shared" si="4"/>
        <v/>
      </c>
      <c r="U276" s="424" t="str">
        <f>IF(T276=1,COUNTIF($T276:T$293,1),"")</f>
        <v/>
      </c>
      <c r="V276" s="124" t="str">
        <f>IFERROR(INDEX($B$392:$B$409,MATCH(ROWS($T276:T$392),$U$392:$U$409,0)),"")</f>
        <v/>
      </c>
    </row>
    <row r="277" spans="2:22" x14ac:dyDescent="0.2">
      <c r="B277" s="147" t="str">
        <f t="array" aca="1" ref="B277" ca="1">INDIRECT(TEXT(MIN(IF(($D$146:$E$211&lt;&gt;"")*(COUNTIF($B$218:B276,$D$146:$E$211)=0),ROW($146:$211)*100+COLUMN($D:$E),7^8)),"R0C00"),)&amp;""</f>
        <v/>
      </c>
      <c r="C277" s="422" t="str">
        <f t="array" aca="1" ref="C277" ca="1">_xlfn.IFNA(IF(B277&lt;&gt;"",INDEX($G$146:$G$211,MATCH(B277,$D$146:$D$211,0),),""),IF(B277&lt;&gt;"",INDEX($G$146:$G$211,MATCH(B277,$E$146:$E$211,0),),""))</f>
        <v/>
      </c>
      <c r="D277" s="16"/>
      <c r="E277" s="49"/>
      <c r="F277" s="16"/>
      <c r="G277" s="16"/>
      <c r="H277" s="80"/>
      <c r="I277" s="80"/>
      <c r="J277" s="31"/>
      <c r="K277" s="402"/>
      <c r="M277" s="124"/>
      <c r="N277" s="124"/>
      <c r="O277" s="124"/>
      <c r="P277" s="124"/>
      <c r="Q277" s="124" t="str">
        <f t="shared" si="3"/>
        <v/>
      </c>
      <c r="R277" s="424" t="str">
        <f>IF(Q277=1,COUNTIF($Q$219:Q277,1),"")</f>
        <v/>
      </c>
      <c r="S277" s="124" t="str">
        <f>IFERROR(INDEX($B$219:$B$293,MATCH(ROWS($Q$219:Q277),$R$219:$R$293,0)),"")</f>
        <v/>
      </c>
      <c r="T277" s="124" t="str">
        <f t="shared" si="4"/>
        <v/>
      </c>
      <c r="U277" s="424" t="str">
        <f>IF(T277=1,COUNTIF($T277:T$293,1),"")</f>
        <v/>
      </c>
      <c r="V277" s="124" t="str">
        <f>IFERROR(INDEX($B$392:$B$409,MATCH(ROWS($T277:T$392),$U$392:$U$409,0)),"")</f>
        <v/>
      </c>
    </row>
    <row r="278" spans="2:22" x14ac:dyDescent="0.2">
      <c r="B278" s="147" t="str">
        <f t="array" aca="1" ref="B278" ca="1">INDIRECT(TEXT(MIN(IF(($D$146:$E$211&lt;&gt;"")*(COUNTIF($B$218:B277,$D$146:$E$211)=0),ROW($146:$211)*100+COLUMN($D:$E),7^8)),"R0C00"),)&amp;""</f>
        <v/>
      </c>
      <c r="C278" s="422" t="str">
        <f t="array" aca="1" ref="C278" ca="1">_xlfn.IFNA(IF(B278&lt;&gt;"",INDEX($G$146:$G$211,MATCH(B278,$D$146:$D$211,0),),""),IF(B278&lt;&gt;"",INDEX($G$146:$G$211,MATCH(B278,$E$146:$E$211,0),),""))</f>
        <v/>
      </c>
      <c r="D278" s="16"/>
      <c r="E278" s="49"/>
      <c r="F278" s="16"/>
      <c r="G278" s="16"/>
      <c r="H278" s="80"/>
      <c r="I278" s="80"/>
      <c r="J278" s="31"/>
      <c r="K278" s="402"/>
      <c r="M278" s="124"/>
      <c r="N278" s="124"/>
      <c r="O278" s="124"/>
      <c r="P278" s="124"/>
      <c r="Q278" s="124" t="str">
        <f t="shared" si="3"/>
        <v/>
      </c>
      <c r="R278" s="424" t="str">
        <f>IF(Q278=1,COUNTIF($Q$219:Q278,1),"")</f>
        <v/>
      </c>
      <c r="S278" s="124" t="str">
        <f>IFERROR(INDEX($B$219:$B$293,MATCH(ROWS($Q$219:Q278),$R$219:$R$293,0)),"")</f>
        <v/>
      </c>
      <c r="T278" s="124" t="str">
        <f t="shared" si="4"/>
        <v/>
      </c>
      <c r="U278" s="424" t="str">
        <f>IF(T278=1,COUNTIF($T278:T$293,1),"")</f>
        <v/>
      </c>
      <c r="V278" s="124" t="str">
        <f>IFERROR(INDEX($B$392:$B$409,MATCH(ROWS($T278:T$392),$U$392:$U$409,0)),"")</f>
        <v/>
      </c>
    </row>
    <row r="279" spans="2:22" x14ac:dyDescent="0.2">
      <c r="B279" s="147" t="str">
        <f t="array" aca="1" ref="B279" ca="1">INDIRECT(TEXT(MIN(IF(($D$146:$E$211&lt;&gt;"")*(COUNTIF($B$218:B278,$D$146:$E$211)=0),ROW($146:$211)*100+COLUMN($D:$E),7^8)),"R0C00"),)&amp;""</f>
        <v/>
      </c>
      <c r="C279" s="422" t="str">
        <f t="array" aca="1" ref="C279" ca="1">_xlfn.IFNA(IF(B279&lt;&gt;"",INDEX($G$146:$G$211,MATCH(B279,$D$146:$D$211,0),),""),IF(B279&lt;&gt;"",INDEX($G$146:$G$211,MATCH(B279,$E$146:$E$211,0),),""))</f>
        <v/>
      </c>
      <c r="D279" s="16"/>
      <c r="E279" s="49"/>
      <c r="F279" s="16"/>
      <c r="G279" s="16"/>
      <c r="H279" s="80"/>
      <c r="I279" s="80"/>
      <c r="J279" s="31"/>
      <c r="K279" s="402"/>
      <c r="M279" s="124"/>
      <c r="N279" s="124"/>
      <c r="O279" s="124"/>
      <c r="P279" s="124"/>
      <c r="Q279" s="124" t="str">
        <f t="shared" si="3"/>
        <v/>
      </c>
      <c r="R279" s="424" t="str">
        <f>IF(Q279=1,COUNTIF($Q$219:Q279,1),"")</f>
        <v/>
      </c>
      <c r="S279" s="124" t="str">
        <f>IFERROR(INDEX($B$219:$B$293,MATCH(ROWS($Q$219:Q279),$R$219:$R$293,0)),"")</f>
        <v/>
      </c>
      <c r="T279" s="124" t="str">
        <f t="shared" si="4"/>
        <v/>
      </c>
      <c r="U279" s="424" t="str">
        <f>IF(T279=1,COUNTIF($T279:T$293,1),"")</f>
        <v/>
      </c>
      <c r="V279" s="124" t="str">
        <f>IFERROR(INDEX($B$392:$B$409,MATCH(ROWS($T279:T$392),$U$392:$U$409,0)),"")</f>
        <v/>
      </c>
    </row>
    <row r="280" spans="2:22" x14ac:dyDescent="0.2">
      <c r="B280" s="147" t="str">
        <f t="array" aca="1" ref="B280" ca="1">INDIRECT(TEXT(MIN(IF(($D$146:$E$211&lt;&gt;"")*(COUNTIF($B$218:B279,$D$146:$E$211)=0),ROW($146:$211)*100+COLUMN($D:$E),7^8)),"R0C00"),)&amp;""</f>
        <v/>
      </c>
      <c r="C280" s="422" t="str">
        <f t="array" aca="1" ref="C280" ca="1">_xlfn.IFNA(IF(B280&lt;&gt;"",INDEX($G$146:$G$211,MATCH(B280,$D$146:$D$211,0),),""),IF(B280&lt;&gt;"",INDEX($G$146:$G$211,MATCH(B280,$E$146:$E$211,0),),""))</f>
        <v/>
      </c>
      <c r="D280" s="16"/>
      <c r="E280" s="49"/>
      <c r="F280" s="16"/>
      <c r="G280" s="16"/>
      <c r="H280" s="80"/>
      <c r="I280" s="80"/>
      <c r="J280" s="31"/>
      <c r="K280" s="402"/>
      <c r="M280" s="124"/>
      <c r="N280" s="124"/>
      <c r="O280" s="124"/>
      <c r="P280" s="124"/>
      <c r="Q280" s="124" t="str">
        <f t="shared" si="3"/>
        <v/>
      </c>
      <c r="R280" s="424" t="str">
        <f>IF(Q280=1,COUNTIF($Q$219:Q280,1),"")</f>
        <v/>
      </c>
      <c r="S280" s="124" t="str">
        <f>IFERROR(INDEX($B$219:$B$293,MATCH(ROWS($Q$219:Q280),$R$219:$R$293,0)),"")</f>
        <v/>
      </c>
      <c r="T280" s="124" t="str">
        <f t="shared" si="4"/>
        <v/>
      </c>
      <c r="U280" s="424" t="str">
        <f>IF(T280=1,COUNTIF($T280:T$293,1),"")</f>
        <v/>
      </c>
      <c r="V280" s="124" t="str">
        <f>IFERROR(INDEX($B$392:$B$409,MATCH(ROWS($T280:T$392),$U$392:$U$409,0)),"")</f>
        <v/>
      </c>
    </row>
    <row r="281" spans="2:22" x14ac:dyDescent="0.2">
      <c r="B281" s="147" t="str">
        <f t="array" aca="1" ref="B281" ca="1">INDIRECT(TEXT(MIN(IF(($D$146:$E$211&lt;&gt;"")*(COUNTIF($B$218:B280,$D$146:$E$211)=0),ROW($146:$211)*100+COLUMN($D:$E),7^8)),"R0C00"),)&amp;""</f>
        <v/>
      </c>
      <c r="C281" s="422" t="str">
        <f t="array" aca="1" ref="C281" ca="1">_xlfn.IFNA(IF(B281&lt;&gt;"",INDEX($G$146:$G$211,MATCH(B281,$D$146:$D$211,0),),""),IF(B281&lt;&gt;"",INDEX($G$146:$G$211,MATCH(B281,$E$146:$E$211,0),),""))</f>
        <v/>
      </c>
      <c r="D281" s="16"/>
      <c r="E281" s="49"/>
      <c r="F281" s="16"/>
      <c r="G281" s="16"/>
      <c r="H281" s="80"/>
      <c r="I281" s="80"/>
      <c r="J281" s="31"/>
      <c r="K281" s="402"/>
      <c r="M281" s="124"/>
      <c r="N281" s="124"/>
      <c r="O281" s="124"/>
      <c r="P281" s="124"/>
      <c r="Q281" s="124" t="str">
        <f t="shared" si="3"/>
        <v/>
      </c>
      <c r="R281" s="424" t="str">
        <f>IF(Q281=1,COUNTIF($Q$219:Q281,1),"")</f>
        <v/>
      </c>
      <c r="S281" s="124" t="str">
        <f>IFERROR(INDEX($B$219:$B$293,MATCH(ROWS($Q$219:Q281),$R$219:$R$293,0)),"")</f>
        <v/>
      </c>
      <c r="T281" s="124" t="str">
        <f t="shared" si="4"/>
        <v/>
      </c>
      <c r="U281" s="424" t="str">
        <f>IF(T281=1,COUNTIF($T281:T$293,1),"")</f>
        <v/>
      </c>
      <c r="V281" s="124" t="str">
        <f>IFERROR(INDEX($B$392:$B$409,MATCH(ROWS($T281:T$392),$U$392:$U$409,0)),"")</f>
        <v/>
      </c>
    </row>
    <row r="282" spans="2:22" x14ac:dyDescent="0.2">
      <c r="B282" s="147" t="str">
        <f t="array" aca="1" ref="B282" ca="1">INDIRECT(TEXT(MIN(IF(($D$146:$E$211&lt;&gt;"")*(COUNTIF($B$218:B281,$D$146:$E$211)=0),ROW($146:$211)*100+COLUMN($D:$E),7^8)),"R0C00"),)&amp;""</f>
        <v/>
      </c>
      <c r="C282" s="422" t="str">
        <f t="array" aca="1" ref="C282" ca="1">_xlfn.IFNA(IF(B282&lt;&gt;"",INDEX($G$146:$G$211,MATCH(B282,$D$146:$D$211,0),),""),IF(B282&lt;&gt;"",INDEX($G$146:$G$211,MATCH(B282,$E$146:$E$211,0),),""))</f>
        <v/>
      </c>
      <c r="D282" s="16"/>
      <c r="E282" s="49"/>
      <c r="F282" s="16"/>
      <c r="G282" s="16"/>
      <c r="H282" s="80"/>
      <c r="I282" s="80"/>
      <c r="J282" s="31"/>
      <c r="K282" s="402"/>
      <c r="M282" s="124"/>
      <c r="N282" s="124"/>
      <c r="O282" s="124"/>
      <c r="P282" s="124"/>
      <c r="Q282" s="124" t="str">
        <f t="shared" si="3"/>
        <v/>
      </c>
      <c r="R282" s="424" t="str">
        <f>IF(Q282=1,COUNTIF($Q$219:Q282,1),"")</f>
        <v/>
      </c>
      <c r="S282" s="124" t="str">
        <f>IFERROR(INDEX($B$219:$B$293,MATCH(ROWS($Q$219:Q282),$R$219:$R$293,0)),"")</f>
        <v/>
      </c>
      <c r="T282" s="124" t="str">
        <f t="shared" si="4"/>
        <v/>
      </c>
      <c r="U282" s="424" t="str">
        <f>IF(T282=1,COUNTIF($T282:T$293,1),"")</f>
        <v/>
      </c>
      <c r="V282" s="124" t="str">
        <f>IFERROR(INDEX($B$392:$B$409,MATCH(ROWS($T282:T$392),$U$392:$U$409,0)),"")</f>
        <v/>
      </c>
    </row>
    <row r="283" spans="2:22" x14ac:dyDescent="0.2">
      <c r="B283" s="147" t="str">
        <f t="array" aca="1" ref="B283" ca="1">INDIRECT(TEXT(MIN(IF(($D$146:$E$211&lt;&gt;"")*(COUNTIF($B$218:B282,$D$146:$E$211)=0),ROW($146:$211)*100+COLUMN($D:$E),7^8)),"R0C00"),)&amp;""</f>
        <v/>
      </c>
      <c r="C283" s="422" t="str">
        <f t="array" aca="1" ref="C283" ca="1">_xlfn.IFNA(IF(B283&lt;&gt;"",INDEX($G$146:$G$211,MATCH(B283,$D$146:$D$211,0),),""),IF(B283&lt;&gt;"",INDEX($G$146:$G$211,MATCH(B283,$E$146:$E$211,0),),""))</f>
        <v/>
      </c>
      <c r="D283" s="16"/>
      <c r="E283" s="49"/>
      <c r="F283" s="16"/>
      <c r="G283" s="16"/>
      <c r="H283" s="80"/>
      <c r="I283" s="80"/>
      <c r="J283" s="31"/>
      <c r="K283" s="402"/>
      <c r="M283" s="124"/>
      <c r="N283" s="124"/>
      <c r="O283" s="124"/>
      <c r="P283" s="124"/>
      <c r="Q283" s="124" t="str">
        <f t="shared" si="3"/>
        <v/>
      </c>
      <c r="R283" s="424" t="str">
        <f>IF(Q283=1,COUNTIF($Q$219:Q283,1),"")</f>
        <v/>
      </c>
      <c r="S283" s="124" t="str">
        <f>IFERROR(INDEX($B$219:$B$293,MATCH(ROWS($Q$219:Q283),$R$219:$R$293,0)),"")</f>
        <v/>
      </c>
      <c r="T283" s="124" t="str">
        <f t="shared" si="4"/>
        <v/>
      </c>
      <c r="U283" s="424" t="str">
        <f>IF(T283=1,COUNTIF($T283:T$293,1),"")</f>
        <v/>
      </c>
      <c r="V283" s="124" t="str">
        <f>IFERROR(INDEX($B$392:$B$409,MATCH(ROWS($T283:T$392),$U$392:$U$409,0)),"")</f>
        <v/>
      </c>
    </row>
    <row r="284" spans="2:22" x14ac:dyDescent="0.2">
      <c r="B284" s="147" t="str">
        <f t="array" aca="1" ref="B284" ca="1">INDIRECT(TEXT(MIN(IF(($D$146:$E$211&lt;&gt;"")*(COUNTIF($B$218:B283,$D$146:$E$211)=0),ROW($146:$211)*100+COLUMN($D:$E),7^8)),"R0C00"),)&amp;""</f>
        <v/>
      </c>
      <c r="C284" s="422" t="str">
        <f t="array" aca="1" ref="C284" ca="1">_xlfn.IFNA(IF(B284&lt;&gt;"",INDEX($G$146:$G$211,MATCH(B284,$D$146:$D$211,0),),""),IF(B284&lt;&gt;"",INDEX($G$146:$G$211,MATCH(B284,$E$146:$E$211,0),),""))</f>
        <v/>
      </c>
      <c r="D284" s="16"/>
      <c r="E284" s="49"/>
      <c r="F284" s="16"/>
      <c r="G284" s="16"/>
      <c r="H284" s="80"/>
      <c r="I284" s="80"/>
      <c r="J284" s="31"/>
      <c r="K284" s="402"/>
      <c r="M284" s="124"/>
      <c r="N284" s="124"/>
      <c r="O284" s="124"/>
      <c r="P284" s="124"/>
      <c r="Q284" s="124" t="str">
        <f t="shared" ref="Q284:Q293" si="5">IF(F284="Yes",1,"")</f>
        <v/>
      </c>
      <c r="R284" s="424" t="str">
        <f>IF(Q284=1,COUNTIF($Q$219:Q284,1),"")</f>
        <v/>
      </c>
      <c r="S284" s="124" t="str">
        <f>IFERROR(INDEX($B$219:$B$293,MATCH(ROWS($Q$219:Q284),$R$219:$R$293,0)),"")</f>
        <v/>
      </c>
      <c r="T284" s="124" t="str">
        <f t="shared" ref="T284:T293" si="6">IF(G284="Yes",1,"")</f>
        <v/>
      </c>
      <c r="U284" s="424" t="str">
        <f>IF(T284=1,COUNTIF($T284:T$293,1),"")</f>
        <v/>
      </c>
      <c r="V284" s="124" t="str">
        <f>IFERROR(INDEX($B$392:$B$409,MATCH(ROWS($T284:T$392),$U$392:$U$409,0)),"")</f>
        <v/>
      </c>
    </row>
    <row r="285" spans="2:22" x14ac:dyDescent="0.2">
      <c r="B285" s="147" t="str">
        <f t="array" aca="1" ref="B285" ca="1">INDIRECT(TEXT(MIN(IF(($D$146:$E$211&lt;&gt;"")*(COUNTIF($B$218:B284,$D$146:$E$211)=0),ROW($146:$211)*100+COLUMN($D:$E),7^8)),"R0C00"),)&amp;""</f>
        <v/>
      </c>
      <c r="C285" s="422" t="str">
        <f t="array" aca="1" ref="C285" ca="1">_xlfn.IFNA(IF(B285&lt;&gt;"",INDEX($G$146:$G$211,MATCH(B285,$D$146:$D$211,0),),""),IF(B285&lt;&gt;"",INDEX($G$146:$G$211,MATCH(B285,$E$146:$E$211,0),),""))</f>
        <v/>
      </c>
      <c r="D285" s="16"/>
      <c r="E285" s="49"/>
      <c r="F285" s="16"/>
      <c r="G285" s="16"/>
      <c r="H285" s="80"/>
      <c r="I285" s="80"/>
      <c r="J285" s="31"/>
      <c r="K285" s="402"/>
      <c r="M285" s="124"/>
      <c r="N285" s="124"/>
      <c r="O285" s="124"/>
      <c r="P285" s="124"/>
      <c r="Q285" s="124" t="str">
        <f t="shared" si="5"/>
        <v/>
      </c>
      <c r="R285" s="424" t="str">
        <f>IF(Q285=1,COUNTIF($Q$219:Q285,1),"")</f>
        <v/>
      </c>
      <c r="S285" s="124" t="str">
        <f>IFERROR(INDEX($B$219:$B$293,MATCH(ROWS($Q$219:Q285),$R$219:$R$293,0)),"")</f>
        <v/>
      </c>
      <c r="T285" s="124" t="str">
        <f t="shared" si="6"/>
        <v/>
      </c>
      <c r="U285" s="424" t="str">
        <f>IF(T285=1,COUNTIF($T285:T$293,1),"")</f>
        <v/>
      </c>
      <c r="V285" s="124" t="str">
        <f>IFERROR(INDEX($B$392:$B$409,MATCH(ROWS($T285:T$392),$U$392:$U$409,0)),"")</f>
        <v/>
      </c>
    </row>
    <row r="286" spans="2:22" x14ac:dyDescent="0.2">
      <c r="B286" s="147" t="str">
        <f t="array" aca="1" ref="B286" ca="1">INDIRECT(TEXT(MIN(IF(($D$146:$E$211&lt;&gt;"")*(COUNTIF($B$218:B285,$D$146:$E$211)=0),ROW($146:$211)*100+COLUMN($D:$E),7^8)),"R0C00"),)&amp;""</f>
        <v/>
      </c>
      <c r="C286" s="422" t="str">
        <f t="array" aca="1" ref="C286" ca="1">_xlfn.IFNA(IF(B286&lt;&gt;"",INDEX($G$146:$G$211,MATCH(B286,$D$146:$D$211,0),),""),IF(B286&lt;&gt;"",INDEX($G$146:$G$211,MATCH(B286,$E$146:$E$211,0),),""))</f>
        <v/>
      </c>
      <c r="D286" s="16"/>
      <c r="E286" s="49"/>
      <c r="F286" s="16"/>
      <c r="G286" s="16"/>
      <c r="H286" s="80"/>
      <c r="I286" s="80"/>
      <c r="J286" s="31"/>
      <c r="K286" s="402"/>
      <c r="M286" s="124"/>
      <c r="N286" s="124"/>
      <c r="O286" s="124"/>
      <c r="P286" s="124"/>
      <c r="Q286" s="124" t="str">
        <f t="shared" si="5"/>
        <v/>
      </c>
      <c r="R286" s="424" t="str">
        <f>IF(Q286=1,COUNTIF($Q$219:Q286,1),"")</f>
        <v/>
      </c>
      <c r="S286" s="124" t="str">
        <f>IFERROR(INDEX($B$219:$B$293,MATCH(ROWS($Q$219:Q286),$R$219:$R$293,0)),"")</f>
        <v/>
      </c>
      <c r="T286" s="124" t="str">
        <f t="shared" si="6"/>
        <v/>
      </c>
      <c r="U286" s="424" t="str">
        <f>IF(T286=1,COUNTIF($T286:T$293,1),"")</f>
        <v/>
      </c>
      <c r="V286" s="124" t="str">
        <f>IFERROR(INDEX($B$392:$B$409,MATCH(ROWS($T286:T$392),$U$392:$U$409,0)),"")</f>
        <v/>
      </c>
    </row>
    <row r="287" spans="2:22" x14ac:dyDescent="0.2">
      <c r="B287" s="147" t="str">
        <f t="array" aca="1" ref="B287" ca="1">INDIRECT(TEXT(MIN(IF(($D$146:$E$211&lt;&gt;"")*(COUNTIF($B$218:B286,$D$146:$E$211)=0),ROW($146:$211)*100+COLUMN($D:$E),7^8)),"R0C00"),)&amp;""</f>
        <v/>
      </c>
      <c r="C287" s="422" t="str">
        <f t="array" aca="1" ref="C287" ca="1">_xlfn.IFNA(IF(B287&lt;&gt;"",INDEX($G$146:$G$211,MATCH(B287,$D$146:$D$211,0),),""),IF(B287&lt;&gt;"",INDEX($G$146:$G$211,MATCH(B287,$E$146:$E$211,0),),""))</f>
        <v/>
      </c>
      <c r="D287" s="16"/>
      <c r="E287" s="49"/>
      <c r="F287" s="16"/>
      <c r="G287" s="16"/>
      <c r="H287" s="80"/>
      <c r="I287" s="80"/>
      <c r="J287" s="31"/>
      <c r="K287" s="402"/>
      <c r="M287" s="124"/>
      <c r="N287" s="124"/>
      <c r="O287" s="124"/>
      <c r="P287" s="124"/>
      <c r="Q287" s="124" t="str">
        <f t="shared" si="5"/>
        <v/>
      </c>
      <c r="R287" s="424" t="str">
        <f>IF(Q287=1,COUNTIF($Q$219:Q287,1),"")</f>
        <v/>
      </c>
      <c r="S287" s="124" t="str">
        <f>IFERROR(INDEX($B$219:$B$293,MATCH(ROWS($Q$219:Q287),$R$219:$R$293,0)),"")</f>
        <v/>
      </c>
      <c r="T287" s="124" t="str">
        <f t="shared" si="6"/>
        <v/>
      </c>
      <c r="U287" s="424" t="str">
        <f>IF(T287=1,COUNTIF($T287:T$293,1),"")</f>
        <v/>
      </c>
      <c r="V287" s="124" t="str">
        <f>IFERROR(INDEX($B$392:$B$409,MATCH(ROWS($T287:T$392),$U$392:$U$409,0)),"")</f>
        <v/>
      </c>
    </row>
    <row r="288" spans="2:22" x14ac:dyDescent="0.2">
      <c r="B288" s="147" t="str">
        <f t="array" aca="1" ref="B288" ca="1">INDIRECT(TEXT(MIN(IF(($D$146:$E$211&lt;&gt;"")*(COUNTIF($B$218:B287,$D$146:$E$211)=0),ROW($146:$211)*100+COLUMN($D:$E),7^8)),"R0C00"),)&amp;""</f>
        <v/>
      </c>
      <c r="C288" s="422" t="str">
        <f t="array" aca="1" ref="C288" ca="1">_xlfn.IFNA(IF(B288&lt;&gt;"",INDEX($G$146:$G$211,MATCH(B288,$D$146:$D$211,0),),""),IF(B288&lt;&gt;"",INDEX($G$146:$G$211,MATCH(B288,$E$146:$E$211,0),),""))</f>
        <v/>
      </c>
      <c r="D288" s="16"/>
      <c r="E288" s="49"/>
      <c r="F288" s="16"/>
      <c r="G288" s="16"/>
      <c r="H288" s="80"/>
      <c r="I288" s="80"/>
      <c r="J288" s="31"/>
      <c r="K288" s="402"/>
      <c r="M288" s="124"/>
      <c r="N288" s="124"/>
      <c r="O288" s="124"/>
      <c r="P288" s="124"/>
      <c r="Q288" s="124" t="str">
        <f t="shared" si="5"/>
        <v/>
      </c>
      <c r="R288" s="424" t="str">
        <f>IF(Q288=1,COUNTIF($Q$219:Q288,1),"")</f>
        <v/>
      </c>
      <c r="S288" s="124" t="str">
        <f>IFERROR(INDEX($B$219:$B$293,MATCH(ROWS($Q$219:Q288),$R$219:$R$293,0)),"")</f>
        <v/>
      </c>
      <c r="T288" s="124" t="str">
        <f t="shared" si="6"/>
        <v/>
      </c>
      <c r="U288" s="424" t="str">
        <f>IF(T288=1,COUNTIF($T288:T$293,1),"")</f>
        <v/>
      </c>
      <c r="V288" s="124" t="str">
        <f>IFERROR(INDEX($B$392:$B$409,MATCH(ROWS($T288:T$392),$U$392:$U$409,0)),"")</f>
        <v/>
      </c>
    </row>
    <row r="289" spans="2:22" x14ac:dyDescent="0.2">
      <c r="B289" s="147" t="str">
        <f t="array" aca="1" ref="B289" ca="1">INDIRECT(TEXT(MIN(IF(($D$146:$E$211&lt;&gt;"")*(COUNTIF($B$218:B288,$D$146:$E$211)=0),ROW($146:$211)*100+COLUMN($D:$E),7^8)),"R0C00"),)&amp;""</f>
        <v/>
      </c>
      <c r="C289" s="422" t="str">
        <f t="array" aca="1" ref="C289" ca="1">_xlfn.IFNA(IF(B289&lt;&gt;"",INDEX($G$146:$G$211,MATCH(B289,$D$146:$D$211,0),),""),IF(B289&lt;&gt;"",INDEX($G$146:$G$211,MATCH(B289,$E$146:$E$211,0),),""))</f>
        <v/>
      </c>
      <c r="D289" s="16"/>
      <c r="E289" s="49"/>
      <c r="F289" s="16"/>
      <c r="G289" s="16"/>
      <c r="H289" s="80"/>
      <c r="I289" s="80"/>
      <c r="J289" s="31"/>
      <c r="K289" s="402"/>
      <c r="M289" s="124"/>
      <c r="N289" s="124"/>
      <c r="O289" s="124"/>
      <c r="P289" s="124"/>
      <c r="Q289" s="124" t="str">
        <f t="shared" si="5"/>
        <v/>
      </c>
      <c r="R289" s="424" t="str">
        <f>IF(Q289=1,COUNTIF($Q$219:Q289,1),"")</f>
        <v/>
      </c>
      <c r="S289" s="124" t="str">
        <f>IFERROR(INDEX($B$219:$B$293,MATCH(ROWS($Q$219:Q289),$R$219:$R$293,0)),"")</f>
        <v/>
      </c>
      <c r="T289" s="124" t="str">
        <f t="shared" si="6"/>
        <v/>
      </c>
      <c r="U289" s="424" t="str">
        <f>IF(T289=1,COUNTIF($T289:T$293,1),"")</f>
        <v/>
      </c>
      <c r="V289" s="124" t="str">
        <f>IFERROR(INDEX($B$392:$B$409,MATCH(ROWS($T289:T$392),$U$392:$U$409,0)),"")</f>
        <v/>
      </c>
    </row>
    <row r="290" spans="2:22" x14ac:dyDescent="0.2">
      <c r="B290" s="147" t="str">
        <f t="array" aca="1" ref="B290" ca="1">INDIRECT(TEXT(MIN(IF(($D$146:$E$211&lt;&gt;"")*(COUNTIF($B$218:B289,$D$146:$E$211)=0),ROW($146:$211)*100+COLUMN($D:$E),7^8)),"R0C00"),)&amp;""</f>
        <v/>
      </c>
      <c r="C290" s="422" t="str">
        <f t="array" aca="1" ref="C290" ca="1">_xlfn.IFNA(IF(B290&lt;&gt;"",INDEX($G$146:$G$211,MATCH(B290,$D$146:$D$211,0),),""),IF(B290&lt;&gt;"",INDEX($G$146:$G$211,MATCH(B290,$E$146:$E$211,0),),""))</f>
        <v/>
      </c>
      <c r="D290" s="16"/>
      <c r="E290" s="49"/>
      <c r="F290" s="16"/>
      <c r="G290" s="16"/>
      <c r="H290" s="80"/>
      <c r="I290" s="80"/>
      <c r="J290" s="31"/>
      <c r="K290" s="402"/>
      <c r="M290" s="124"/>
      <c r="N290" s="124"/>
      <c r="O290" s="124"/>
      <c r="P290" s="124"/>
      <c r="Q290" s="124" t="str">
        <f t="shared" si="5"/>
        <v/>
      </c>
      <c r="R290" s="424" t="str">
        <f>IF(Q290=1,COUNTIF($Q$219:Q290,1),"")</f>
        <v/>
      </c>
      <c r="S290" s="124" t="str">
        <f>IFERROR(INDEX($B$219:$B$293,MATCH(ROWS($Q$219:Q290),$R$219:$R$293,0)),"")</f>
        <v/>
      </c>
      <c r="T290" s="124" t="str">
        <f t="shared" si="6"/>
        <v/>
      </c>
      <c r="U290" s="424" t="str">
        <f>IF(T290=1,COUNTIF($T290:T$293,1),"")</f>
        <v/>
      </c>
      <c r="V290" s="124" t="str">
        <f>IFERROR(INDEX($B$392:$B$409,MATCH(ROWS($T290:T$392),$U$392:$U$409,0)),"")</f>
        <v/>
      </c>
    </row>
    <row r="291" spans="2:22" x14ac:dyDescent="0.2">
      <c r="B291" s="147" t="str">
        <f t="array" aca="1" ref="B291" ca="1">INDIRECT(TEXT(MIN(IF(($D$146:$E$211&lt;&gt;"")*(COUNTIF($B$218:B290,$D$146:$E$211)=0),ROW($146:$211)*100+COLUMN($D:$E),7^8)),"R0C00"),)&amp;""</f>
        <v/>
      </c>
      <c r="C291" s="422" t="str">
        <f t="array" aca="1" ref="C291" ca="1">_xlfn.IFNA(IF(B291&lt;&gt;"",INDEX($G$146:$G$211,MATCH(B291,$D$146:$D$211,0),),""),IF(B291&lt;&gt;"",INDEX($G$146:$G$211,MATCH(B291,$E$146:$E$211,0),),""))</f>
        <v/>
      </c>
      <c r="D291" s="16"/>
      <c r="E291" s="49"/>
      <c r="F291" s="16"/>
      <c r="G291" s="16"/>
      <c r="H291" s="80"/>
      <c r="I291" s="80"/>
      <c r="J291" s="31"/>
      <c r="K291" s="402"/>
      <c r="M291" s="124"/>
      <c r="N291" s="124"/>
      <c r="O291" s="124"/>
      <c r="P291" s="124"/>
      <c r="Q291" s="124" t="str">
        <f t="shared" si="5"/>
        <v/>
      </c>
      <c r="R291" s="424" t="str">
        <f>IF(Q291=1,COUNTIF($Q$219:Q291,1),"")</f>
        <v/>
      </c>
      <c r="S291" s="124" t="str">
        <f>IFERROR(INDEX($B$219:$B$293,MATCH(ROWS($Q$219:Q291),$R$219:$R$293,0)),"")</f>
        <v/>
      </c>
      <c r="T291" s="124" t="str">
        <f t="shared" si="6"/>
        <v/>
      </c>
      <c r="U291" s="424" t="str">
        <f>IF(T291=1,COUNTIF($T291:T$293,1),"")</f>
        <v/>
      </c>
      <c r="V291" s="124" t="str">
        <f>IFERROR(INDEX($B$392:$B$409,MATCH(ROWS($T291:T$392),$U$392:$U$409,0)),"")</f>
        <v/>
      </c>
    </row>
    <row r="292" spans="2:22" x14ac:dyDescent="0.2">
      <c r="B292" s="147" t="str">
        <f t="array" aca="1" ref="B292" ca="1">INDIRECT(TEXT(MIN(IF(($D$146:$E$211&lt;&gt;"")*(COUNTIF($B$218:B291,$D$146:$E$211)=0),ROW($146:$211)*100+COLUMN($D:$E),7^8)),"R0C00"),)&amp;""</f>
        <v/>
      </c>
      <c r="C292" s="422" t="str">
        <f t="array" aca="1" ref="C292" ca="1">_xlfn.IFNA(IF(B292&lt;&gt;"",INDEX($G$146:$G$211,MATCH(B292,$D$146:$D$211,0),),""),IF(B292&lt;&gt;"",INDEX($G$146:$G$211,MATCH(B292,$E$146:$E$211,0),),""))</f>
        <v/>
      </c>
      <c r="D292" s="16"/>
      <c r="E292" s="49"/>
      <c r="F292" s="16"/>
      <c r="G292" s="16"/>
      <c r="H292" s="80"/>
      <c r="I292" s="80"/>
      <c r="J292" s="31"/>
      <c r="K292" s="402"/>
      <c r="M292" s="124"/>
      <c r="N292" s="124"/>
      <c r="O292" s="124"/>
      <c r="P292" s="124"/>
      <c r="Q292" s="124" t="str">
        <f t="shared" si="5"/>
        <v/>
      </c>
      <c r="R292" s="424" t="str">
        <f>IF(Q292=1,COUNTIF($Q$219:Q292,1),"")</f>
        <v/>
      </c>
      <c r="S292" s="124" t="str">
        <f>IFERROR(INDEX($B$219:$B$293,MATCH(ROWS($Q$219:Q292),$R$219:$R$293,0)),"")</f>
        <v/>
      </c>
      <c r="T292" s="124" t="str">
        <f t="shared" si="6"/>
        <v/>
      </c>
      <c r="U292" s="424" t="str">
        <f>IF(T292=1,COUNTIF($T292:T$293,1),"")</f>
        <v/>
      </c>
      <c r="V292" s="124" t="str">
        <f>IFERROR(INDEX($B$392:$B$409,MATCH(ROWS($T292:T$392),$U$392:$U$409,0)),"")</f>
        <v/>
      </c>
    </row>
    <row r="293" spans="2:22" x14ac:dyDescent="0.2">
      <c r="B293" s="147" t="str">
        <f t="array" aca="1" ref="B293" ca="1">INDIRECT(TEXT(MIN(IF(($D$146:$E$211&lt;&gt;"")*(COUNTIF($B$218:B292,$D$146:$E$211)=0),ROW($146:$211)*100+COLUMN($D:$E),7^8)),"R0C00"),)&amp;""</f>
        <v/>
      </c>
      <c r="C293" s="422" t="str">
        <f t="array" aca="1" ref="C293" ca="1">_xlfn.IFNA(IF(B293&lt;&gt;"",INDEX($G$146:$G$211,MATCH(B293,$D$146:$D$211,0),),""),IF(B293&lt;&gt;"",INDEX($G$146:$G$211,MATCH(B293,$E$146:$E$211,0),),""))</f>
        <v/>
      </c>
      <c r="D293" s="16"/>
      <c r="E293" s="49"/>
      <c r="F293" s="16"/>
      <c r="G293" s="16"/>
      <c r="H293" s="80"/>
      <c r="I293" s="80"/>
      <c r="J293" s="31"/>
      <c r="K293" s="402"/>
      <c r="M293" s="124"/>
      <c r="N293" s="124"/>
      <c r="O293" s="124"/>
      <c r="P293" s="124"/>
      <c r="Q293" s="124" t="str">
        <f t="shared" si="5"/>
        <v/>
      </c>
      <c r="R293" s="424" t="str">
        <f>IF(Q293=1,COUNTIF($Q$219:Q293,1),"")</f>
        <v/>
      </c>
      <c r="S293" s="124" t="str">
        <f>IFERROR(INDEX($B$219:$B$293,MATCH(ROWS($Q$219:Q293),$R$219:$R$293,0)),"")</f>
        <v/>
      </c>
      <c r="T293" s="124" t="str">
        <f t="shared" si="6"/>
        <v/>
      </c>
      <c r="U293" s="424" t="str">
        <f>IF(T293=1,COUNTIF($T293:T$293,1),"")</f>
        <v/>
      </c>
      <c r="V293" s="124" t="str">
        <f>IFERROR(INDEX($B$392:$B$409,MATCH(ROWS($T293:T$392),$U$392:$U$409,0)),"")</f>
        <v/>
      </c>
    </row>
    <row r="294" spans="2:22" ht="15" thickBot="1" x14ac:dyDescent="0.25">
      <c r="B294" s="412"/>
      <c r="C294" s="302"/>
      <c r="D294" s="302"/>
      <c r="E294" s="302"/>
      <c r="F294" s="302"/>
      <c r="G294" s="302"/>
      <c r="H294" s="302"/>
      <c r="I294" s="302"/>
      <c r="J294" s="302"/>
      <c r="K294" s="413"/>
      <c r="M294" s="124"/>
      <c r="N294" s="124"/>
      <c r="O294" s="124"/>
      <c r="P294" s="124"/>
      <c r="Q294" s="124"/>
      <c r="R294" s="424" t="str">
        <f>IF(Q294=1,COUNTIF($Q$219:Q294,1),"")</f>
        <v/>
      </c>
      <c r="S294" s="124"/>
      <c r="T294" s="124"/>
      <c r="U294" s="424"/>
      <c r="V294" s="124"/>
    </row>
    <row r="295" spans="2:22" x14ac:dyDescent="0.2">
      <c r="B295" s="141"/>
      <c r="J295" s="402"/>
      <c r="M295" s="124"/>
      <c r="N295" s="124"/>
      <c r="O295" s="124"/>
      <c r="P295" s="124"/>
      <c r="Q295" s="119"/>
      <c r="R295" s="119"/>
      <c r="S295" s="119"/>
      <c r="T295" s="119"/>
      <c r="U295" s="119"/>
      <c r="V295" s="119"/>
    </row>
    <row r="296" spans="2:22" ht="18" x14ac:dyDescent="0.25">
      <c r="B296" s="418" t="s">
        <v>202</v>
      </c>
      <c r="J296" s="402"/>
      <c r="M296" s="124"/>
      <c r="N296" s="124"/>
      <c r="O296" s="124"/>
      <c r="P296" s="124"/>
      <c r="Q296" s="119"/>
      <c r="R296" s="119"/>
      <c r="S296" s="119"/>
      <c r="T296" s="119"/>
      <c r="U296" s="119"/>
      <c r="V296" s="119"/>
    </row>
    <row r="297" spans="2:22" x14ac:dyDescent="0.2">
      <c r="B297" s="141"/>
      <c r="J297" s="402"/>
      <c r="M297" s="124"/>
      <c r="N297" s="124"/>
      <c r="O297" s="124"/>
      <c r="P297" s="124"/>
      <c r="Q297" s="119"/>
      <c r="R297" s="119"/>
      <c r="S297" s="119"/>
      <c r="T297" s="119"/>
      <c r="U297" s="119"/>
      <c r="V297" s="119"/>
    </row>
    <row r="298" spans="2:22" x14ac:dyDescent="0.2">
      <c r="B298" s="141" t="s">
        <v>203</v>
      </c>
      <c r="J298" s="402"/>
      <c r="M298" s="124"/>
      <c r="N298" s="124"/>
      <c r="O298" s="124"/>
      <c r="P298" s="124"/>
      <c r="Q298" s="119"/>
      <c r="R298" s="119"/>
      <c r="S298" s="119"/>
      <c r="T298" s="119"/>
      <c r="U298" s="119"/>
      <c r="V298" s="119"/>
    </row>
    <row r="299" spans="2:22" x14ac:dyDescent="0.2">
      <c r="B299" s="141" t="s">
        <v>204</v>
      </c>
      <c r="J299" s="402"/>
      <c r="M299" s="124"/>
      <c r="N299" s="124"/>
      <c r="O299" s="124"/>
      <c r="P299" s="124"/>
      <c r="Q299" s="119"/>
      <c r="R299" s="119"/>
      <c r="S299" s="119"/>
      <c r="T299" s="119"/>
      <c r="U299" s="119"/>
      <c r="V299" s="119"/>
    </row>
    <row r="300" spans="2:22" x14ac:dyDescent="0.2">
      <c r="B300" s="141"/>
      <c r="J300" s="402"/>
      <c r="M300" s="124"/>
      <c r="N300" s="124"/>
      <c r="O300" s="124"/>
      <c r="P300" s="124"/>
      <c r="Q300" s="119"/>
      <c r="R300" s="119"/>
      <c r="S300" s="119"/>
      <c r="T300" s="119"/>
      <c r="U300" s="119"/>
      <c r="V300" s="119"/>
    </row>
    <row r="301" spans="2:22" x14ac:dyDescent="0.2">
      <c r="B301" s="141" t="s">
        <v>205</v>
      </c>
      <c r="J301" s="402"/>
      <c r="M301" s="124"/>
      <c r="N301" s="124"/>
      <c r="O301" s="124"/>
      <c r="P301" s="124"/>
      <c r="Q301" s="119"/>
      <c r="R301" s="119"/>
      <c r="S301" s="119"/>
      <c r="T301" s="119"/>
      <c r="U301" s="119"/>
      <c r="V301" s="119"/>
    </row>
    <row r="302" spans="2:22" x14ac:dyDescent="0.2">
      <c r="B302" s="141"/>
      <c r="J302" s="402"/>
      <c r="M302" s="124"/>
      <c r="N302" s="124"/>
      <c r="O302" s="124"/>
      <c r="P302" s="124"/>
      <c r="Q302" s="119"/>
      <c r="R302" s="119"/>
      <c r="S302" s="119"/>
      <c r="T302" s="119"/>
      <c r="U302" s="119"/>
      <c r="V302" s="119"/>
    </row>
    <row r="303" spans="2:22" x14ac:dyDescent="0.2">
      <c r="B303" s="141"/>
      <c r="J303" s="402"/>
      <c r="M303" s="124"/>
      <c r="N303" s="124"/>
      <c r="O303" s="124"/>
      <c r="P303" s="124"/>
      <c r="Q303" s="119"/>
      <c r="R303" s="119"/>
      <c r="S303" s="119"/>
      <c r="T303" s="119"/>
      <c r="U303" s="119"/>
      <c r="V303" s="119"/>
    </row>
    <row r="304" spans="2:22" ht="15" x14ac:dyDescent="0.25">
      <c r="B304" s="141"/>
      <c r="H304" s="569" t="s">
        <v>206</v>
      </c>
      <c r="I304" s="570"/>
      <c r="J304" s="402"/>
      <c r="M304" s="124"/>
      <c r="N304" s="124"/>
      <c r="O304" s="124"/>
      <c r="P304" s="124"/>
      <c r="Q304" s="119"/>
      <c r="R304" s="119"/>
      <c r="S304" s="119"/>
      <c r="T304" s="119"/>
      <c r="U304" s="119"/>
      <c r="V304" s="119"/>
    </row>
    <row r="305" spans="2:22" ht="90" x14ac:dyDescent="0.25">
      <c r="B305" s="132" t="s">
        <v>207</v>
      </c>
      <c r="C305" s="481" t="s">
        <v>60</v>
      </c>
      <c r="D305" s="481" t="s">
        <v>208</v>
      </c>
      <c r="E305" s="481" t="s">
        <v>209</v>
      </c>
      <c r="F305" s="481" t="s">
        <v>210</v>
      </c>
      <c r="G305" s="481" t="s">
        <v>211</v>
      </c>
      <c r="H305" s="481" t="s">
        <v>212</v>
      </c>
      <c r="I305" s="481" t="s">
        <v>213</v>
      </c>
      <c r="J305" s="402"/>
      <c r="M305" s="124"/>
      <c r="N305" s="124"/>
      <c r="O305" s="124"/>
      <c r="P305" s="124"/>
      <c r="Q305" s="119"/>
      <c r="R305" s="119"/>
      <c r="S305" s="119"/>
      <c r="T305" s="119"/>
      <c r="U305" s="119"/>
      <c r="V305" s="119"/>
    </row>
    <row r="306" spans="2:22" x14ac:dyDescent="0.2">
      <c r="B306" s="105"/>
      <c r="C306" s="422" t="str">
        <f t="array" ref="C306">_xlfn.IFNA(IF(B306&lt;&gt;"",INDEX($C$219:$C$293,MATCH(B306,$B$219:$B$293,0)),""),"")</f>
        <v/>
      </c>
      <c r="D306" s="61"/>
      <c r="E306" s="49"/>
      <c r="F306" s="16"/>
      <c r="G306" s="16"/>
      <c r="H306" s="49"/>
      <c r="I306" s="49"/>
      <c r="J306" s="402"/>
      <c r="M306" s="124"/>
      <c r="N306" s="124"/>
      <c r="O306" s="124"/>
      <c r="P306" s="124"/>
      <c r="Q306" s="119"/>
      <c r="R306" s="119"/>
      <c r="S306" s="119"/>
      <c r="T306" s="119"/>
      <c r="U306" s="119"/>
      <c r="V306" s="119"/>
    </row>
    <row r="307" spans="2:22" x14ac:dyDescent="0.2">
      <c r="B307" s="105"/>
      <c r="C307" s="422" t="str">
        <f t="array" ref="C307">_xlfn.IFNA(IF(B307&lt;&gt;"",INDEX($C$219:$C$293,MATCH(B307,$B$219:$B$293,0)),""),"")</f>
        <v/>
      </c>
      <c r="D307" s="61"/>
      <c r="E307" s="49"/>
      <c r="F307" s="16"/>
      <c r="G307" s="16"/>
      <c r="H307" s="49"/>
      <c r="I307" s="49"/>
      <c r="J307" s="402"/>
      <c r="M307" s="124"/>
      <c r="N307" s="124"/>
      <c r="O307" s="124"/>
      <c r="P307" s="124"/>
      <c r="Q307" s="119"/>
      <c r="R307" s="119"/>
      <c r="S307" s="119"/>
      <c r="T307" s="119"/>
      <c r="U307" s="119"/>
      <c r="V307" s="119"/>
    </row>
    <row r="308" spans="2:22" x14ac:dyDescent="0.2">
      <c r="B308" s="105"/>
      <c r="C308" s="422" t="str">
        <f t="array" ref="C308">_xlfn.IFNA(IF(B308&lt;&gt;"",INDEX($C$219:$C$293,MATCH(B308,$B$219:$B$293,0)),""),"")</f>
        <v/>
      </c>
      <c r="D308" s="61"/>
      <c r="E308" s="49"/>
      <c r="F308" s="16"/>
      <c r="G308" s="16"/>
      <c r="H308" s="49"/>
      <c r="I308" s="49"/>
      <c r="J308" s="402"/>
      <c r="M308" s="124"/>
      <c r="N308" s="124"/>
      <c r="O308" s="124"/>
      <c r="P308" s="124"/>
      <c r="Q308" s="119"/>
      <c r="R308" s="119"/>
      <c r="S308" s="119"/>
      <c r="T308" s="119"/>
      <c r="U308" s="119"/>
      <c r="V308" s="119"/>
    </row>
    <row r="309" spans="2:22" x14ac:dyDescent="0.2">
      <c r="B309" s="105"/>
      <c r="C309" s="422" t="str">
        <f t="array" ref="C309">_xlfn.IFNA(IF(B309&lt;&gt;"",INDEX($C$219:$C$293,MATCH(B309,$B$219:$B$293,0)),""),"")</f>
        <v/>
      </c>
      <c r="D309" s="61"/>
      <c r="E309" s="49"/>
      <c r="F309" s="16"/>
      <c r="G309" s="16"/>
      <c r="H309" s="49"/>
      <c r="I309" s="49"/>
      <c r="J309" s="402"/>
      <c r="M309" s="124"/>
      <c r="N309" s="124"/>
      <c r="O309" s="124"/>
      <c r="P309" s="124"/>
      <c r="Q309" s="119"/>
      <c r="R309" s="119"/>
      <c r="S309" s="119"/>
      <c r="T309" s="119"/>
      <c r="U309" s="119"/>
      <c r="V309" s="119"/>
    </row>
    <row r="310" spans="2:22" x14ac:dyDescent="0.2">
      <c r="B310" s="105"/>
      <c r="C310" s="422" t="str">
        <f t="array" ref="C310">_xlfn.IFNA(IF(B310&lt;&gt;"",INDEX($C$219:$C$293,MATCH(B310,$B$219:$B$293,0)),""),"")</f>
        <v/>
      </c>
      <c r="D310" s="61"/>
      <c r="E310" s="49"/>
      <c r="F310" s="16"/>
      <c r="G310" s="16"/>
      <c r="H310" s="49"/>
      <c r="I310" s="49"/>
      <c r="J310" s="402"/>
      <c r="M310" s="124"/>
      <c r="N310" s="124"/>
      <c r="O310" s="124"/>
      <c r="P310" s="124"/>
      <c r="Q310" s="119"/>
      <c r="R310" s="119"/>
      <c r="S310" s="119"/>
      <c r="T310" s="119"/>
      <c r="U310" s="119"/>
      <c r="V310" s="119"/>
    </row>
    <row r="311" spans="2:22" x14ac:dyDescent="0.2">
      <c r="B311" s="105"/>
      <c r="C311" s="422" t="str">
        <f t="array" ref="C311">_xlfn.IFNA(IF(B311&lt;&gt;"",INDEX($C$219:$C$293,MATCH(B311,$B$219:$B$293,0)),""),"")</f>
        <v/>
      </c>
      <c r="D311" s="61"/>
      <c r="E311" s="49"/>
      <c r="F311" s="16"/>
      <c r="G311" s="16"/>
      <c r="H311" s="49"/>
      <c r="I311" s="49"/>
      <c r="J311" s="402"/>
      <c r="M311" s="124"/>
      <c r="N311" s="124"/>
      <c r="O311" s="124"/>
      <c r="P311" s="124"/>
      <c r="Q311" s="119"/>
      <c r="R311" s="119"/>
      <c r="S311" s="119"/>
      <c r="T311" s="119"/>
      <c r="U311" s="119"/>
      <c r="V311" s="119"/>
    </row>
    <row r="312" spans="2:22" x14ac:dyDescent="0.2">
      <c r="B312" s="105"/>
      <c r="C312" s="422" t="str">
        <f t="array" ref="C312">_xlfn.IFNA(IF(B312&lt;&gt;"",INDEX($C$219:$C$293,MATCH(B312,$B$219:$B$293,0)),""),"")</f>
        <v/>
      </c>
      <c r="D312" s="61"/>
      <c r="E312" s="49"/>
      <c r="F312" s="16"/>
      <c r="G312" s="16"/>
      <c r="H312" s="49"/>
      <c r="I312" s="49"/>
      <c r="J312" s="402"/>
      <c r="M312" s="124"/>
      <c r="N312" s="124"/>
      <c r="O312" s="124"/>
      <c r="P312" s="124"/>
      <c r="Q312" s="119"/>
      <c r="R312" s="119"/>
      <c r="S312" s="119"/>
      <c r="T312" s="119"/>
      <c r="U312" s="119"/>
      <c r="V312" s="119"/>
    </row>
    <row r="313" spans="2:22" x14ac:dyDescent="0.2">
      <c r="B313" s="105"/>
      <c r="C313" s="422" t="str">
        <f t="array" ref="C313">_xlfn.IFNA(IF(B313&lt;&gt;"",INDEX($C$219:$C$293,MATCH(B313,$B$219:$B$293,0)),""),"")</f>
        <v/>
      </c>
      <c r="D313" s="61"/>
      <c r="E313" s="49"/>
      <c r="F313" s="16"/>
      <c r="G313" s="16"/>
      <c r="H313" s="49"/>
      <c r="I313" s="49"/>
      <c r="J313" s="402"/>
      <c r="M313" s="124"/>
      <c r="N313" s="124"/>
      <c r="O313" s="124"/>
      <c r="P313" s="124"/>
      <c r="Q313" s="119"/>
      <c r="R313" s="119"/>
      <c r="S313" s="119"/>
      <c r="T313" s="119"/>
      <c r="U313" s="119"/>
      <c r="V313" s="119"/>
    </row>
    <row r="314" spans="2:22" x14ac:dyDescent="0.2">
      <c r="B314" s="105"/>
      <c r="C314" s="422" t="str">
        <f t="array" ref="C314">_xlfn.IFNA(IF(B314&lt;&gt;"",INDEX($C$219:$C$293,MATCH(B314,$B$219:$B$293,0)),""),"")</f>
        <v/>
      </c>
      <c r="D314" s="61"/>
      <c r="E314" s="49"/>
      <c r="F314" s="16"/>
      <c r="G314" s="16"/>
      <c r="H314" s="49"/>
      <c r="I314" s="49"/>
      <c r="J314" s="402"/>
      <c r="M314" s="124"/>
      <c r="N314" s="124"/>
      <c r="O314" s="124"/>
      <c r="P314" s="124"/>
      <c r="Q314" s="119"/>
      <c r="R314" s="119"/>
      <c r="S314" s="119"/>
      <c r="T314" s="119"/>
      <c r="U314" s="119"/>
      <c r="V314" s="119"/>
    </row>
    <row r="315" spans="2:22" x14ac:dyDescent="0.2">
      <c r="B315" s="105"/>
      <c r="C315" s="422" t="str">
        <f t="array" ref="C315">_xlfn.IFNA(IF(B315&lt;&gt;"",INDEX($C$219:$C$293,MATCH(B315,$B$219:$B$293,0)),""),"")</f>
        <v/>
      </c>
      <c r="D315" s="61"/>
      <c r="E315" s="49"/>
      <c r="F315" s="16"/>
      <c r="G315" s="16"/>
      <c r="H315" s="49"/>
      <c r="I315" s="49"/>
      <c r="J315" s="402"/>
      <c r="M315" s="124"/>
      <c r="N315" s="124"/>
      <c r="O315" s="124"/>
      <c r="P315" s="124"/>
      <c r="Q315" s="119"/>
      <c r="R315" s="119"/>
      <c r="S315" s="119"/>
      <c r="T315" s="119"/>
      <c r="U315" s="119"/>
      <c r="V315" s="119"/>
    </row>
    <row r="316" spans="2:22" x14ac:dyDescent="0.2">
      <c r="B316" s="105"/>
      <c r="C316" s="422" t="str">
        <f t="array" ref="C316">_xlfn.IFNA(IF(B316&lt;&gt;"",INDEX($C$219:$C$293,MATCH(B316,$B$219:$B$293,0)),""),"")</f>
        <v/>
      </c>
      <c r="D316" s="61"/>
      <c r="E316" s="49"/>
      <c r="F316" s="16"/>
      <c r="G316" s="16"/>
      <c r="H316" s="49"/>
      <c r="I316" s="49"/>
      <c r="J316" s="402"/>
      <c r="M316" s="124"/>
      <c r="N316" s="124"/>
      <c r="O316" s="124"/>
      <c r="P316" s="124"/>
      <c r="Q316" s="119"/>
      <c r="R316" s="119"/>
      <c r="S316" s="119"/>
      <c r="T316" s="119"/>
      <c r="U316" s="119"/>
      <c r="V316" s="119"/>
    </row>
    <row r="317" spans="2:22" x14ac:dyDescent="0.2">
      <c r="B317" s="105"/>
      <c r="C317" s="422" t="str">
        <f t="array" ref="C317">_xlfn.IFNA(IF(B317&lt;&gt;"",INDEX($C$219:$C$293,MATCH(B317,$B$219:$B$293,0)),""),"")</f>
        <v/>
      </c>
      <c r="D317" s="61"/>
      <c r="E317" s="49"/>
      <c r="F317" s="16"/>
      <c r="G317" s="16"/>
      <c r="H317" s="49"/>
      <c r="I317" s="49"/>
      <c r="J317" s="402"/>
      <c r="M317" s="124"/>
      <c r="N317" s="124"/>
      <c r="O317" s="124"/>
      <c r="P317" s="124"/>
      <c r="Q317" s="119"/>
      <c r="R317" s="119"/>
      <c r="S317" s="119"/>
      <c r="T317" s="119"/>
      <c r="U317" s="119"/>
      <c r="V317" s="119"/>
    </row>
    <row r="318" spans="2:22" x14ac:dyDescent="0.2">
      <c r="B318" s="105"/>
      <c r="C318" s="422" t="str">
        <f t="array" ref="C318">_xlfn.IFNA(IF(B318&lt;&gt;"",INDEX($C$219:$C$293,MATCH(B318,$B$219:$B$293,0)),""),"")</f>
        <v/>
      </c>
      <c r="D318" s="61"/>
      <c r="E318" s="49"/>
      <c r="F318" s="16"/>
      <c r="G318" s="16"/>
      <c r="H318" s="49"/>
      <c r="I318" s="49"/>
      <c r="J318" s="402"/>
      <c r="M318" s="124"/>
      <c r="N318" s="124"/>
      <c r="O318" s="124"/>
      <c r="P318" s="124"/>
      <c r="Q318" s="119"/>
      <c r="R318" s="119"/>
      <c r="S318" s="119"/>
      <c r="T318" s="119"/>
      <c r="U318" s="119"/>
      <c r="V318" s="119"/>
    </row>
    <row r="319" spans="2:22" x14ac:dyDescent="0.2">
      <c r="B319" s="105"/>
      <c r="C319" s="422" t="str">
        <f t="array" ref="C319">_xlfn.IFNA(IF(B319&lt;&gt;"",INDEX($C$219:$C$293,MATCH(B319,$B$219:$B$293,0)),""),"")</f>
        <v/>
      </c>
      <c r="D319" s="61"/>
      <c r="E319" s="49"/>
      <c r="F319" s="16"/>
      <c r="G319" s="16"/>
      <c r="H319" s="49"/>
      <c r="I319" s="49"/>
      <c r="J319" s="402"/>
      <c r="M319" s="124"/>
      <c r="N319" s="124"/>
      <c r="O319" s="124"/>
      <c r="P319" s="124"/>
      <c r="Q319" s="119"/>
      <c r="R319" s="119"/>
      <c r="S319" s="119"/>
      <c r="T319" s="119"/>
      <c r="U319" s="119"/>
      <c r="V319" s="119"/>
    </row>
    <row r="320" spans="2:22" x14ac:dyDescent="0.2">
      <c r="B320" s="105"/>
      <c r="C320" s="422" t="str">
        <f t="array" ref="C320">_xlfn.IFNA(IF(B320&lt;&gt;"",INDEX($C$219:$C$293,MATCH(B320,$B$219:$B$293,0)),""),"")</f>
        <v/>
      </c>
      <c r="D320" s="61"/>
      <c r="E320" s="49"/>
      <c r="F320" s="16"/>
      <c r="G320" s="16"/>
      <c r="H320" s="49"/>
      <c r="I320" s="49"/>
      <c r="J320" s="402"/>
      <c r="M320" s="124"/>
      <c r="N320" s="124"/>
      <c r="O320" s="124"/>
      <c r="P320" s="124"/>
      <c r="Q320" s="119"/>
      <c r="R320" s="119"/>
      <c r="S320" s="119"/>
      <c r="T320" s="119"/>
      <c r="U320" s="119"/>
      <c r="V320" s="119"/>
    </row>
    <row r="321" spans="2:22" x14ac:dyDescent="0.2">
      <c r="B321" s="105"/>
      <c r="C321" s="422" t="str">
        <f t="array" ref="C321">_xlfn.IFNA(IF(B321&lt;&gt;"",INDEX($C$219:$C$293,MATCH(B321,$B$219:$B$293,0)),""),"")</f>
        <v/>
      </c>
      <c r="D321" s="61"/>
      <c r="E321" s="49"/>
      <c r="F321" s="16"/>
      <c r="G321" s="16"/>
      <c r="H321" s="49"/>
      <c r="I321" s="49"/>
      <c r="J321" s="402"/>
      <c r="M321" s="124"/>
      <c r="N321" s="124"/>
      <c r="O321" s="124"/>
      <c r="P321" s="124"/>
      <c r="Q321" s="119"/>
      <c r="R321" s="119"/>
      <c r="S321" s="119"/>
      <c r="T321" s="119"/>
      <c r="U321" s="119"/>
      <c r="V321" s="119"/>
    </row>
    <row r="322" spans="2:22" x14ac:dyDescent="0.2">
      <c r="B322" s="105"/>
      <c r="C322" s="422" t="str">
        <f t="array" ref="C322">_xlfn.IFNA(IF(B322&lt;&gt;"",INDEX($C$219:$C$293,MATCH(B322,$B$219:$B$293,0)),""),"")</f>
        <v/>
      </c>
      <c r="D322" s="61"/>
      <c r="E322" s="49"/>
      <c r="F322" s="16"/>
      <c r="G322" s="16"/>
      <c r="H322" s="49"/>
      <c r="I322" s="49"/>
      <c r="J322" s="402"/>
      <c r="M322" s="124"/>
      <c r="N322" s="124"/>
      <c r="O322" s="124"/>
      <c r="P322" s="124"/>
      <c r="Q322" s="119"/>
      <c r="R322" s="119"/>
      <c r="S322" s="119"/>
      <c r="T322" s="119"/>
      <c r="U322" s="119"/>
      <c r="V322" s="119"/>
    </row>
    <row r="323" spans="2:22" x14ac:dyDescent="0.2">
      <c r="B323" s="105"/>
      <c r="C323" s="422" t="str">
        <f t="array" ref="C323">_xlfn.IFNA(IF(B323&lt;&gt;"",INDEX($C$219:$C$293,MATCH(B323,$B$219:$B$293,0)),""),"")</f>
        <v/>
      </c>
      <c r="D323" s="61"/>
      <c r="E323" s="49"/>
      <c r="F323" s="16"/>
      <c r="G323" s="16"/>
      <c r="H323" s="49"/>
      <c r="I323" s="49"/>
      <c r="J323" s="402"/>
      <c r="M323" s="124"/>
      <c r="N323" s="124"/>
      <c r="O323" s="124"/>
      <c r="P323" s="124"/>
      <c r="Q323" s="119"/>
      <c r="R323" s="119"/>
      <c r="S323" s="119"/>
      <c r="T323" s="119"/>
      <c r="U323" s="119"/>
      <c r="V323" s="119"/>
    </row>
    <row r="324" spans="2:22" x14ac:dyDescent="0.2">
      <c r="B324" s="105"/>
      <c r="C324" s="422" t="str">
        <f t="array" ref="C324">_xlfn.IFNA(IF(B324&lt;&gt;"",INDEX($C$219:$C$293,MATCH(B324,$B$219:$B$293,0)),""),"")</f>
        <v/>
      </c>
      <c r="D324" s="61"/>
      <c r="E324" s="49"/>
      <c r="F324" s="16"/>
      <c r="G324" s="16"/>
      <c r="H324" s="49"/>
      <c r="I324" s="49"/>
      <c r="J324" s="402"/>
      <c r="M324" s="124"/>
      <c r="N324" s="124"/>
      <c r="O324" s="124"/>
      <c r="P324" s="124"/>
      <c r="Q324" s="119"/>
      <c r="R324" s="119"/>
      <c r="S324" s="119"/>
      <c r="T324" s="119"/>
      <c r="U324" s="119"/>
      <c r="V324" s="119"/>
    </row>
    <row r="325" spans="2:22" x14ac:dyDescent="0.2">
      <c r="B325" s="105"/>
      <c r="C325" s="422" t="str">
        <f t="array" ref="C325">_xlfn.IFNA(IF(B325&lt;&gt;"",INDEX($C$219:$C$293,MATCH(B325,$B$219:$B$293,0)),""),"")</f>
        <v/>
      </c>
      <c r="D325" s="61"/>
      <c r="E325" s="49"/>
      <c r="F325" s="16"/>
      <c r="G325" s="16"/>
      <c r="H325" s="49"/>
      <c r="I325" s="49"/>
      <c r="J325" s="402"/>
      <c r="M325" s="124"/>
      <c r="N325" s="124"/>
      <c r="O325" s="124"/>
      <c r="P325" s="124"/>
      <c r="Q325" s="119"/>
      <c r="R325" s="119"/>
      <c r="S325" s="119"/>
      <c r="T325" s="119"/>
      <c r="U325" s="119"/>
      <c r="V325" s="119"/>
    </row>
    <row r="326" spans="2:22" x14ac:dyDescent="0.2">
      <c r="B326" s="105"/>
      <c r="C326" s="422" t="str">
        <f t="array" ref="C326">_xlfn.IFNA(IF(B326&lt;&gt;"",INDEX($C$219:$C$293,MATCH(B326,$B$219:$B$293,0)),""),"")</f>
        <v/>
      </c>
      <c r="D326" s="61"/>
      <c r="E326" s="49"/>
      <c r="F326" s="16"/>
      <c r="G326" s="16"/>
      <c r="H326" s="49"/>
      <c r="I326" s="49"/>
      <c r="J326" s="402"/>
      <c r="M326" s="124"/>
      <c r="N326" s="124"/>
      <c r="O326" s="124"/>
      <c r="P326" s="124"/>
      <c r="Q326" s="119"/>
      <c r="R326" s="119"/>
      <c r="S326" s="119"/>
      <c r="T326" s="119"/>
      <c r="U326" s="119"/>
      <c r="V326" s="119"/>
    </row>
    <row r="327" spans="2:22" x14ac:dyDescent="0.2">
      <c r="B327" s="105"/>
      <c r="C327" s="422" t="str">
        <f t="array" ref="C327">_xlfn.IFNA(IF(B327&lt;&gt;"",INDEX($C$219:$C$293,MATCH(B327,$B$219:$B$293,0)),""),"")</f>
        <v/>
      </c>
      <c r="D327" s="61"/>
      <c r="E327" s="49"/>
      <c r="F327" s="16"/>
      <c r="G327" s="16"/>
      <c r="H327" s="49"/>
      <c r="I327" s="49"/>
      <c r="J327" s="402"/>
      <c r="M327" s="124"/>
      <c r="N327" s="124"/>
      <c r="O327" s="124"/>
      <c r="P327" s="124"/>
      <c r="Q327" s="119"/>
      <c r="R327" s="119"/>
      <c r="S327" s="119"/>
      <c r="T327" s="119"/>
      <c r="U327" s="119"/>
      <c r="V327" s="119"/>
    </row>
    <row r="328" spans="2:22" x14ac:dyDescent="0.2">
      <c r="B328" s="105"/>
      <c r="C328" s="422" t="str">
        <f t="array" ref="C328">_xlfn.IFNA(IF(B328&lt;&gt;"",INDEX($C$219:$C$293,MATCH(B328,$B$219:$B$293,0)),""),"")</f>
        <v/>
      </c>
      <c r="D328" s="61"/>
      <c r="E328" s="49"/>
      <c r="F328" s="16"/>
      <c r="G328" s="16"/>
      <c r="H328" s="49"/>
      <c r="I328" s="49"/>
      <c r="J328" s="402"/>
      <c r="M328" s="124"/>
      <c r="N328" s="124"/>
      <c r="O328" s="124"/>
      <c r="P328" s="124"/>
      <c r="Q328" s="119"/>
      <c r="R328" s="119"/>
      <c r="S328" s="119"/>
      <c r="T328" s="119"/>
      <c r="U328" s="119"/>
      <c r="V328" s="119"/>
    </row>
    <row r="329" spans="2:22" x14ac:dyDescent="0.2">
      <c r="B329" s="105"/>
      <c r="C329" s="422" t="str">
        <f t="array" ref="C329">_xlfn.IFNA(IF(B329&lt;&gt;"",INDEX($C$219:$C$293,MATCH(B329,$B$219:$B$293,0)),""),"")</f>
        <v/>
      </c>
      <c r="D329" s="61"/>
      <c r="E329" s="49"/>
      <c r="F329" s="16"/>
      <c r="G329" s="16"/>
      <c r="H329" s="49"/>
      <c r="I329" s="49"/>
      <c r="J329" s="402"/>
      <c r="M329" s="124"/>
      <c r="N329" s="124"/>
      <c r="O329" s="124"/>
      <c r="P329" s="124"/>
      <c r="Q329" s="119"/>
      <c r="R329" s="119"/>
      <c r="S329" s="119"/>
      <c r="T329" s="119"/>
      <c r="U329" s="119"/>
      <c r="V329" s="119"/>
    </row>
    <row r="330" spans="2:22" x14ac:dyDescent="0.2">
      <c r="B330" s="105"/>
      <c r="C330" s="422" t="str">
        <f t="array" ref="C330">_xlfn.IFNA(IF(B330&lt;&gt;"",INDEX($C$219:$C$293,MATCH(B330,$B$219:$B$293,0)),""),"")</f>
        <v/>
      </c>
      <c r="D330" s="61"/>
      <c r="E330" s="49"/>
      <c r="F330" s="16"/>
      <c r="G330" s="16"/>
      <c r="H330" s="49"/>
      <c r="I330" s="49"/>
      <c r="J330" s="402"/>
      <c r="M330" s="124"/>
      <c r="N330" s="124"/>
      <c r="O330" s="124"/>
      <c r="P330" s="124"/>
      <c r="Q330" s="119"/>
      <c r="R330" s="119"/>
      <c r="S330" s="119"/>
      <c r="T330" s="119"/>
      <c r="U330" s="119"/>
      <c r="V330" s="119"/>
    </row>
    <row r="331" spans="2:22" x14ac:dyDescent="0.2">
      <c r="B331" s="105"/>
      <c r="C331" s="422" t="str">
        <f t="array" ref="C331">_xlfn.IFNA(IF(B331&lt;&gt;"",INDEX($C$219:$C$293,MATCH(B331,$B$219:$B$293,0)),""),"")</f>
        <v/>
      </c>
      <c r="D331" s="61"/>
      <c r="E331" s="49"/>
      <c r="F331" s="16"/>
      <c r="G331" s="16"/>
      <c r="H331" s="49"/>
      <c r="I331" s="49"/>
      <c r="J331" s="402"/>
      <c r="M331" s="124"/>
      <c r="N331" s="124"/>
      <c r="O331" s="124"/>
      <c r="P331" s="124"/>
      <c r="Q331" s="119"/>
      <c r="R331" s="119"/>
      <c r="S331" s="119"/>
      <c r="T331" s="119"/>
      <c r="U331" s="119"/>
      <c r="V331" s="119"/>
    </row>
    <row r="332" spans="2:22" x14ac:dyDescent="0.2">
      <c r="B332" s="105"/>
      <c r="C332" s="422" t="str">
        <f t="array" ref="C332">_xlfn.IFNA(IF(B332&lt;&gt;"",INDEX($C$219:$C$293,MATCH(B332,$B$219:$B$293,0)),""),"")</f>
        <v/>
      </c>
      <c r="D332" s="61"/>
      <c r="E332" s="49"/>
      <c r="F332" s="16"/>
      <c r="G332" s="16"/>
      <c r="H332" s="49"/>
      <c r="I332" s="49"/>
      <c r="J332" s="402"/>
      <c r="M332" s="124"/>
      <c r="N332" s="124"/>
      <c r="O332" s="124"/>
      <c r="P332" s="124"/>
      <c r="Q332" s="119"/>
      <c r="R332" s="119"/>
      <c r="S332" s="119"/>
      <c r="T332" s="119"/>
      <c r="U332" s="119"/>
      <c r="V332" s="119"/>
    </row>
    <row r="333" spans="2:22" x14ac:dyDescent="0.2">
      <c r="B333" s="105"/>
      <c r="C333" s="422" t="str">
        <f t="array" ref="C333">_xlfn.IFNA(IF(B333&lt;&gt;"",INDEX($C$219:$C$293,MATCH(B333,$B$219:$B$293,0)),""),"")</f>
        <v/>
      </c>
      <c r="D333" s="61"/>
      <c r="E333" s="49"/>
      <c r="F333" s="16"/>
      <c r="G333" s="16"/>
      <c r="H333" s="49"/>
      <c r="I333" s="49"/>
      <c r="J333" s="402"/>
      <c r="M333" s="124"/>
      <c r="N333" s="124"/>
      <c r="O333" s="124"/>
      <c r="P333" s="124"/>
      <c r="Q333" s="119"/>
      <c r="R333" s="119"/>
      <c r="S333" s="119"/>
      <c r="T333" s="119"/>
      <c r="U333" s="119"/>
      <c r="V333" s="119"/>
    </row>
    <row r="334" spans="2:22" x14ac:dyDescent="0.2">
      <c r="B334" s="105"/>
      <c r="C334" s="422" t="str">
        <f t="array" ref="C334">_xlfn.IFNA(IF(B334&lt;&gt;"",INDEX($C$219:$C$293,MATCH(B334,$B$219:$B$293,0)),""),"")</f>
        <v/>
      </c>
      <c r="D334" s="61"/>
      <c r="E334" s="49"/>
      <c r="F334" s="16"/>
      <c r="G334" s="16"/>
      <c r="H334" s="49"/>
      <c r="I334" s="49"/>
      <c r="J334" s="402"/>
      <c r="M334" s="124"/>
      <c r="N334" s="124"/>
      <c r="O334" s="124"/>
      <c r="P334" s="124"/>
      <c r="Q334" s="119"/>
      <c r="R334" s="119"/>
      <c r="S334" s="119"/>
      <c r="T334" s="119"/>
      <c r="U334" s="119"/>
      <c r="V334" s="119"/>
    </row>
    <row r="335" spans="2:22" x14ac:dyDescent="0.2">
      <c r="B335" s="105"/>
      <c r="C335" s="422" t="str">
        <f t="array" ref="C335">_xlfn.IFNA(IF(B335&lt;&gt;"",INDEX($C$219:$C$293,MATCH(B335,$B$219:$B$293,0)),""),"")</f>
        <v/>
      </c>
      <c r="D335" s="61"/>
      <c r="E335" s="49"/>
      <c r="F335" s="16"/>
      <c r="G335" s="16"/>
      <c r="H335" s="49"/>
      <c r="I335" s="49"/>
      <c r="J335" s="402"/>
      <c r="M335" s="124"/>
      <c r="N335" s="124"/>
      <c r="O335" s="124"/>
      <c r="P335" s="124"/>
      <c r="Q335" s="119"/>
      <c r="R335" s="119"/>
      <c r="S335" s="119"/>
      <c r="T335" s="119"/>
      <c r="U335" s="119"/>
      <c r="V335" s="119"/>
    </row>
    <row r="336" spans="2:22" x14ac:dyDescent="0.2">
      <c r="B336" s="105"/>
      <c r="C336" s="422" t="str">
        <f t="array" ref="C336">_xlfn.IFNA(IF(B336&lt;&gt;"",INDEX($C$219:$C$293,MATCH(B336,$B$219:$B$293,0)),""),"")</f>
        <v/>
      </c>
      <c r="D336" s="61"/>
      <c r="E336" s="49"/>
      <c r="F336" s="16"/>
      <c r="G336" s="16"/>
      <c r="H336" s="49"/>
      <c r="I336" s="49"/>
      <c r="J336" s="402"/>
      <c r="M336" s="124"/>
      <c r="N336" s="124"/>
      <c r="O336" s="124"/>
      <c r="P336" s="124"/>
      <c r="Q336" s="119"/>
      <c r="R336" s="119"/>
      <c r="S336" s="119"/>
      <c r="T336" s="119"/>
      <c r="U336" s="119"/>
      <c r="V336" s="119"/>
    </row>
    <row r="337" spans="2:22" x14ac:dyDescent="0.2">
      <c r="B337" s="105"/>
      <c r="C337" s="422" t="str">
        <f t="array" ref="C337">_xlfn.IFNA(IF(B337&lt;&gt;"",INDEX($C$219:$C$293,MATCH(B337,$B$219:$B$293,0)),""),"")</f>
        <v/>
      </c>
      <c r="D337" s="61"/>
      <c r="E337" s="49"/>
      <c r="F337" s="16"/>
      <c r="G337" s="16"/>
      <c r="H337" s="49"/>
      <c r="I337" s="49"/>
      <c r="J337" s="402"/>
      <c r="M337" s="124"/>
      <c r="N337" s="124"/>
      <c r="O337" s="124"/>
      <c r="P337" s="124"/>
      <c r="Q337" s="119"/>
      <c r="R337" s="119"/>
      <c r="S337" s="119"/>
      <c r="T337" s="119"/>
      <c r="U337" s="119"/>
      <c r="V337" s="119"/>
    </row>
    <row r="338" spans="2:22" x14ac:dyDescent="0.2">
      <c r="B338" s="105"/>
      <c r="C338" s="422" t="str">
        <f t="array" ref="C338">_xlfn.IFNA(IF(B338&lt;&gt;"",INDEX($C$219:$C$293,MATCH(B338,$B$219:$B$293,0)),""),"")</f>
        <v/>
      </c>
      <c r="D338" s="61"/>
      <c r="E338" s="49"/>
      <c r="F338" s="16"/>
      <c r="G338" s="16"/>
      <c r="H338" s="49"/>
      <c r="I338" s="49"/>
      <c r="J338" s="402"/>
      <c r="M338" s="124"/>
      <c r="N338" s="124"/>
      <c r="O338" s="124"/>
      <c r="P338" s="124"/>
      <c r="Q338" s="119"/>
      <c r="R338" s="119"/>
      <c r="S338" s="119"/>
      <c r="T338" s="119"/>
      <c r="U338" s="119"/>
      <c r="V338" s="119"/>
    </row>
    <row r="339" spans="2:22" x14ac:dyDescent="0.2">
      <c r="B339" s="105"/>
      <c r="C339" s="422" t="str">
        <f t="array" ref="C339">_xlfn.IFNA(IF(B339&lt;&gt;"",INDEX($C$219:$C$293,MATCH(B339,$B$219:$B$293,0)),""),"")</f>
        <v/>
      </c>
      <c r="D339" s="61"/>
      <c r="E339" s="49"/>
      <c r="F339" s="16"/>
      <c r="G339" s="16"/>
      <c r="H339" s="49"/>
      <c r="I339" s="49"/>
      <c r="J339" s="402"/>
      <c r="M339" s="124"/>
      <c r="N339" s="124"/>
      <c r="O339" s="124"/>
      <c r="P339" s="124"/>
      <c r="Q339" s="119"/>
      <c r="R339" s="119"/>
      <c r="S339" s="119"/>
      <c r="T339" s="119"/>
      <c r="U339" s="119"/>
      <c r="V339" s="119"/>
    </row>
    <row r="340" spans="2:22" x14ac:dyDescent="0.2">
      <c r="B340" s="105"/>
      <c r="C340" s="422" t="str">
        <f t="array" ref="C340">_xlfn.IFNA(IF(B340&lt;&gt;"",INDEX($C$219:$C$293,MATCH(B340,$B$219:$B$293,0)),""),"")</f>
        <v/>
      </c>
      <c r="D340" s="61"/>
      <c r="E340" s="49"/>
      <c r="F340" s="16"/>
      <c r="G340" s="16"/>
      <c r="H340" s="49"/>
      <c r="I340" s="49"/>
      <c r="J340" s="402"/>
      <c r="M340" s="124"/>
      <c r="N340" s="124"/>
      <c r="O340" s="124"/>
      <c r="P340" s="124"/>
      <c r="Q340" s="119"/>
      <c r="R340" s="119"/>
      <c r="S340" s="119"/>
      <c r="T340" s="119"/>
      <c r="U340" s="119"/>
      <c r="V340" s="119"/>
    </row>
    <row r="341" spans="2:22" x14ac:dyDescent="0.2">
      <c r="B341" s="105"/>
      <c r="C341" s="422" t="str">
        <f t="array" ref="C341">_xlfn.IFNA(IF(B341&lt;&gt;"",INDEX($C$219:$C$293,MATCH(B341,$B$219:$B$293,0)),""),"")</f>
        <v/>
      </c>
      <c r="D341" s="61"/>
      <c r="E341" s="49"/>
      <c r="F341" s="16"/>
      <c r="G341" s="16"/>
      <c r="H341" s="49"/>
      <c r="I341" s="49"/>
      <c r="J341" s="402"/>
      <c r="M341" s="124"/>
      <c r="N341" s="124"/>
      <c r="O341" s="124"/>
      <c r="P341" s="124"/>
      <c r="Q341" s="119"/>
      <c r="R341" s="119"/>
      <c r="S341" s="119"/>
      <c r="T341" s="119"/>
      <c r="U341" s="119"/>
      <c r="V341" s="119"/>
    </row>
    <row r="342" spans="2:22" x14ac:dyDescent="0.2">
      <c r="B342" s="105"/>
      <c r="C342" s="422" t="str">
        <f t="array" ref="C342">_xlfn.IFNA(IF(B342&lt;&gt;"",INDEX($C$219:$C$293,MATCH(B342,$B$219:$B$293,0)),""),"")</f>
        <v/>
      </c>
      <c r="D342" s="61"/>
      <c r="E342" s="49"/>
      <c r="F342" s="16"/>
      <c r="G342" s="16"/>
      <c r="H342" s="49"/>
      <c r="I342" s="49"/>
      <c r="J342" s="402"/>
      <c r="M342" s="124"/>
      <c r="N342" s="124"/>
      <c r="O342" s="124"/>
      <c r="P342" s="124"/>
      <c r="Q342" s="119"/>
      <c r="R342" s="119"/>
      <c r="S342" s="119"/>
      <c r="T342" s="119"/>
      <c r="U342" s="119"/>
      <c r="V342" s="119"/>
    </row>
    <row r="343" spans="2:22" x14ac:dyDescent="0.2">
      <c r="B343" s="105"/>
      <c r="C343" s="422" t="str">
        <f t="array" ref="C343">_xlfn.IFNA(IF(B343&lt;&gt;"",INDEX($C$219:$C$293,MATCH(B343,$B$219:$B$293,0)),""),"")</f>
        <v/>
      </c>
      <c r="D343" s="61"/>
      <c r="E343" s="49"/>
      <c r="F343" s="16"/>
      <c r="G343" s="16"/>
      <c r="H343" s="49"/>
      <c r="I343" s="49"/>
      <c r="J343" s="402"/>
      <c r="M343" s="124"/>
      <c r="N343" s="124"/>
      <c r="O343" s="124"/>
      <c r="P343" s="124"/>
      <c r="Q343" s="119"/>
      <c r="R343" s="119"/>
      <c r="S343" s="119"/>
      <c r="T343" s="119"/>
      <c r="U343" s="119"/>
      <c r="V343" s="119"/>
    </row>
    <row r="344" spans="2:22" x14ac:dyDescent="0.2">
      <c r="B344" s="105"/>
      <c r="C344" s="422" t="str">
        <f t="array" ref="C344">_xlfn.IFNA(IF(B344&lt;&gt;"",INDEX($C$219:$C$293,MATCH(B344,$B$219:$B$293,0)),""),"")</f>
        <v/>
      </c>
      <c r="D344" s="61"/>
      <c r="E344" s="49"/>
      <c r="F344" s="16"/>
      <c r="G344" s="16"/>
      <c r="H344" s="49"/>
      <c r="I344" s="49"/>
      <c r="J344" s="402"/>
      <c r="M344" s="124"/>
      <c r="N344" s="124"/>
      <c r="O344" s="124"/>
      <c r="P344" s="124"/>
      <c r="Q344" s="119"/>
      <c r="R344" s="119"/>
      <c r="S344" s="119"/>
      <c r="T344" s="119"/>
      <c r="U344" s="119"/>
      <c r="V344" s="119"/>
    </row>
    <row r="345" spans="2:22" x14ac:dyDescent="0.2">
      <c r="B345" s="105"/>
      <c r="C345" s="422" t="str">
        <f t="array" ref="C345">_xlfn.IFNA(IF(B345&lt;&gt;"",INDEX($C$219:$C$293,MATCH(B345,$B$219:$B$293,0)),""),"")</f>
        <v/>
      </c>
      <c r="D345" s="61"/>
      <c r="E345" s="49"/>
      <c r="F345" s="16"/>
      <c r="G345" s="16"/>
      <c r="H345" s="49"/>
      <c r="I345" s="49"/>
      <c r="J345" s="402"/>
      <c r="M345" s="124"/>
      <c r="N345" s="124"/>
      <c r="O345" s="124"/>
      <c r="P345" s="124"/>
      <c r="Q345" s="119"/>
      <c r="R345" s="119"/>
      <c r="S345" s="119"/>
      <c r="T345" s="119"/>
      <c r="U345" s="119"/>
      <c r="V345" s="119"/>
    </row>
    <row r="346" spans="2:22" x14ac:dyDescent="0.2">
      <c r="B346" s="105"/>
      <c r="C346" s="422" t="str">
        <f t="array" ref="C346">_xlfn.IFNA(IF(B346&lt;&gt;"",INDEX($C$219:$C$293,MATCH(B346,$B$219:$B$293,0)),""),"")</f>
        <v/>
      </c>
      <c r="D346" s="61"/>
      <c r="E346" s="49"/>
      <c r="F346" s="16"/>
      <c r="G346" s="16"/>
      <c r="H346" s="49"/>
      <c r="I346" s="49"/>
      <c r="J346" s="402"/>
      <c r="M346" s="124"/>
      <c r="N346" s="124"/>
      <c r="O346" s="124"/>
      <c r="P346" s="124"/>
      <c r="Q346" s="119"/>
      <c r="R346" s="119"/>
      <c r="S346" s="119"/>
      <c r="T346" s="119"/>
      <c r="U346" s="119"/>
      <c r="V346" s="119"/>
    </row>
    <row r="347" spans="2:22" x14ac:dyDescent="0.2">
      <c r="B347" s="105"/>
      <c r="C347" s="422" t="str">
        <f t="array" ref="C347">_xlfn.IFNA(IF(B347&lt;&gt;"",INDEX($C$219:$C$293,MATCH(B347,$B$219:$B$293,0)),""),"")</f>
        <v/>
      </c>
      <c r="D347" s="61"/>
      <c r="E347" s="49"/>
      <c r="F347" s="16"/>
      <c r="G347" s="16"/>
      <c r="H347" s="49"/>
      <c r="I347" s="49"/>
      <c r="J347" s="402"/>
      <c r="M347" s="124"/>
      <c r="N347" s="124"/>
      <c r="O347" s="124"/>
      <c r="P347" s="124"/>
      <c r="Q347" s="119"/>
      <c r="R347" s="119"/>
      <c r="S347" s="119"/>
      <c r="T347" s="119"/>
      <c r="U347" s="119"/>
      <c r="V347" s="119"/>
    </row>
    <row r="348" spans="2:22" x14ac:dyDescent="0.2">
      <c r="B348" s="105"/>
      <c r="C348" s="422" t="str">
        <f t="array" ref="C348">_xlfn.IFNA(IF(B348&lt;&gt;"",INDEX($C$219:$C$293,MATCH(B348,$B$219:$B$293,0)),""),"")</f>
        <v/>
      </c>
      <c r="D348" s="61"/>
      <c r="E348" s="49"/>
      <c r="F348" s="16"/>
      <c r="G348" s="16"/>
      <c r="H348" s="49"/>
      <c r="I348" s="49"/>
      <c r="J348" s="402"/>
      <c r="M348" s="124"/>
      <c r="N348" s="124"/>
      <c r="O348" s="124"/>
      <c r="P348" s="124"/>
      <c r="Q348" s="119"/>
      <c r="R348" s="119"/>
      <c r="S348" s="119"/>
      <c r="T348" s="119"/>
      <c r="U348" s="119"/>
      <c r="V348" s="119"/>
    </row>
    <row r="349" spans="2:22" x14ac:dyDescent="0.2">
      <c r="B349" s="105"/>
      <c r="C349" s="422" t="str">
        <f t="array" ref="C349">_xlfn.IFNA(IF(B349&lt;&gt;"",INDEX($C$219:$C$293,MATCH(B349,$B$219:$B$293,0)),""),"")</f>
        <v/>
      </c>
      <c r="D349" s="61"/>
      <c r="E349" s="49"/>
      <c r="F349" s="16"/>
      <c r="G349" s="16"/>
      <c r="H349" s="49"/>
      <c r="I349" s="49"/>
      <c r="J349" s="402"/>
      <c r="M349" s="124"/>
      <c r="N349" s="124"/>
      <c r="O349" s="124"/>
      <c r="P349" s="124"/>
      <c r="Q349" s="119"/>
      <c r="R349" s="119"/>
      <c r="S349" s="119"/>
      <c r="T349" s="119"/>
      <c r="U349" s="119"/>
      <c r="V349" s="119"/>
    </row>
    <row r="350" spans="2:22" x14ac:dyDescent="0.2">
      <c r="B350" s="105"/>
      <c r="C350" s="422" t="str">
        <f t="array" ref="C350">_xlfn.IFNA(IF(B350&lt;&gt;"",INDEX($C$219:$C$293,MATCH(B350,$B$219:$B$293,0)),""),"")</f>
        <v/>
      </c>
      <c r="D350" s="61"/>
      <c r="E350" s="49"/>
      <c r="F350" s="16"/>
      <c r="G350" s="16"/>
      <c r="H350" s="49"/>
      <c r="I350" s="49"/>
      <c r="J350" s="402"/>
      <c r="M350" s="124"/>
      <c r="N350" s="124"/>
      <c r="O350" s="124"/>
      <c r="P350" s="124"/>
      <c r="Q350" s="119"/>
      <c r="R350" s="119"/>
      <c r="S350" s="119"/>
      <c r="T350" s="119"/>
      <c r="U350" s="119"/>
      <c r="V350" s="119"/>
    </row>
    <row r="351" spans="2:22" x14ac:dyDescent="0.2">
      <c r="B351" s="105"/>
      <c r="C351" s="422" t="str">
        <f t="array" ref="C351">_xlfn.IFNA(IF(B351&lt;&gt;"",INDEX($C$219:$C$293,MATCH(B351,$B$219:$B$293,0)),""),"")</f>
        <v/>
      </c>
      <c r="D351" s="61"/>
      <c r="E351" s="49"/>
      <c r="F351" s="16"/>
      <c r="G351" s="16"/>
      <c r="H351" s="49"/>
      <c r="I351" s="49"/>
      <c r="J351" s="402"/>
      <c r="M351" s="124"/>
      <c r="N351" s="124"/>
      <c r="O351" s="124"/>
      <c r="P351" s="124"/>
      <c r="Q351" s="119"/>
      <c r="R351" s="119"/>
      <c r="S351" s="119"/>
      <c r="T351" s="119"/>
      <c r="U351" s="119"/>
      <c r="V351" s="119"/>
    </row>
    <row r="352" spans="2:22" x14ac:dyDescent="0.2">
      <c r="B352" s="105"/>
      <c r="C352" s="422" t="str">
        <f t="array" ref="C352">_xlfn.IFNA(IF(B352&lt;&gt;"",INDEX($C$219:$C$293,MATCH(B352,$B$219:$B$293,0)),""),"")</f>
        <v/>
      </c>
      <c r="D352" s="61"/>
      <c r="E352" s="49"/>
      <c r="F352" s="16"/>
      <c r="G352" s="16"/>
      <c r="H352" s="49"/>
      <c r="I352" s="49"/>
      <c r="J352" s="402"/>
      <c r="M352" s="124"/>
      <c r="N352" s="124"/>
      <c r="O352" s="124"/>
      <c r="P352" s="124"/>
      <c r="Q352" s="119"/>
      <c r="R352" s="119"/>
      <c r="S352" s="119"/>
      <c r="T352" s="119"/>
      <c r="U352" s="119"/>
      <c r="V352" s="119"/>
    </row>
    <row r="353" spans="2:23" x14ac:dyDescent="0.2">
      <c r="B353" s="105"/>
      <c r="C353" s="422" t="str">
        <f t="array" ref="C353">_xlfn.IFNA(IF(B353&lt;&gt;"",INDEX($C$219:$C$293,MATCH(B353,$B$219:$B$293,0)),""),"")</f>
        <v/>
      </c>
      <c r="D353" s="61"/>
      <c r="E353" s="49"/>
      <c r="F353" s="16"/>
      <c r="G353" s="16"/>
      <c r="H353" s="49"/>
      <c r="I353" s="49"/>
      <c r="J353" s="402"/>
      <c r="M353" s="124"/>
      <c r="N353" s="124"/>
      <c r="O353" s="124"/>
      <c r="P353" s="124"/>
      <c r="Q353" s="119"/>
      <c r="R353" s="119"/>
      <c r="S353" s="119"/>
      <c r="T353" s="119"/>
      <c r="U353" s="119"/>
      <c r="V353" s="119"/>
    </row>
    <row r="354" spans="2:23" x14ac:dyDescent="0.2">
      <c r="B354" s="105"/>
      <c r="C354" s="422" t="str">
        <f t="array" ref="C354">_xlfn.IFNA(IF(B354&lt;&gt;"",INDEX($C$219:$C$293,MATCH(B354,$B$219:$B$293,0)),""),"")</f>
        <v/>
      </c>
      <c r="D354" s="61"/>
      <c r="E354" s="49"/>
      <c r="F354" s="16"/>
      <c r="G354" s="16"/>
      <c r="H354" s="49"/>
      <c r="I354" s="49"/>
      <c r="J354" s="402"/>
      <c r="M354" s="124"/>
      <c r="N354" s="124"/>
      <c r="O354" s="124"/>
      <c r="P354" s="124"/>
      <c r="Q354" s="119"/>
      <c r="R354" s="119"/>
      <c r="S354" s="119"/>
      <c r="T354" s="119"/>
      <c r="U354" s="119"/>
      <c r="V354" s="119"/>
    </row>
    <row r="355" spans="2:23" x14ac:dyDescent="0.2">
      <c r="B355" s="105"/>
      <c r="C355" s="422" t="str">
        <f t="array" ref="C355">_xlfn.IFNA(IF(B355&lt;&gt;"",INDEX($C$219:$C$293,MATCH(B355,$B$219:$B$293,0)),""),"")</f>
        <v/>
      </c>
      <c r="D355" s="61"/>
      <c r="E355" s="49"/>
      <c r="F355" s="16"/>
      <c r="G355" s="16"/>
      <c r="H355" s="49"/>
      <c r="I355" s="49"/>
      <c r="J355" s="402"/>
      <c r="M355" s="124"/>
      <c r="N355" s="124"/>
      <c r="O355" s="124"/>
      <c r="P355" s="124"/>
      <c r="Q355" s="119"/>
      <c r="R355" s="119"/>
      <c r="S355" s="119"/>
      <c r="T355" s="119"/>
      <c r="U355" s="119"/>
      <c r="V355" s="119"/>
    </row>
    <row r="356" spans="2:23" ht="15" thickBot="1" x14ac:dyDescent="0.25">
      <c r="B356" s="412"/>
      <c r="C356" s="302"/>
      <c r="D356" s="302"/>
      <c r="E356" s="302"/>
      <c r="F356" s="302"/>
      <c r="G356" s="302"/>
      <c r="H356" s="302"/>
      <c r="I356" s="302"/>
      <c r="J356" s="413"/>
      <c r="M356" s="124"/>
      <c r="N356" s="124"/>
      <c r="O356" s="124"/>
      <c r="P356" s="124"/>
      <c r="Q356" s="119"/>
      <c r="R356" s="119"/>
      <c r="S356" s="119"/>
      <c r="T356" s="119"/>
      <c r="U356" s="119"/>
      <c r="V356" s="119"/>
    </row>
    <row r="357" spans="2:23" x14ac:dyDescent="0.2">
      <c r="B357" s="414"/>
      <c r="H357" s="402"/>
      <c r="N357" s="124"/>
      <c r="O357" s="124"/>
      <c r="P357" s="124"/>
      <c r="Q357" s="124"/>
      <c r="R357" s="119"/>
      <c r="S357" s="119"/>
      <c r="T357" s="119"/>
      <c r="U357" s="119"/>
      <c r="V357" s="119"/>
      <c r="W357" s="119"/>
    </row>
    <row r="358" spans="2:23" ht="18" x14ac:dyDescent="0.25">
      <c r="B358" s="141"/>
      <c r="C358" s="334" t="s">
        <v>214</v>
      </c>
      <c r="H358" s="402"/>
      <c r="N358" s="124"/>
      <c r="O358" s="124"/>
      <c r="P358" s="124"/>
      <c r="Q358" s="124"/>
      <c r="R358" s="119"/>
      <c r="S358" s="119"/>
      <c r="T358" s="119"/>
      <c r="U358" s="119"/>
      <c r="V358" s="119"/>
      <c r="W358" s="119"/>
    </row>
    <row r="359" spans="2:23" x14ac:dyDescent="0.2">
      <c r="B359" s="141"/>
      <c r="H359" s="402"/>
      <c r="N359" s="124"/>
      <c r="O359" s="124"/>
      <c r="P359" s="124"/>
      <c r="Q359" s="124"/>
      <c r="R359" s="119"/>
      <c r="S359" s="119"/>
      <c r="T359" s="119"/>
      <c r="U359" s="119"/>
      <c r="V359" s="119"/>
      <c r="W359" s="119"/>
    </row>
    <row r="360" spans="2:23" x14ac:dyDescent="0.2">
      <c r="B360" s="141"/>
      <c r="C360" s="44" t="s">
        <v>215</v>
      </c>
      <c r="H360" s="402"/>
      <c r="N360" s="124"/>
      <c r="O360" s="124"/>
      <c r="P360" s="124"/>
      <c r="Q360" s="124"/>
      <c r="R360" s="119"/>
      <c r="S360" s="119"/>
      <c r="T360" s="119"/>
      <c r="U360" s="119"/>
      <c r="V360" s="119"/>
      <c r="W360" s="119"/>
    </row>
    <row r="361" spans="2:23" x14ac:dyDescent="0.2">
      <c r="B361" s="141"/>
      <c r="C361" s="44" t="s">
        <v>216</v>
      </c>
      <c r="H361" s="402"/>
      <c r="N361" s="124"/>
      <c r="O361" s="124"/>
      <c r="P361" s="124"/>
      <c r="Q361" s="124"/>
      <c r="R361" s="119"/>
      <c r="S361" s="119"/>
      <c r="T361" s="119"/>
      <c r="U361" s="119"/>
      <c r="V361" s="119"/>
      <c r="W361" s="119"/>
    </row>
    <row r="362" spans="2:23" x14ac:dyDescent="0.2">
      <c r="B362" s="141"/>
      <c r="H362" s="402"/>
      <c r="N362" s="124"/>
      <c r="O362" s="124"/>
      <c r="P362" s="124"/>
      <c r="Q362" s="124"/>
      <c r="R362" s="119"/>
      <c r="S362" s="119"/>
      <c r="T362" s="119"/>
      <c r="U362" s="119"/>
      <c r="V362" s="119"/>
      <c r="W362" s="119"/>
    </row>
    <row r="363" spans="2:23" ht="47.25" customHeight="1" x14ac:dyDescent="0.25">
      <c r="B363" s="141"/>
      <c r="C363" s="569" t="s">
        <v>217</v>
      </c>
      <c r="D363" s="570"/>
      <c r="E363" s="47"/>
      <c r="H363" s="402"/>
      <c r="N363" s="124"/>
      <c r="O363" s="124"/>
      <c r="P363" s="124"/>
      <c r="Q363" s="124"/>
      <c r="R363" s="119"/>
      <c r="S363" s="119"/>
      <c r="T363" s="119"/>
      <c r="U363" s="119"/>
      <c r="V363" s="119"/>
      <c r="W363" s="119"/>
    </row>
    <row r="364" spans="2:23" ht="135" x14ac:dyDescent="0.25">
      <c r="B364" s="132" t="s">
        <v>60</v>
      </c>
      <c r="C364" s="478" t="s">
        <v>218</v>
      </c>
      <c r="D364" s="481" t="s">
        <v>219</v>
      </c>
      <c r="E364" s="487" t="s">
        <v>220</v>
      </c>
      <c r="F364" s="487" t="s">
        <v>221</v>
      </c>
      <c r="G364" s="487" t="s">
        <v>222</v>
      </c>
      <c r="H364" s="402"/>
      <c r="N364" s="124"/>
      <c r="O364" s="124"/>
      <c r="P364" s="124"/>
      <c r="Q364" s="124"/>
      <c r="R364" s="119"/>
      <c r="S364" s="119"/>
      <c r="T364" s="119"/>
      <c r="U364" s="119"/>
      <c r="V364" s="119"/>
      <c r="W364" s="119"/>
    </row>
    <row r="365" spans="2:23" x14ac:dyDescent="0.2">
      <c r="B365" s="553"/>
      <c r="C365" s="248" t="s">
        <v>223</v>
      </c>
      <c r="D365" s="37" t="s">
        <v>224</v>
      </c>
      <c r="E365" s="13"/>
      <c r="F365" s="16"/>
      <c r="G365" s="16"/>
      <c r="H365" s="402"/>
      <c r="N365" s="124"/>
      <c r="O365" s="124"/>
      <c r="P365" s="124"/>
      <c r="Q365" s="124"/>
      <c r="R365" s="119"/>
      <c r="S365" s="119"/>
      <c r="T365" s="119"/>
      <c r="U365" s="119"/>
      <c r="V365" s="119"/>
      <c r="W365" s="119"/>
    </row>
    <row r="366" spans="2:23" x14ac:dyDescent="0.2">
      <c r="B366" s="553"/>
      <c r="C366" s="248" t="s">
        <v>223</v>
      </c>
      <c r="D366" s="37" t="s">
        <v>225</v>
      </c>
      <c r="E366" s="13"/>
      <c r="F366" s="16"/>
      <c r="G366" s="16"/>
      <c r="H366" s="402"/>
      <c r="N366" s="124"/>
      <c r="O366" s="124"/>
      <c r="P366" s="124"/>
      <c r="Q366" s="124"/>
      <c r="R366" s="119"/>
      <c r="S366" s="119"/>
      <c r="T366" s="119"/>
      <c r="U366" s="119"/>
      <c r="V366" s="119"/>
      <c r="W366" s="119"/>
    </row>
    <row r="367" spans="2:23" ht="14.25" customHeight="1" x14ac:dyDescent="0.2">
      <c r="B367" s="553"/>
      <c r="C367" s="248" t="s">
        <v>226</v>
      </c>
      <c r="D367" s="37" t="s">
        <v>227</v>
      </c>
      <c r="E367" s="13"/>
      <c r="F367" s="16"/>
      <c r="G367" s="16"/>
      <c r="H367" s="402"/>
      <c r="N367" s="124"/>
      <c r="O367" s="124"/>
      <c r="P367" s="124"/>
      <c r="Q367" s="124"/>
      <c r="R367" s="119"/>
      <c r="S367" s="119"/>
      <c r="T367" s="119"/>
      <c r="U367" s="119"/>
      <c r="V367" s="119"/>
      <c r="W367" s="119"/>
    </row>
    <row r="368" spans="2:23" ht="14.25" customHeight="1" x14ac:dyDescent="0.2">
      <c r="B368" s="553"/>
      <c r="C368" s="248" t="s">
        <v>223</v>
      </c>
      <c r="D368" s="37" t="s">
        <v>224</v>
      </c>
      <c r="E368" s="13"/>
      <c r="F368" s="16"/>
      <c r="G368" s="16"/>
      <c r="H368" s="402"/>
      <c r="N368" s="124"/>
      <c r="O368" s="124"/>
      <c r="P368" s="124"/>
      <c r="Q368" s="124"/>
      <c r="R368" s="119"/>
      <c r="S368" s="119"/>
      <c r="T368" s="119"/>
      <c r="U368" s="119"/>
      <c r="V368" s="119"/>
      <c r="W368" s="119"/>
    </row>
    <row r="369" spans="2:23" ht="14.25" customHeight="1" x14ac:dyDescent="0.2">
      <c r="B369" s="553"/>
      <c r="C369" s="248" t="s">
        <v>223</v>
      </c>
      <c r="D369" s="37" t="s">
        <v>225</v>
      </c>
      <c r="E369" s="13"/>
      <c r="F369" s="16"/>
      <c r="G369" s="16"/>
      <c r="H369" s="402"/>
      <c r="N369" s="124"/>
      <c r="O369" s="124"/>
      <c r="P369" s="124"/>
      <c r="Q369" s="124"/>
      <c r="R369" s="119"/>
      <c r="S369" s="119"/>
      <c r="T369" s="119"/>
      <c r="U369" s="119"/>
      <c r="V369" s="119"/>
      <c r="W369" s="119"/>
    </row>
    <row r="370" spans="2:23" ht="14.25" customHeight="1" x14ac:dyDescent="0.2">
      <c r="B370" s="553"/>
      <c r="C370" s="248" t="s">
        <v>226</v>
      </c>
      <c r="D370" s="37" t="s">
        <v>227</v>
      </c>
      <c r="E370" s="13"/>
      <c r="F370" s="16"/>
      <c r="G370" s="16"/>
      <c r="H370" s="402"/>
      <c r="N370" s="124"/>
      <c r="O370" s="124"/>
      <c r="P370" s="124"/>
      <c r="Q370" s="124"/>
      <c r="R370" s="119"/>
      <c r="S370" s="119"/>
      <c r="T370" s="119"/>
      <c r="U370" s="119"/>
      <c r="V370" s="119"/>
      <c r="W370" s="119"/>
    </row>
    <row r="371" spans="2:23" ht="14.25" customHeight="1" x14ac:dyDescent="0.2">
      <c r="B371" s="553"/>
      <c r="C371" s="248" t="s">
        <v>223</v>
      </c>
      <c r="D371" s="37" t="s">
        <v>224</v>
      </c>
      <c r="E371" s="13"/>
      <c r="F371" s="16"/>
      <c r="G371" s="16"/>
      <c r="H371" s="402"/>
      <c r="N371" s="124"/>
      <c r="O371" s="124"/>
      <c r="P371" s="124"/>
      <c r="Q371" s="124"/>
      <c r="R371" s="119"/>
      <c r="S371" s="119"/>
      <c r="T371" s="119"/>
      <c r="U371" s="119"/>
      <c r="V371" s="119"/>
      <c r="W371" s="119"/>
    </row>
    <row r="372" spans="2:23" ht="14.25" customHeight="1" x14ac:dyDescent="0.2">
      <c r="B372" s="553"/>
      <c r="C372" s="248" t="s">
        <v>223</v>
      </c>
      <c r="D372" s="37" t="s">
        <v>225</v>
      </c>
      <c r="E372" s="13"/>
      <c r="F372" s="16"/>
      <c r="G372" s="16"/>
      <c r="H372" s="402"/>
      <c r="N372" s="124"/>
      <c r="O372" s="124"/>
      <c r="P372" s="124"/>
      <c r="Q372" s="124"/>
      <c r="R372" s="119"/>
      <c r="S372" s="119"/>
      <c r="T372" s="119"/>
      <c r="U372" s="119"/>
      <c r="V372" s="119"/>
      <c r="W372" s="119"/>
    </row>
    <row r="373" spans="2:23" ht="14.25" customHeight="1" x14ac:dyDescent="0.2">
      <c r="B373" s="553"/>
      <c r="C373" s="248" t="s">
        <v>226</v>
      </c>
      <c r="D373" s="37" t="s">
        <v>227</v>
      </c>
      <c r="E373" s="13"/>
      <c r="F373" s="16"/>
      <c r="G373" s="16"/>
      <c r="H373" s="402"/>
      <c r="N373" s="124"/>
      <c r="O373" s="124"/>
      <c r="P373" s="124"/>
      <c r="Q373" s="124"/>
      <c r="R373" s="119"/>
      <c r="S373" s="119"/>
      <c r="T373" s="119"/>
      <c r="U373" s="119"/>
      <c r="V373" s="119"/>
      <c r="W373" s="119"/>
    </row>
    <row r="374" spans="2:23" ht="14.25" customHeight="1" x14ac:dyDescent="0.2">
      <c r="B374" s="553"/>
      <c r="C374" s="248" t="s">
        <v>223</v>
      </c>
      <c r="D374" s="37" t="s">
        <v>224</v>
      </c>
      <c r="E374" s="13"/>
      <c r="F374" s="16"/>
      <c r="G374" s="16"/>
      <c r="H374" s="402"/>
      <c r="N374" s="124"/>
      <c r="O374" s="124"/>
      <c r="P374" s="124"/>
      <c r="Q374" s="124"/>
      <c r="R374" s="119"/>
      <c r="S374" s="119"/>
      <c r="T374" s="119"/>
      <c r="U374" s="119"/>
      <c r="V374" s="119"/>
      <c r="W374" s="119"/>
    </row>
    <row r="375" spans="2:23" ht="14.25" customHeight="1" x14ac:dyDescent="0.2">
      <c r="B375" s="553"/>
      <c r="C375" s="248" t="s">
        <v>223</v>
      </c>
      <c r="D375" s="37" t="s">
        <v>225</v>
      </c>
      <c r="E375" s="13"/>
      <c r="F375" s="16"/>
      <c r="G375" s="16"/>
      <c r="H375" s="402"/>
      <c r="N375" s="124"/>
      <c r="O375" s="124"/>
      <c r="P375" s="124"/>
      <c r="Q375" s="124"/>
      <c r="R375" s="119"/>
      <c r="S375" s="119"/>
      <c r="T375" s="119"/>
      <c r="U375" s="119"/>
      <c r="V375" s="119"/>
      <c r="W375" s="119"/>
    </row>
    <row r="376" spans="2:23" ht="14.25" customHeight="1" x14ac:dyDescent="0.2">
      <c r="B376" s="553"/>
      <c r="C376" s="248" t="s">
        <v>226</v>
      </c>
      <c r="D376" s="37" t="s">
        <v>227</v>
      </c>
      <c r="E376" s="13"/>
      <c r="F376" s="16"/>
      <c r="G376" s="16"/>
      <c r="H376" s="402"/>
      <c r="N376" s="124"/>
      <c r="O376" s="124"/>
      <c r="P376" s="124"/>
      <c r="Q376" s="124"/>
      <c r="R376" s="119"/>
      <c r="S376" s="119"/>
      <c r="T376" s="119"/>
      <c r="U376" s="119"/>
      <c r="V376" s="119"/>
      <c r="W376" s="119"/>
    </row>
    <row r="377" spans="2:23" ht="14.25" customHeight="1" x14ac:dyDescent="0.2">
      <c r="B377" s="553"/>
      <c r="C377" s="248" t="s">
        <v>223</v>
      </c>
      <c r="D377" s="37" t="s">
        <v>224</v>
      </c>
      <c r="E377" s="13"/>
      <c r="F377" s="16"/>
      <c r="G377" s="16"/>
      <c r="H377" s="402"/>
      <c r="N377" s="124"/>
      <c r="O377" s="124"/>
      <c r="P377" s="124"/>
      <c r="Q377" s="124"/>
      <c r="R377" s="119"/>
      <c r="S377" s="119"/>
      <c r="T377" s="119"/>
      <c r="U377" s="119"/>
      <c r="V377" s="119"/>
      <c r="W377" s="119"/>
    </row>
    <row r="378" spans="2:23" ht="14.25" customHeight="1" x14ac:dyDescent="0.2">
      <c r="B378" s="553"/>
      <c r="C378" s="248" t="s">
        <v>223</v>
      </c>
      <c r="D378" s="37" t="s">
        <v>225</v>
      </c>
      <c r="E378" s="13"/>
      <c r="F378" s="16"/>
      <c r="G378" s="16"/>
      <c r="H378" s="402"/>
      <c r="N378" s="124"/>
      <c r="O378" s="124"/>
      <c r="P378" s="124"/>
      <c r="Q378" s="124"/>
      <c r="R378" s="119"/>
      <c r="S378" s="119"/>
      <c r="T378" s="119"/>
      <c r="U378" s="119"/>
      <c r="V378" s="119"/>
      <c r="W378" s="119"/>
    </row>
    <row r="379" spans="2:23" ht="14.25" customHeight="1" x14ac:dyDescent="0.2">
      <c r="B379" s="553"/>
      <c r="C379" s="248" t="s">
        <v>226</v>
      </c>
      <c r="D379" s="37" t="s">
        <v>227</v>
      </c>
      <c r="E379" s="13"/>
      <c r="F379" s="16"/>
      <c r="G379" s="16"/>
      <c r="H379" s="402"/>
      <c r="N379" s="124"/>
      <c r="O379" s="124"/>
      <c r="P379" s="124"/>
      <c r="Q379" s="124"/>
      <c r="R379" s="119"/>
      <c r="S379" s="119"/>
      <c r="T379" s="119"/>
      <c r="U379" s="119"/>
      <c r="V379" s="119"/>
      <c r="W379" s="119"/>
    </row>
    <row r="380" spans="2:23" ht="14.25" customHeight="1" x14ac:dyDescent="0.2">
      <c r="B380" s="553"/>
      <c r="C380" s="248" t="s">
        <v>223</v>
      </c>
      <c r="D380" s="37" t="s">
        <v>224</v>
      </c>
      <c r="E380" s="13"/>
      <c r="F380" s="16"/>
      <c r="G380" s="16"/>
      <c r="H380" s="402"/>
      <c r="N380" s="124"/>
      <c r="O380" s="124"/>
      <c r="P380" s="124"/>
      <c r="Q380" s="124"/>
      <c r="R380" s="119"/>
      <c r="S380" s="119"/>
      <c r="T380" s="119"/>
      <c r="U380" s="119"/>
      <c r="V380" s="119"/>
      <c r="W380" s="119"/>
    </row>
    <row r="381" spans="2:23" ht="14.25" customHeight="1" x14ac:dyDescent="0.2">
      <c r="B381" s="553"/>
      <c r="C381" s="248" t="s">
        <v>223</v>
      </c>
      <c r="D381" s="37" t="s">
        <v>225</v>
      </c>
      <c r="E381" s="13"/>
      <c r="F381" s="16"/>
      <c r="G381" s="16"/>
      <c r="H381" s="402"/>
      <c r="N381" s="124"/>
      <c r="O381" s="124"/>
      <c r="P381" s="124"/>
      <c r="Q381" s="124"/>
      <c r="R381" s="119"/>
      <c r="S381" s="119"/>
      <c r="T381" s="119"/>
      <c r="U381" s="119"/>
      <c r="V381" s="119"/>
      <c r="W381" s="119"/>
    </row>
    <row r="382" spans="2:23" ht="14.25" customHeight="1" x14ac:dyDescent="0.2">
      <c r="B382" s="553"/>
      <c r="C382" s="248" t="s">
        <v>226</v>
      </c>
      <c r="D382" s="37" t="s">
        <v>227</v>
      </c>
      <c r="E382" s="13"/>
      <c r="F382" s="16"/>
      <c r="G382" s="16"/>
      <c r="H382" s="402"/>
      <c r="N382" s="124"/>
      <c r="O382" s="124"/>
      <c r="P382" s="124"/>
      <c r="Q382" s="124"/>
      <c r="R382" s="119"/>
      <c r="S382" s="119"/>
      <c r="T382" s="119"/>
      <c r="U382" s="119"/>
      <c r="V382" s="119"/>
      <c r="W382" s="119"/>
    </row>
    <row r="383" spans="2:23" ht="15" thickBot="1" x14ac:dyDescent="0.25">
      <c r="B383" s="412"/>
      <c r="C383" s="302"/>
      <c r="D383" s="302"/>
      <c r="E383" s="302"/>
      <c r="F383" s="302"/>
      <c r="G383" s="302"/>
      <c r="H383" s="413"/>
      <c r="N383" s="124"/>
      <c r="O383" s="124"/>
      <c r="P383" s="124"/>
      <c r="Q383" s="124"/>
      <c r="R383" s="119"/>
      <c r="S383" s="119"/>
      <c r="T383" s="119"/>
      <c r="U383" s="119"/>
      <c r="V383" s="119"/>
      <c r="W383" s="119"/>
    </row>
    <row r="384" spans="2:23" x14ac:dyDescent="0.2">
      <c r="B384" s="414"/>
      <c r="C384" s="415"/>
      <c r="D384" s="415"/>
      <c r="E384" s="415"/>
      <c r="F384" s="415"/>
      <c r="G384" s="401"/>
      <c r="M384" s="124"/>
      <c r="N384" s="124"/>
      <c r="O384" s="124"/>
      <c r="P384" s="124"/>
      <c r="Q384" s="119"/>
      <c r="R384" s="119"/>
      <c r="S384" s="119"/>
      <c r="T384" s="119"/>
      <c r="U384" s="119"/>
      <c r="V384" s="119"/>
    </row>
    <row r="385" spans="2:22" ht="18" x14ac:dyDescent="0.25">
      <c r="B385" s="418" t="s">
        <v>228</v>
      </c>
      <c r="G385" s="402"/>
      <c r="M385" s="124"/>
      <c r="N385" s="124"/>
      <c r="O385" s="124"/>
      <c r="P385" s="124"/>
      <c r="Q385" s="119"/>
      <c r="R385" s="119"/>
      <c r="S385" s="119"/>
      <c r="T385" s="119"/>
      <c r="U385" s="119"/>
      <c r="V385" s="119"/>
    </row>
    <row r="386" spans="2:22" x14ac:dyDescent="0.2">
      <c r="B386" s="141"/>
      <c r="G386" s="402"/>
      <c r="M386" s="124"/>
      <c r="N386" s="124"/>
      <c r="O386" s="124"/>
      <c r="P386" s="124"/>
      <c r="Q386" s="119"/>
      <c r="R386" s="119"/>
      <c r="S386" s="119"/>
      <c r="T386" s="119"/>
      <c r="U386" s="119"/>
      <c r="V386" s="119"/>
    </row>
    <row r="387" spans="2:22" x14ac:dyDescent="0.2">
      <c r="B387" s="141" t="s">
        <v>229</v>
      </c>
      <c r="G387" s="402"/>
      <c r="M387" s="124"/>
      <c r="N387" s="124"/>
      <c r="O387" s="124"/>
      <c r="P387" s="124"/>
      <c r="Q387" s="119"/>
      <c r="R387" s="119"/>
      <c r="S387" s="119"/>
      <c r="T387" s="119"/>
      <c r="U387" s="119"/>
      <c r="V387" s="119"/>
    </row>
    <row r="388" spans="2:22" x14ac:dyDescent="0.2">
      <c r="B388" s="141"/>
      <c r="G388" s="402"/>
      <c r="M388" s="124"/>
      <c r="N388" s="124"/>
      <c r="O388" s="124"/>
      <c r="P388" s="124"/>
      <c r="Q388" s="119"/>
      <c r="R388" s="119"/>
      <c r="S388" s="119"/>
      <c r="T388" s="119"/>
      <c r="U388" s="119"/>
      <c r="V388" s="119"/>
    </row>
    <row r="389" spans="2:22" ht="106.5" x14ac:dyDescent="0.25">
      <c r="B389" s="132" t="s">
        <v>230</v>
      </c>
      <c r="C389" s="481" t="s">
        <v>60</v>
      </c>
      <c r="D389" s="481" t="s">
        <v>231</v>
      </c>
      <c r="E389" s="481" t="s">
        <v>232</v>
      </c>
      <c r="F389" s="481" t="s">
        <v>233</v>
      </c>
      <c r="G389" s="402"/>
      <c r="M389" s="124"/>
      <c r="N389" s="124"/>
      <c r="O389" s="124"/>
      <c r="P389" s="124"/>
      <c r="Q389" s="119"/>
      <c r="R389" s="119"/>
      <c r="S389" s="119"/>
      <c r="T389" s="119"/>
      <c r="U389" s="119"/>
      <c r="V389" s="119"/>
    </row>
    <row r="390" spans="2:22" x14ac:dyDescent="0.2">
      <c r="B390" s="146" t="str">
        <f t="array" ref="B390">IFERROR(INDEX($B$219:$B$293,SMALL(IF($G$219:$G$293="Yes",ROW($B$219:$B$293)-ROW($B$219)+1),ROWS(B219:B$219))),"")</f>
        <v/>
      </c>
      <c r="C390" s="422" t="str">
        <f t="array" ref="C390">_xlfn.IFNA(IF(B390&lt;&gt;"",INDEX($C$219:$C$293,MATCH(B390,$B$219:$B$293,0)),""),"")</f>
        <v/>
      </c>
      <c r="D390" s="16"/>
      <c r="E390" s="16"/>
      <c r="F390" s="16"/>
      <c r="G390" s="402"/>
      <c r="M390" s="124"/>
      <c r="N390" s="124"/>
      <c r="O390" s="124"/>
      <c r="P390" s="124"/>
      <c r="Q390" s="119"/>
      <c r="R390" s="119"/>
      <c r="S390" s="119"/>
      <c r="T390" s="119"/>
      <c r="U390" s="119"/>
      <c r="V390" s="119"/>
    </row>
    <row r="391" spans="2:22" x14ac:dyDescent="0.2">
      <c r="B391" s="146" t="str">
        <f t="array" ref="B391">IFERROR(INDEX($B$219:$B$293,SMALL(IF($G$219:$G$293="Yes",ROW($B$219:$B$293)-ROW($B$219)+1),ROWS(B$219:B220))),"")</f>
        <v/>
      </c>
      <c r="C391" s="422" t="str">
        <f t="array" ref="C391">_xlfn.IFNA(IF(B391&lt;&gt;"",INDEX($C$219:$C$293,MATCH(B391,$B$219:$B$293,0)),""),"")</f>
        <v/>
      </c>
      <c r="D391" s="16"/>
      <c r="E391" s="16"/>
      <c r="F391" s="16"/>
      <c r="G391" s="402"/>
      <c r="M391" s="124"/>
      <c r="N391" s="124"/>
      <c r="O391" s="124"/>
      <c r="P391" s="124"/>
      <c r="Q391" s="119"/>
      <c r="R391" s="119"/>
      <c r="S391" s="119"/>
      <c r="T391" s="119"/>
      <c r="U391" s="119"/>
      <c r="V391" s="119"/>
    </row>
    <row r="392" spans="2:22" x14ac:dyDescent="0.2">
      <c r="B392" s="146" t="str">
        <f t="array" ref="B392">IFERROR(INDEX($B$219:$B$293,SMALL(IF($G$219:$G$293="Yes",ROW($B$219:$B$293)-ROW($B$219)+1),ROWS(B$219:B221))),"")</f>
        <v/>
      </c>
      <c r="C392" s="422" t="str">
        <f t="array" ref="C392">_xlfn.IFNA(IF(B392&lt;&gt;"",INDEX($C$219:$C$293,MATCH(B392,$B$219:$B$293,0)),""),"")</f>
        <v/>
      </c>
      <c r="D392" s="16"/>
      <c r="E392" s="16"/>
      <c r="F392" s="16"/>
      <c r="G392" s="402"/>
      <c r="M392" s="124"/>
      <c r="N392" s="124"/>
      <c r="O392" s="124"/>
      <c r="P392" s="124"/>
      <c r="Q392" s="119"/>
      <c r="R392" s="119"/>
      <c r="S392" s="119"/>
      <c r="T392" s="119"/>
      <c r="U392" s="119"/>
      <c r="V392" s="119"/>
    </row>
    <row r="393" spans="2:22" x14ac:dyDescent="0.2">
      <c r="B393" s="146" t="str">
        <f t="array" ref="B393">IFERROR(INDEX($B$219:$B$293,SMALL(IF($G$219:$G$293="Yes",ROW($B$219:$B$293)-ROW($B$219)+1),ROWS(B$219:B222))),"")</f>
        <v/>
      </c>
      <c r="C393" s="422" t="str">
        <f t="array" ref="C393">_xlfn.IFNA(IF(B393&lt;&gt;"",INDEX($C$219:$C$293,MATCH(B393,$B$219:$B$293,0)),""),"")</f>
        <v/>
      </c>
      <c r="D393" s="16"/>
      <c r="E393" s="16"/>
      <c r="F393" s="16"/>
      <c r="G393" s="402"/>
      <c r="M393" s="124"/>
      <c r="N393" s="124"/>
      <c r="O393" s="124"/>
      <c r="P393" s="124"/>
      <c r="Q393" s="119"/>
      <c r="R393" s="119"/>
      <c r="S393" s="119"/>
      <c r="T393" s="119"/>
      <c r="U393" s="119"/>
      <c r="V393" s="119"/>
    </row>
    <row r="394" spans="2:22" x14ac:dyDescent="0.2">
      <c r="B394" s="146" t="str">
        <f t="array" ref="B394">IFERROR(INDEX($B$219:$B$293,SMALL(IF($G$219:$G$293="Yes",ROW($B$219:$B$293)-ROW($B$219)+1),ROWS(B$219:B223))),"")</f>
        <v/>
      </c>
      <c r="C394" s="422" t="str">
        <f t="array" ref="C394">_xlfn.IFNA(IF(B394&lt;&gt;"",INDEX($C$219:$C$293,MATCH(B394,$B$219:$B$293,0)),""),"")</f>
        <v/>
      </c>
      <c r="D394" s="16"/>
      <c r="E394" s="16"/>
      <c r="F394" s="16"/>
      <c r="G394" s="402"/>
      <c r="M394" s="124"/>
      <c r="N394" s="124"/>
      <c r="O394" s="124"/>
      <c r="P394" s="124"/>
      <c r="Q394" s="119"/>
      <c r="R394" s="119"/>
      <c r="S394" s="119"/>
      <c r="T394" s="119"/>
      <c r="U394" s="119"/>
      <c r="V394" s="119"/>
    </row>
    <row r="395" spans="2:22" x14ac:dyDescent="0.2">
      <c r="B395" s="146" t="str">
        <f t="array" ref="B395">IFERROR(INDEX($B$219:$B$293,SMALL(IF($G$219:$G$293="Yes",ROW($B$219:$B$293)-ROW($B$219)+1),ROWS(B$219:B224))),"")</f>
        <v/>
      </c>
      <c r="C395" s="422" t="str">
        <f t="array" ref="C395">_xlfn.IFNA(IF(B395&lt;&gt;"",INDEX($C$219:$C$293,MATCH(B395,$B$219:$B$293,0)),""),"")</f>
        <v/>
      </c>
      <c r="D395" s="16"/>
      <c r="E395" s="16"/>
      <c r="F395" s="16"/>
      <c r="G395" s="402"/>
      <c r="M395" s="124"/>
      <c r="N395" s="124"/>
      <c r="O395" s="124"/>
      <c r="P395" s="124"/>
      <c r="Q395" s="119"/>
      <c r="R395" s="119"/>
      <c r="S395" s="119"/>
      <c r="T395" s="119"/>
      <c r="U395" s="119"/>
      <c r="V395" s="119"/>
    </row>
    <row r="396" spans="2:22" x14ac:dyDescent="0.2">
      <c r="B396" s="146" t="str">
        <f t="array" ref="B396">IFERROR(INDEX($B$219:$B$293,SMALL(IF($G$219:$G$293="Yes",ROW($B$219:$B$293)-ROW($B$219)+1),ROWS(B$219:B225))),"")</f>
        <v/>
      </c>
      <c r="C396" s="422" t="str">
        <f t="array" ref="C396">_xlfn.IFNA(IF(B396&lt;&gt;"",INDEX($C$219:$C$293,MATCH(B396,$B$219:$B$293,0)),""),"")</f>
        <v/>
      </c>
      <c r="D396" s="16"/>
      <c r="E396" s="16"/>
      <c r="F396" s="16"/>
      <c r="G396" s="402"/>
      <c r="M396" s="124"/>
      <c r="N396" s="124"/>
      <c r="O396" s="124"/>
      <c r="P396" s="124"/>
      <c r="Q396" s="119"/>
      <c r="R396" s="119"/>
      <c r="S396" s="119"/>
      <c r="T396" s="119"/>
      <c r="U396" s="119"/>
      <c r="V396" s="119"/>
    </row>
    <row r="397" spans="2:22" x14ac:dyDescent="0.2">
      <c r="B397" s="146" t="str">
        <f t="array" ref="B397">IFERROR(INDEX($B$219:$B$293,SMALL(IF($G$219:$G$293="Yes",ROW($B$219:$B$293)-ROW($B$219)+1),ROWS(B$219:B226))),"")</f>
        <v/>
      </c>
      <c r="C397" s="422" t="str">
        <f t="array" ref="C397">_xlfn.IFNA(IF(B397&lt;&gt;"",INDEX($C$219:$C$293,MATCH(B397,$B$219:$B$293,0)),""),"")</f>
        <v/>
      </c>
      <c r="D397" s="16"/>
      <c r="E397" s="16"/>
      <c r="F397" s="16"/>
      <c r="G397" s="402"/>
      <c r="M397" s="124"/>
      <c r="N397" s="124"/>
      <c r="O397" s="124"/>
      <c r="P397" s="124"/>
      <c r="Q397" s="119"/>
      <c r="R397" s="119"/>
      <c r="S397" s="119"/>
      <c r="T397" s="119"/>
      <c r="U397" s="119"/>
      <c r="V397" s="119"/>
    </row>
    <row r="398" spans="2:22" x14ac:dyDescent="0.2">
      <c r="B398" s="146" t="str">
        <f t="array" ref="B398">IFERROR(INDEX($B$219:$B$293,SMALL(IF($G$219:$G$293="Yes",ROW($B$219:$B$293)-ROW($B$219)+1),ROWS(B$219:B227))),"")</f>
        <v/>
      </c>
      <c r="C398" s="422" t="str">
        <f t="array" ref="C398">_xlfn.IFNA(IF(B398&lt;&gt;"",INDEX($C$219:$C$293,MATCH(B398,$B$219:$B$293,0)),""),"")</f>
        <v/>
      </c>
      <c r="D398" s="16"/>
      <c r="E398" s="16"/>
      <c r="F398" s="16"/>
      <c r="G398" s="402"/>
      <c r="M398" s="124"/>
      <c r="N398" s="124"/>
      <c r="O398" s="124"/>
      <c r="P398" s="124"/>
      <c r="Q398" s="119"/>
      <c r="R398" s="119"/>
      <c r="S398" s="119"/>
      <c r="T398" s="119"/>
      <c r="U398" s="119"/>
      <c r="V398" s="119"/>
    </row>
    <row r="399" spans="2:22" x14ac:dyDescent="0.2">
      <c r="B399" s="146" t="str">
        <f t="array" ref="B399">IFERROR(INDEX($B$219:$B$293,SMALL(IF($G$219:$G$293="Yes",ROW($B$219:$B$293)-ROW($B$219)+1),ROWS(B$219:B228))),"")</f>
        <v/>
      </c>
      <c r="C399" s="422" t="str">
        <f t="array" ref="C399">_xlfn.IFNA(IF(B399&lt;&gt;"",INDEX($C$219:$C$293,MATCH(B399,$B$219:$B$293,0)),""),"")</f>
        <v/>
      </c>
      <c r="D399" s="16"/>
      <c r="E399" s="16"/>
      <c r="F399" s="16"/>
      <c r="G399" s="402"/>
      <c r="M399" s="124"/>
      <c r="N399" s="124"/>
      <c r="O399" s="124"/>
      <c r="P399" s="124"/>
      <c r="Q399" s="119"/>
      <c r="R399" s="119"/>
      <c r="S399" s="119"/>
      <c r="T399" s="119"/>
      <c r="U399" s="119"/>
      <c r="V399" s="119"/>
    </row>
    <row r="400" spans="2:22" x14ac:dyDescent="0.2">
      <c r="B400" s="146" t="str">
        <f t="array" ref="B400">IFERROR(INDEX($B$219:$B$293,SMALL(IF($G$219:$G$293="Yes",ROW($B$219:$B$293)-ROW($B$219)+1),ROWS(B$219:B229))),"")</f>
        <v/>
      </c>
      <c r="C400" s="422" t="str">
        <f t="array" ref="C400">_xlfn.IFNA(IF(B400&lt;&gt;"",INDEX($C$219:$C$293,MATCH(B400,$B$219:$B$293,0)),""),"")</f>
        <v/>
      </c>
      <c r="D400" s="16"/>
      <c r="E400" s="16"/>
      <c r="F400" s="16"/>
      <c r="G400" s="402"/>
      <c r="M400" s="124"/>
      <c r="N400" s="124"/>
      <c r="O400" s="124"/>
      <c r="P400" s="124"/>
      <c r="Q400" s="119"/>
      <c r="R400" s="119"/>
      <c r="S400" s="119"/>
      <c r="T400" s="119"/>
      <c r="U400" s="119"/>
      <c r="V400" s="119"/>
    </row>
    <row r="401" spans="2:22" x14ac:dyDescent="0.2">
      <c r="B401" s="146" t="str">
        <f t="array" ref="B401">IFERROR(INDEX($B$219:$B$293,SMALL(IF($G$219:$G$293="Yes",ROW($B$219:$B$293)-ROW($B$219)+1),ROWS(B$219:B230))),"")</f>
        <v/>
      </c>
      <c r="C401" s="422" t="str">
        <f t="array" ref="C401">_xlfn.IFNA(IF(B401&lt;&gt;"",INDEX($C$219:$C$293,MATCH(B401,$B$219:$B$293,0)),""),"")</f>
        <v/>
      </c>
      <c r="D401" s="16"/>
      <c r="E401" s="16"/>
      <c r="F401" s="16"/>
      <c r="G401" s="402"/>
      <c r="M401" s="124"/>
      <c r="N401" s="124"/>
      <c r="O401" s="124"/>
      <c r="P401" s="124"/>
      <c r="Q401" s="119"/>
      <c r="R401" s="119"/>
      <c r="S401" s="119"/>
      <c r="T401" s="119"/>
      <c r="U401" s="119"/>
      <c r="V401" s="119"/>
    </row>
    <row r="402" spans="2:22" x14ac:dyDescent="0.2">
      <c r="B402" s="146" t="str">
        <f t="array" ref="B402">IFERROR(INDEX($B$219:$B$293,SMALL(IF($G$219:$G$293="Yes",ROW($B$219:$B$293)-ROW($B$219)+1),ROWS(B$219:B231))),"")</f>
        <v/>
      </c>
      <c r="C402" s="422" t="str">
        <f t="array" ref="C402">_xlfn.IFNA(IF(B402&lt;&gt;"",INDEX($C$219:$C$293,MATCH(B402,$B$219:$B$293,0)),""),"")</f>
        <v/>
      </c>
      <c r="D402" s="16"/>
      <c r="E402" s="16"/>
      <c r="F402" s="16"/>
      <c r="G402" s="402"/>
      <c r="M402" s="124"/>
      <c r="N402" s="124"/>
      <c r="O402" s="124"/>
      <c r="P402" s="124"/>
      <c r="Q402" s="119"/>
      <c r="R402" s="119"/>
      <c r="S402" s="119"/>
      <c r="T402" s="119"/>
      <c r="U402" s="119"/>
      <c r="V402" s="119"/>
    </row>
    <row r="403" spans="2:22" x14ac:dyDescent="0.2">
      <c r="B403" s="146" t="str">
        <f t="array" ref="B403">IFERROR(INDEX($B$219:$B$293,SMALL(IF($G$219:$G$293="Yes",ROW($B$219:$B$293)-ROW($B$219)+1),ROWS(B$219:B232))),"")</f>
        <v/>
      </c>
      <c r="C403" s="422" t="str">
        <f t="array" ref="C403">_xlfn.IFNA(IF(B403&lt;&gt;"",INDEX($C$219:$C$293,MATCH(B403,$B$219:$B$293,0)),""),"")</f>
        <v/>
      </c>
      <c r="D403" s="16"/>
      <c r="E403" s="16"/>
      <c r="F403" s="16"/>
      <c r="G403" s="402"/>
      <c r="M403" s="124"/>
      <c r="N403" s="124"/>
      <c r="O403" s="124"/>
      <c r="P403" s="124"/>
      <c r="Q403" s="119"/>
      <c r="R403" s="119"/>
      <c r="S403" s="119"/>
      <c r="T403" s="119"/>
      <c r="U403" s="119"/>
      <c r="V403" s="119"/>
    </row>
    <row r="404" spans="2:22" x14ac:dyDescent="0.2">
      <c r="B404" s="146" t="str">
        <f t="array" ref="B404">IFERROR(INDEX($B$219:$B$293,SMALL(IF($G$219:$G$293="Yes",ROW($B$219:$B$293)-ROW($B$219)+1),ROWS(B$219:B233))),"")</f>
        <v/>
      </c>
      <c r="C404" s="422" t="str">
        <f t="array" ref="C404">_xlfn.IFNA(IF(B404&lt;&gt;"",INDEX($C$219:$C$293,MATCH(B404,$B$219:$B$293,0)),""),"")</f>
        <v/>
      </c>
      <c r="D404" s="16"/>
      <c r="E404" s="16"/>
      <c r="F404" s="16"/>
      <c r="G404" s="402"/>
      <c r="M404" s="124"/>
      <c r="N404" s="124"/>
      <c r="O404" s="124"/>
      <c r="P404" s="124"/>
      <c r="Q404" s="119"/>
      <c r="R404" s="119"/>
      <c r="S404" s="119"/>
      <c r="T404" s="119"/>
      <c r="U404" s="119"/>
      <c r="V404" s="119"/>
    </row>
    <row r="405" spans="2:22" x14ac:dyDescent="0.2">
      <c r="B405" s="146" t="str">
        <f t="array" ref="B405">IFERROR(INDEX($B$219:$B$293,SMALL(IF($G$219:$G$293="Yes",ROW($B$219:$B$293)-ROW($B$219)+1),ROWS(B$219:B234))),"")</f>
        <v/>
      </c>
      <c r="C405" s="422" t="str">
        <f t="array" ref="C405">_xlfn.IFNA(IF(B405&lt;&gt;"",INDEX($C$219:$C$293,MATCH(B405,$B$219:$B$293,0)),""),"")</f>
        <v/>
      </c>
      <c r="D405" s="16"/>
      <c r="E405" s="16"/>
      <c r="F405" s="16"/>
      <c r="G405" s="402"/>
      <c r="M405" s="124"/>
      <c r="N405" s="124"/>
      <c r="O405" s="124"/>
      <c r="P405" s="124"/>
      <c r="Q405" s="119"/>
      <c r="R405" s="119"/>
      <c r="S405" s="119"/>
      <c r="T405" s="119"/>
      <c r="U405" s="119"/>
      <c r="V405" s="119"/>
    </row>
    <row r="406" spans="2:22" x14ac:dyDescent="0.2">
      <c r="B406" s="146" t="str">
        <f t="array" ref="B406">IFERROR(INDEX($B$219:$B$293,SMALL(IF($G$219:$G$293="Yes",ROW($B$219:$B$293)-ROW($B$219)+1),ROWS(B$219:B235))),"")</f>
        <v/>
      </c>
      <c r="C406" s="422" t="str">
        <f t="array" ref="C406">_xlfn.IFNA(IF(B406&lt;&gt;"",INDEX($C$219:$C$293,MATCH(B406,$B$219:$B$293,0)),""),"")</f>
        <v/>
      </c>
      <c r="D406" s="16"/>
      <c r="E406" s="16"/>
      <c r="F406" s="16"/>
      <c r="G406" s="402"/>
      <c r="M406" s="124"/>
      <c r="N406" s="124"/>
      <c r="O406" s="124"/>
      <c r="P406" s="124"/>
      <c r="Q406" s="119"/>
      <c r="R406" s="119"/>
      <c r="S406" s="119"/>
      <c r="T406" s="119"/>
      <c r="U406" s="119"/>
      <c r="V406" s="119"/>
    </row>
    <row r="407" spans="2:22" x14ac:dyDescent="0.2">
      <c r="B407" s="146" t="str">
        <f t="array" ref="B407">IFERROR(INDEX($B$219:$B$293,SMALL(IF($G$219:$G$293="Yes",ROW($B$219:$B$293)-ROW($B$219)+1),ROWS(B$219:B236))),"")</f>
        <v/>
      </c>
      <c r="C407" s="422" t="str">
        <f t="array" ref="C407">_xlfn.IFNA(IF(B407&lt;&gt;"",INDEX($C$219:$C$293,MATCH(B407,$B$219:$B$293,0)),""),"")</f>
        <v/>
      </c>
      <c r="D407" s="16"/>
      <c r="E407" s="16"/>
      <c r="F407" s="16"/>
      <c r="G407" s="402"/>
      <c r="M407" s="124"/>
      <c r="N407" s="124"/>
      <c r="O407" s="124"/>
      <c r="P407" s="124"/>
      <c r="Q407" s="119"/>
      <c r="R407" s="119"/>
      <c r="S407" s="119"/>
      <c r="T407" s="119"/>
      <c r="U407" s="119"/>
      <c r="V407" s="119"/>
    </row>
    <row r="408" spans="2:22" x14ac:dyDescent="0.2">
      <c r="B408" s="146" t="str">
        <f t="array" ref="B408">IFERROR(INDEX($B$219:$B$293,SMALL(IF($G$219:$G$293="Yes",ROW($B$219:$B$293)-ROW($B$219)+1),ROWS(B$219:B237))),"")</f>
        <v/>
      </c>
      <c r="C408" s="422" t="str">
        <f t="array" ref="C408">_xlfn.IFNA(IF(B408&lt;&gt;"",INDEX($C$219:$C$293,MATCH(B408,$B$219:$B$293,0)),""),"")</f>
        <v/>
      </c>
      <c r="D408" s="16"/>
      <c r="E408" s="16"/>
      <c r="F408" s="16"/>
      <c r="G408" s="402"/>
      <c r="M408" s="124"/>
      <c r="N408" s="124"/>
      <c r="O408" s="124"/>
      <c r="P408" s="124"/>
      <c r="Q408" s="119"/>
      <c r="R408" s="119"/>
      <c r="S408" s="119"/>
      <c r="T408" s="119"/>
      <c r="U408" s="119"/>
      <c r="V408" s="119"/>
    </row>
    <row r="409" spans="2:22" x14ac:dyDescent="0.2">
      <c r="B409" s="146" t="str">
        <f t="array" ref="B409">IFERROR(INDEX($B$219:$B$293,SMALL(IF($G$219:$G$293="Yes",ROW($B$219:$B$293)-ROW($B$219)+1),ROWS(B$219:B238))),"")</f>
        <v/>
      </c>
      <c r="C409" s="422" t="str">
        <f t="array" ref="C409">_xlfn.IFNA(IF(B409&lt;&gt;"",INDEX($C$219:$C$293,MATCH(B409,$B$219:$B$293,0)),""),"")</f>
        <v/>
      </c>
      <c r="D409" s="16"/>
      <c r="E409" s="16"/>
      <c r="F409" s="16"/>
      <c r="G409" s="402"/>
      <c r="M409" s="124"/>
      <c r="N409" s="124"/>
      <c r="O409" s="124"/>
      <c r="P409" s="124"/>
      <c r="Q409" s="119"/>
      <c r="R409" s="119"/>
      <c r="S409" s="119"/>
      <c r="T409" s="119"/>
      <c r="U409" s="119"/>
      <c r="V409" s="119"/>
    </row>
    <row r="410" spans="2:22" ht="15" thickBot="1" x14ac:dyDescent="0.25">
      <c r="B410" s="412"/>
      <c r="C410" s="302"/>
      <c r="D410" s="302"/>
      <c r="E410" s="302"/>
      <c r="F410" s="302"/>
      <c r="G410" s="413"/>
      <c r="M410" s="124"/>
      <c r="N410" s="124"/>
      <c r="O410" s="124"/>
      <c r="P410" s="124"/>
      <c r="Q410" s="119"/>
      <c r="R410" s="119"/>
      <c r="S410" s="119"/>
      <c r="T410" s="119"/>
      <c r="U410" s="119"/>
      <c r="V410" s="119"/>
    </row>
    <row r="411" spans="2:22" x14ac:dyDescent="0.2">
      <c r="B411" s="414"/>
      <c r="C411" s="415"/>
      <c r="D411" s="415"/>
      <c r="E411" s="415"/>
      <c r="F411" s="415"/>
      <c r="G411" s="415"/>
      <c r="H411" s="415"/>
      <c r="I411" s="415"/>
      <c r="J411" s="415"/>
      <c r="K411" s="415"/>
      <c r="L411" s="415"/>
      <c r="M411" s="417"/>
      <c r="N411" s="124"/>
      <c r="O411" s="124"/>
      <c r="P411" s="124"/>
      <c r="Q411" s="119"/>
      <c r="R411" s="119"/>
      <c r="S411" s="119"/>
      <c r="T411" s="119"/>
      <c r="U411" s="119"/>
      <c r="V411" s="119"/>
    </row>
    <row r="412" spans="2:22" ht="15" x14ac:dyDescent="0.25">
      <c r="B412" s="426" t="s">
        <v>145</v>
      </c>
      <c r="M412" s="419"/>
      <c r="N412" s="124"/>
      <c r="O412" s="124"/>
      <c r="P412" s="124"/>
      <c r="Q412" s="119"/>
      <c r="R412" s="119"/>
      <c r="S412" s="119"/>
      <c r="T412" s="119"/>
      <c r="U412" s="119"/>
      <c r="V412" s="119"/>
    </row>
    <row r="413" spans="2:22" ht="75" x14ac:dyDescent="0.25">
      <c r="B413" s="132" t="s">
        <v>234</v>
      </c>
      <c r="M413" s="419"/>
      <c r="N413" s="124"/>
      <c r="O413" s="124"/>
      <c r="P413" s="124"/>
      <c r="Q413" s="119"/>
      <c r="R413" s="119"/>
      <c r="S413" s="119"/>
      <c r="T413" s="119"/>
      <c r="U413" s="119"/>
      <c r="V413" s="119"/>
    </row>
    <row r="414" spans="2:22" x14ac:dyDescent="0.2">
      <c r="B414" s="139"/>
      <c r="M414" s="419"/>
      <c r="N414" s="124"/>
      <c r="O414" s="124"/>
      <c r="P414" s="124"/>
      <c r="Q414" s="119"/>
      <c r="R414" s="119"/>
      <c r="S414" s="119"/>
      <c r="T414" s="119"/>
      <c r="U414" s="119"/>
      <c r="V414" s="119"/>
    </row>
    <row r="415" spans="2:22" x14ac:dyDescent="0.2">
      <c r="B415" s="141"/>
      <c r="M415" s="419"/>
      <c r="N415" s="124"/>
      <c r="O415" s="124"/>
      <c r="P415" s="124"/>
      <c r="Q415" s="119"/>
      <c r="R415" s="119"/>
      <c r="S415" s="119"/>
      <c r="T415" s="119"/>
      <c r="U415" s="119"/>
      <c r="V415" s="119"/>
    </row>
    <row r="416" spans="2:22" ht="15" x14ac:dyDescent="0.25">
      <c r="B416" s="423" t="s">
        <v>235</v>
      </c>
      <c r="M416" s="419"/>
      <c r="N416" s="124"/>
      <c r="O416" s="124"/>
      <c r="P416" s="124"/>
      <c r="Q416" s="119"/>
      <c r="R416" s="119"/>
      <c r="S416" s="119"/>
      <c r="T416" s="119"/>
      <c r="U416" s="119"/>
      <c r="V416" s="119"/>
    </row>
    <row r="417" spans="2:22" x14ac:dyDescent="0.2">
      <c r="B417" s="141"/>
      <c r="M417" s="419"/>
      <c r="N417" s="124"/>
      <c r="O417" s="124"/>
      <c r="P417" s="124"/>
      <c r="Q417" s="119"/>
      <c r="R417" s="119"/>
      <c r="S417" s="119"/>
      <c r="T417" s="119"/>
      <c r="U417" s="119"/>
      <c r="V417" s="119"/>
    </row>
    <row r="418" spans="2:22" ht="150" x14ac:dyDescent="0.25">
      <c r="B418" s="140" t="s">
        <v>236</v>
      </c>
      <c r="C418" s="30" t="s">
        <v>237</v>
      </c>
      <c r="D418" s="486" t="s">
        <v>238</v>
      </c>
      <c r="E418" s="484" t="s">
        <v>239</v>
      </c>
      <c r="F418" s="484" t="s">
        <v>240</v>
      </c>
      <c r="G418" s="484" t="s">
        <v>97</v>
      </c>
      <c r="H418" s="29" t="s">
        <v>98</v>
      </c>
      <c r="I418" s="487" t="s">
        <v>99</v>
      </c>
      <c r="J418" s="487" t="s">
        <v>148</v>
      </c>
      <c r="K418" s="571" t="s">
        <v>101</v>
      </c>
      <c r="L418" s="572"/>
      <c r="M418" s="573"/>
      <c r="N418" s="124"/>
      <c r="O418" s="124"/>
      <c r="P418" s="124"/>
      <c r="Q418" s="119"/>
      <c r="R418" s="119"/>
      <c r="S418" s="119"/>
      <c r="T418" s="119"/>
      <c r="U418" s="119"/>
      <c r="V418" s="119"/>
    </row>
    <row r="419" spans="2:22" x14ac:dyDescent="0.2">
      <c r="B419" s="568" t="s">
        <v>241</v>
      </c>
      <c r="C419" s="51"/>
      <c r="D419" s="62"/>
      <c r="E419" s="63"/>
      <c r="F419" s="63"/>
      <c r="G419" s="480"/>
      <c r="H419" s="32"/>
      <c r="I419" s="31"/>
      <c r="J419" s="31"/>
      <c r="K419" s="560"/>
      <c r="L419" s="561"/>
      <c r="M419" s="562"/>
      <c r="N419" s="124"/>
      <c r="O419" s="124"/>
      <c r="P419" s="124"/>
      <c r="Q419" s="119"/>
      <c r="R419" s="119"/>
      <c r="S419" s="119"/>
      <c r="T419" s="119"/>
      <c r="U419" s="119"/>
      <c r="V419" s="119"/>
    </row>
    <row r="420" spans="2:22" x14ac:dyDescent="0.2">
      <c r="B420" s="568"/>
      <c r="C420" s="51"/>
      <c r="D420" s="62"/>
      <c r="E420" s="63"/>
      <c r="F420" s="63"/>
      <c r="G420" s="480"/>
      <c r="H420" s="32"/>
      <c r="I420" s="31"/>
      <c r="J420" s="31"/>
      <c r="K420" s="560"/>
      <c r="L420" s="561"/>
      <c r="M420" s="562"/>
      <c r="N420" s="124"/>
      <c r="O420" s="124"/>
      <c r="P420" s="124"/>
      <c r="Q420" s="119"/>
      <c r="R420" s="119"/>
      <c r="S420" s="119"/>
      <c r="T420" s="119"/>
      <c r="U420" s="119"/>
      <c r="V420" s="119"/>
    </row>
    <row r="421" spans="2:22" x14ac:dyDescent="0.2">
      <c r="B421" s="568"/>
      <c r="C421" s="51"/>
      <c r="D421" s="62"/>
      <c r="E421" s="63"/>
      <c r="F421" s="63"/>
      <c r="G421" s="480"/>
      <c r="H421" s="32"/>
      <c r="I421" s="31"/>
      <c r="J421" s="31"/>
      <c r="K421" s="560"/>
      <c r="L421" s="561"/>
      <c r="M421" s="562"/>
      <c r="N421" s="124"/>
      <c r="O421" s="124"/>
      <c r="P421" s="124"/>
      <c r="Q421" s="119"/>
      <c r="R421" s="119"/>
      <c r="S421" s="119"/>
      <c r="T421" s="119"/>
      <c r="U421" s="119"/>
      <c r="V421" s="119"/>
    </row>
    <row r="422" spans="2:22" x14ac:dyDescent="0.2">
      <c r="B422" s="568"/>
      <c r="C422" s="51"/>
      <c r="D422" s="62"/>
      <c r="E422" s="63"/>
      <c r="F422" s="63"/>
      <c r="G422" s="480"/>
      <c r="H422" s="32"/>
      <c r="I422" s="31"/>
      <c r="J422" s="31"/>
      <c r="K422" s="560"/>
      <c r="L422" s="561"/>
      <c r="M422" s="562"/>
      <c r="N422" s="124"/>
      <c r="O422" s="124"/>
      <c r="P422" s="124"/>
      <c r="Q422" s="119"/>
      <c r="R422" s="119"/>
      <c r="S422" s="119"/>
      <c r="T422" s="119"/>
      <c r="U422" s="119"/>
      <c r="V422" s="119"/>
    </row>
    <row r="423" spans="2:22" x14ac:dyDescent="0.2">
      <c r="B423" s="568"/>
      <c r="C423" s="51"/>
      <c r="D423" s="62"/>
      <c r="E423" s="63"/>
      <c r="F423" s="63"/>
      <c r="G423" s="480"/>
      <c r="H423" s="32"/>
      <c r="I423" s="31"/>
      <c r="J423" s="31"/>
      <c r="K423" s="560"/>
      <c r="L423" s="561"/>
      <c r="M423" s="562"/>
      <c r="N423" s="124"/>
      <c r="O423" s="124"/>
      <c r="P423" s="124"/>
      <c r="Q423" s="119"/>
      <c r="R423" s="119"/>
      <c r="S423" s="119"/>
      <c r="T423" s="119"/>
      <c r="U423" s="119"/>
      <c r="V423" s="119"/>
    </row>
    <row r="424" spans="2:22" x14ac:dyDescent="0.2">
      <c r="B424" s="568"/>
      <c r="C424" s="51"/>
      <c r="D424" s="62"/>
      <c r="E424" s="63"/>
      <c r="F424" s="63"/>
      <c r="G424" s="480"/>
      <c r="H424" s="32"/>
      <c r="I424" s="31"/>
      <c r="J424" s="31"/>
      <c r="K424" s="560"/>
      <c r="L424" s="561"/>
      <c r="M424" s="562"/>
      <c r="N424" s="124"/>
      <c r="O424" s="124"/>
      <c r="P424" s="124"/>
      <c r="Q424" s="119"/>
      <c r="R424" s="119"/>
      <c r="S424" s="119"/>
      <c r="T424" s="119"/>
      <c r="U424" s="119"/>
      <c r="V424" s="119"/>
    </row>
    <row r="425" spans="2:22" x14ac:dyDescent="0.2">
      <c r="B425" s="568"/>
      <c r="C425" s="51"/>
      <c r="D425" s="62"/>
      <c r="E425" s="63"/>
      <c r="F425" s="63"/>
      <c r="G425" s="480"/>
      <c r="H425" s="32"/>
      <c r="I425" s="31"/>
      <c r="J425" s="31"/>
      <c r="K425" s="560"/>
      <c r="L425" s="561"/>
      <c r="M425" s="562"/>
      <c r="N425" s="124"/>
      <c r="O425" s="124"/>
      <c r="P425" s="124"/>
      <c r="Q425" s="119"/>
      <c r="R425" s="119"/>
      <c r="S425" s="119"/>
      <c r="T425" s="119"/>
      <c r="U425" s="119"/>
      <c r="V425" s="119"/>
    </row>
    <row r="426" spans="2:22" x14ac:dyDescent="0.2">
      <c r="B426" s="568"/>
      <c r="C426" s="51"/>
      <c r="D426" s="62"/>
      <c r="E426" s="63"/>
      <c r="F426" s="63"/>
      <c r="G426" s="480"/>
      <c r="H426" s="32"/>
      <c r="I426" s="31"/>
      <c r="J426" s="31"/>
      <c r="K426" s="560"/>
      <c r="L426" s="561"/>
      <c r="M426" s="562"/>
      <c r="N426" s="124"/>
      <c r="O426" s="124"/>
      <c r="P426" s="124"/>
      <c r="Q426" s="119"/>
      <c r="R426" s="119"/>
      <c r="S426" s="119"/>
      <c r="T426" s="119"/>
      <c r="U426" s="119"/>
      <c r="V426" s="119"/>
    </row>
    <row r="427" spans="2:22" x14ac:dyDescent="0.2">
      <c r="B427" s="568"/>
      <c r="C427" s="51"/>
      <c r="D427" s="62"/>
      <c r="E427" s="63"/>
      <c r="F427" s="63"/>
      <c r="G427" s="480"/>
      <c r="H427" s="32"/>
      <c r="I427" s="31"/>
      <c r="J427" s="31"/>
      <c r="K427" s="560"/>
      <c r="L427" s="561"/>
      <c r="M427" s="562"/>
      <c r="N427" s="124"/>
      <c r="O427" s="124"/>
      <c r="P427" s="124"/>
      <c r="Q427" s="119"/>
      <c r="R427" s="119"/>
      <c r="S427" s="119"/>
      <c r="T427" s="119"/>
      <c r="U427" s="119"/>
      <c r="V427" s="119"/>
    </row>
    <row r="428" spans="2:22" x14ac:dyDescent="0.2">
      <c r="B428" s="568"/>
      <c r="C428" s="51"/>
      <c r="D428" s="62"/>
      <c r="E428" s="63"/>
      <c r="F428" s="63"/>
      <c r="G428" s="480"/>
      <c r="H428" s="32"/>
      <c r="I428" s="31"/>
      <c r="J428" s="31"/>
      <c r="K428" s="560"/>
      <c r="L428" s="561"/>
      <c r="M428" s="562"/>
      <c r="N428" s="124"/>
      <c r="O428" s="124"/>
      <c r="P428" s="124"/>
      <c r="Q428" s="119"/>
      <c r="R428" s="119"/>
      <c r="S428" s="119"/>
      <c r="T428" s="119"/>
      <c r="U428" s="119"/>
      <c r="V428" s="119"/>
    </row>
    <row r="429" spans="2:22" x14ac:dyDescent="0.2">
      <c r="B429" s="568"/>
      <c r="C429" s="51"/>
      <c r="D429" s="62"/>
      <c r="E429" s="63"/>
      <c r="F429" s="63"/>
      <c r="G429" s="480"/>
      <c r="H429" s="32"/>
      <c r="I429" s="31"/>
      <c r="J429" s="31"/>
      <c r="K429" s="560"/>
      <c r="L429" s="561"/>
      <c r="M429" s="562"/>
      <c r="N429" s="124"/>
      <c r="O429" s="124"/>
      <c r="P429" s="124"/>
      <c r="Q429" s="119"/>
      <c r="R429" s="119"/>
      <c r="S429" s="119"/>
      <c r="T429" s="119"/>
      <c r="U429" s="119"/>
      <c r="V429" s="119"/>
    </row>
    <row r="430" spans="2:22" x14ac:dyDescent="0.2">
      <c r="B430" s="568"/>
      <c r="C430" s="51"/>
      <c r="D430" s="62"/>
      <c r="E430" s="63"/>
      <c r="F430" s="63"/>
      <c r="G430" s="480"/>
      <c r="H430" s="32"/>
      <c r="I430" s="31"/>
      <c r="J430" s="31"/>
      <c r="K430" s="560"/>
      <c r="L430" s="561"/>
      <c r="M430" s="562"/>
      <c r="N430" s="124"/>
      <c r="O430" s="124"/>
      <c r="P430" s="124"/>
      <c r="Q430" s="119"/>
      <c r="R430" s="119"/>
      <c r="S430" s="119"/>
      <c r="T430" s="119"/>
      <c r="U430" s="119"/>
      <c r="V430" s="119"/>
    </row>
    <row r="431" spans="2:22" x14ac:dyDescent="0.2">
      <c r="B431" s="568"/>
      <c r="C431" s="51"/>
      <c r="D431" s="62"/>
      <c r="E431" s="63"/>
      <c r="F431" s="63"/>
      <c r="G431" s="480"/>
      <c r="H431" s="32"/>
      <c r="I431" s="31"/>
      <c r="J431" s="31"/>
      <c r="K431" s="560"/>
      <c r="L431" s="561"/>
      <c r="M431" s="562"/>
      <c r="N431" s="124"/>
      <c r="O431" s="124"/>
      <c r="P431" s="124"/>
      <c r="Q431" s="119"/>
      <c r="R431" s="119"/>
      <c r="S431" s="119"/>
      <c r="T431" s="119"/>
      <c r="U431" s="119"/>
      <c r="V431" s="119"/>
    </row>
    <row r="432" spans="2:22" x14ac:dyDescent="0.2">
      <c r="B432" s="568"/>
      <c r="C432" s="51"/>
      <c r="D432" s="62"/>
      <c r="E432" s="63"/>
      <c r="F432" s="63"/>
      <c r="G432" s="480"/>
      <c r="H432" s="32"/>
      <c r="I432" s="31"/>
      <c r="J432" s="31"/>
      <c r="K432" s="560"/>
      <c r="L432" s="561"/>
      <c r="M432" s="562"/>
      <c r="N432" s="124"/>
      <c r="O432" s="124"/>
      <c r="P432" s="124"/>
      <c r="Q432" s="119"/>
      <c r="R432" s="119"/>
      <c r="S432" s="119"/>
      <c r="T432" s="119"/>
      <c r="U432" s="119"/>
      <c r="V432" s="119"/>
    </row>
    <row r="433" spans="2:22" x14ac:dyDescent="0.2">
      <c r="B433" s="568"/>
      <c r="C433" s="51"/>
      <c r="D433" s="62"/>
      <c r="E433" s="63"/>
      <c r="F433" s="63"/>
      <c r="G433" s="480"/>
      <c r="H433" s="32"/>
      <c r="I433" s="31"/>
      <c r="J433" s="31"/>
      <c r="K433" s="560"/>
      <c r="L433" s="561"/>
      <c r="M433" s="562"/>
      <c r="N433" s="124"/>
      <c r="O433" s="124"/>
      <c r="P433" s="124"/>
      <c r="Q433" s="119"/>
      <c r="R433" s="119"/>
      <c r="S433" s="119"/>
      <c r="T433" s="119"/>
      <c r="U433" s="119"/>
      <c r="V433" s="119"/>
    </row>
    <row r="434" spans="2:22" x14ac:dyDescent="0.2">
      <c r="B434" s="568"/>
      <c r="C434" s="51"/>
      <c r="D434" s="62"/>
      <c r="E434" s="63"/>
      <c r="F434" s="63"/>
      <c r="G434" s="480"/>
      <c r="H434" s="32"/>
      <c r="I434" s="31"/>
      <c r="J434" s="31"/>
      <c r="K434" s="560"/>
      <c r="L434" s="561"/>
      <c r="M434" s="562"/>
      <c r="N434" s="124"/>
      <c r="O434" s="124"/>
      <c r="P434" s="124"/>
      <c r="Q434" s="119"/>
      <c r="R434" s="119"/>
      <c r="S434" s="119"/>
      <c r="T434" s="119"/>
      <c r="U434" s="119"/>
      <c r="V434" s="119"/>
    </row>
    <row r="435" spans="2:22" x14ac:dyDescent="0.2">
      <c r="B435" s="568"/>
      <c r="C435" s="51"/>
      <c r="D435" s="62"/>
      <c r="E435" s="63"/>
      <c r="F435" s="63"/>
      <c r="G435" s="480"/>
      <c r="H435" s="32"/>
      <c r="I435" s="31"/>
      <c r="J435" s="31"/>
      <c r="K435" s="560"/>
      <c r="L435" s="561"/>
      <c r="M435" s="562"/>
      <c r="N435" s="124"/>
      <c r="O435" s="124"/>
      <c r="P435" s="124"/>
      <c r="Q435" s="119"/>
      <c r="R435" s="119"/>
      <c r="S435" s="119"/>
      <c r="T435" s="119"/>
      <c r="U435" s="119"/>
      <c r="V435" s="119"/>
    </row>
    <row r="436" spans="2:22" x14ac:dyDescent="0.2">
      <c r="B436" s="568"/>
      <c r="C436" s="51"/>
      <c r="D436" s="62"/>
      <c r="E436" s="63"/>
      <c r="F436" s="63"/>
      <c r="G436" s="480"/>
      <c r="H436" s="32"/>
      <c r="I436" s="31"/>
      <c r="J436" s="31"/>
      <c r="K436" s="560"/>
      <c r="L436" s="561"/>
      <c r="M436" s="562"/>
      <c r="N436" s="124"/>
      <c r="O436" s="124"/>
      <c r="P436" s="124"/>
      <c r="Q436" s="119"/>
      <c r="R436" s="119"/>
      <c r="S436" s="119"/>
      <c r="T436" s="119"/>
      <c r="U436" s="119"/>
      <c r="V436" s="119"/>
    </row>
    <row r="437" spans="2:22" x14ac:dyDescent="0.2">
      <c r="B437" s="568"/>
      <c r="C437" s="51"/>
      <c r="D437" s="62"/>
      <c r="E437" s="63"/>
      <c r="F437" s="63"/>
      <c r="G437" s="480"/>
      <c r="H437" s="32"/>
      <c r="I437" s="31"/>
      <c r="J437" s="31"/>
      <c r="K437" s="560"/>
      <c r="L437" s="561"/>
      <c r="M437" s="562"/>
      <c r="N437" s="124"/>
      <c r="O437" s="124"/>
      <c r="P437" s="124"/>
      <c r="Q437" s="119"/>
      <c r="R437" s="119"/>
      <c r="S437" s="119"/>
      <c r="T437" s="119"/>
      <c r="U437" s="119"/>
      <c r="V437" s="119"/>
    </row>
    <row r="438" spans="2:22" x14ac:dyDescent="0.2">
      <c r="B438" s="568"/>
      <c r="C438" s="51"/>
      <c r="D438" s="62"/>
      <c r="E438" s="63"/>
      <c r="F438" s="63"/>
      <c r="G438" s="480"/>
      <c r="H438" s="32"/>
      <c r="I438" s="31"/>
      <c r="J438" s="31"/>
      <c r="K438" s="560"/>
      <c r="L438" s="561"/>
      <c r="M438" s="562"/>
      <c r="N438" s="124"/>
      <c r="O438" s="124"/>
      <c r="P438" s="124"/>
      <c r="Q438" s="119"/>
      <c r="R438" s="119"/>
      <c r="S438" s="119"/>
      <c r="T438" s="119"/>
      <c r="U438" s="119"/>
      <c r="V438" s="119"/>
    </row>
    <row r="439" spans="2:22" x14ac:dyDescent="0.2">
      <c r="B439" s="141"/>
      <c r="G439" s="142"/>
      <c r="H439" s="142"/>
      <c r="K439" s="143"/>
      <c r="L439" s="143"/>
      <c r="M439" s="144"/>
      <c r="N439" s="124"/>
      <c r="O439" s="124"/>
      <c r="P439" s="124"/>
      <c r="Q439" s="119"/>
      <c r="R439" s="119"/>
      <c r="S439" s="119"/>
      <c r="T439" s="119"/>
      <c r="U439" s="119"/>
      <c r="V439" s="119"/>
    </row>
    <row r="440" spans="2:22" x14ac:dyDescent="0.2">
      <c r="B440" s="567" t="s">
        <v>242</v>
      </c>
      <c r="C440" s="62"/>
      <c r="D440" s="64"/>
      <c r="E440" s="63"/>
      <c r="F440" s="63"/>
      <c r="G440" s="480"/>
      <c r="H440" s="32"/>
      <c r="I440" s="31"/>
      <c r="J440" s="31"/>
      <c r="K440" s="560"/>
      <c r="L440" s="561"/>
      <c r="M440" s="562"/>
      <c r="N440" s="124"/>
      <c r="O440" s="124"/>
      <c r="P440" s="124"/>
      <c r="Q440" s="119"/>
      <c r="R440" s="119"/>
      <c r="S440" s="119"/>
      <c r="T440" s="119"/>
      <c r="U440" s="119"/>
      <c r="V440" s="119"/>
    </row>
    <row r="441" spans="2:22" x14ac:dyDescent="0.2">
      <c r="B441" s="567"/>
      <c r="C441" s="62"/>
      <c r="D441" s="64"/>
      <c r="E441" s="63"/>
      <c r="F441" s="63"/>
      <c r="G441" s="480"/>
      <c r="H441" s="32"/>
      <c r="I441" s="31"/>
      <c r="J441" s="31"/>
      <c r="K441" s="560"/>
      <c r="L441" s="561"/>
      <c r="M441" s="562"/>
      <c r="N441" s="124"/>
      <c r="O441" s="124"/>
      <c r="P441" s="124"/>
      <c r="Q441" s="119"/>
      <c r="R441" s="119"/>
      <c r="S441" s="119"/>
      <c r="T441" s="119"/>
      <c r="U441" s="119"/>
      <c r="V441" s="119"/>
    </row>
    <row r="442" spans="2:22" x14ac:dyDescent="0.2">
      <c r="B442" s="567"/>
      <c r="C442" s="62"/>
      <c r="D442" s="64"/>
      <c r="E442" s="63"/>
      <c r="F442" s="63"/>
      <c r="G442" s="480"/>
      <c r="H442" s="32"/>
      <c r="I442" s="31"/>
      <c r="J442" s="31"/>
      <c r="K442" s="560"/>
      <c r="L442" s="561"/>
      <c r="M442" s="562"/>
      <c r="N442" s="124"/>
      <c r="O442" s="124"/>
      <c r="P442" s="124"/>
      <c r="Q442" s="119"/>
      <c r="R442" s="119"/>
      <c r="S442" s="119"/>
      <c r="T442" s="119"/>
      <c r="U442" s="119"/>
      <c r="V442" s="119"/>
    </row>
    <row r="443" spans="2:22" x14ac:dyDescent="0.2">
      <c r="B443" s="567"/>
      <c r="C443" s="62"/>
      <c r="D443" s="64"/>
      <c r="E443" s="63"/>
      <c r="F443" s="63"/>
      <c r="G443" s="480"/>
      <c r="H443" s="32"/>
      <c r="I443" s="31"/>
      <c r="J443" s="31"/>
      <c r="K443" s="560"/>
      <c r="L443" s="561"/>
      <c r="M443" s="562"/>
      <c r="N443" s="124"/>
      <c r="O443" s="124"/>
      <c r="P443" s="124"/>
      <c r="Q443" s="119"/>
      <c r="R443" s="119"/>
      <c r="S443" s="119"/>
      <c r="T443" s="119"/>
      <c r="U443" s="119"/>
      <c r="V443" s="119"/>
    </row>
    <row r="444" spans="2:22" x14ac:dyDescent="0.2">
      <c r="B444" s="567"/>
      <c r="C444" s="62"/>
      <c r="D444" s="64"/>
      <c r="E444" s="63"/>
      <c r="F444" s="63"/>
      <c r="G444" s="480"/>
      <c r="H444" s="32"/>
      <c r="I444" s="31"/>
      <c r="J444" s="31"/>
      <c r="K444" s="560"/>
      <c r="L444" s="561"/>
      <c r="M444" s="562"/>
      <c r="N444" s="124"/>
      <c r="O444" s="124"/>
      <c r="P444" s="124"/>
      <c r="Q444" s="119"/>
      <c r="R444" s="119"/>
      <c r="S444" s="119"/>
      <c r="T444" s="119"/>
      <c r="U444" s="119"/>
      <c r="V444" s="119"/>
    </row>
    <row r="445" spans="2:22" x14ac:dyDescent="0.2">
      <c r="B445" s="567"/>
      <c r="C445" s="62"/>
      <c r="D445" s="64"/>
      <c r="E445" s="63"/>
      <c r="F445" s="63"/>
      <c r="G445" s="480"/>
      <c r="H445" s="32"/>
      <c r="I445" s="31"/>
      <c r="J445" s="31"/>
      <c r="K445" s="560"/>
      <c r="L445" s="561"/>
      <c r="M445" s="562"/>
      <c r="N445" s="124"/>
      <c r="O445" s="124"/>
      <c r="P445" s="124"/>
      <c r="Q445" s="119"/>
      <c r="R445" s="119"/>
      <c r="S445" s="119"/>
      <c r="T445" s="119"/>
      <c r="U445" s="119"/>
      <c r="V445" s="119"/>
    </row>
    <row r="446" spans="2:22" x14ac:dyDescent="0.2">
      <c r="B446" s="567"/>
      <c r="C446" s="62"/>
      <c r="D446" s="64"/>
      <c r="E446" s="63"/>
      <c r="F446" s="63"/>
      <c r="G446" s="480"/>
      <c r="H446" s="32"/>
      <c r="I446" s="31"/>
      <c r="J446" s="31"/>
      <c r="K446" s="560"/>
      <c r="L446" s="561"/>
      <c r="M446" s="562"/>
      <c r="N446" s="124"/>
      <c r="O446" s="124"/>
      <c r="P446" s="124"/>
      <c r="Q446" s="119"/>
      <c r="R446" s="119"/>
      <c r="S446" s="119"/>
      <c r="T446" s="119"/>
      <c r="U446" s="119"/>
      <c r="V446" s="119"/>
    </row>
    <row r="447" spans="2:22" x14ac:dyDescent="0.2">
      <c r="B447" s="567"/>
      <c r="C447" s="62"/>
      <c r="D447" s="64"/>
      <c r="E447" s="63"/>
      <c r="F447" s="63"/>
      <c r="G447" s="480"/>
      <c r="H447" s="32"/>
      <c r="I447" s="31"/>
      <c r="J447" s="31"/>
      <c r="K447" s="560"/>
      <c r="L447" s="561"/>
      <c r="M447" s="562"/>
      <c r="N447" s="124"/>
      <c r="O447" s="124"/>
      <c r="P447" s="124"/>
      <c r="Q447" s="119"/>
      <c r="R447" s="119"/>
      <c r="S447" s="119"/>
      <c r="T447" s="119"/>
      <c r="U447" s="119"/>
      <c r="V447" s="119"/>
    </row>
    <row r="448" spans="2:22" x14ac:dyDescent="0.2">
      <c r="B448" s="567"/>
      <c r="C448" s="62"/>
      <c r="D448" s="64"/>
      <c r="E448" s="63"/>
      <c r="F448" s="63"/>
      <c r="G448" s="480"/>
      <c r="H448" s="32"/>
      <c r="I448" s="31"/>
      <c r="J448" s="31"/>
      <c r="K448" s="560"/>
      <c r="L448" s="561"/>
      <c r="M448" s="562"/>
      <c r="N448" s="124"/>
      <c r="O448" s="124"/>
      <c r="P448" s="124"/>
      <c r="Q448" s="119"/>
      <c r="R448" s="119"/>
      <c r="S448" s="119"/>
      <c r="T448" s="119"/>
      <c r="U448" s="119"/>
      <c r="V448" s="119"/>
    </row>
    <row r="449" spans="2:22" x14ac:dyDescent="0.2">
      <c r="B449" s="567"/>
      <c r="C449" s="62"/>
      <c r="D449" s="64"/>
      <c r="E449" s="63"/>
      <c r="F449" s="63"/>
      <c r="G449" s="480"/>
      <c r="H449" s="32"/>
      <c r="I449" s="31"/>
      <c r="J449" s="31"/>
      <c r="K449" s="560"/>
      <c r="L449" s="561"/>
      <c r="M449" s="562"/>
      <c r="N449" s="124"/>
      <c r="O449" s="124"/>
      <c r="P449" s="124"/>
      <c r="Q449" s="119"/>
      <c r="R449" s="119"/>
      <c r="S449" s="119"/>
      <c r="T449" s="119"/>
      <c r="U449" s="119"/>
      <c r="V449" s="119"/>
    </row>
    <row r="450" spans="2:22" x14ac:dyDescent="0.2">
      <c r="B450" s="567"/>
      <c r="C450" s="62"/>
      <c r="D450" s="64"/>
      <c r="E450" s="63"/>
      <c r="F450" s="63"/>
      <c r="G450" s="480"/>
      <c r="H450" s="32"/>
      <c r="I450" s="31"/>
      <c r="J450" s="31"/>
      <c r="K450" s="560"/>
      <c r="L450" s="561"/>
      <c r="M450" s="562"/>
      <c r="N450" s="124"/>
      <c r="O450" s="124"/>
      <c r="P450" s="124"/>
      <c r="Q450" s="119"/>
      <c r="R450" s="119"/>
      <c r="S450" s="119"/>
      <c r="T450" s="119"/>
      <c r="U450" s="119"/>
      <c r="V450" s="119"/>
    </row>
    <row r="451" spans="2:22" x14ac:dyDescent="0.2">
      <c r="B451" s="567"/>
      <c r="C451" s="62"/>
      <c r="D451" s="64"/>
      <c r="E451" s="63"/>
      <c r="F451" s="63"/>
      <c r="G451" s="480"/>
      <c r="H451" s="32"/>
      <c r="I451" s="31"/>
      <c r="J451" s="31"/>
      <c r="K451" s="560"/>
      <c r="L451" s="561"/>
      <c r="M451" s="562"/>
      <c r="N451" s="124"/>
      <c r="O451" s="124"/>
      <c r="P451" s="124"/>
      <c r="Q451" s="119"/>
      <c r="R451" s="119"/>
      <c r="S451" s="119"/>
      <c r="T451" s="119"/>
      <c r="U451" s="119"/>
      <c r="V451" s="119"/>
    </row>
    <row r="452" spans="2:22" x14ac:dyDescent="0.2">
      <c r="B452" s="567"/>
      <c r="C452" s="62"/>
      <c r="D452" s="64"/>
      <c r="E452" s="63"/>
      <c r="F452" s="63"/>
      <c r="G452" s="480"/>
      <c r="H452" s="32"/>
      <c r="I452" s="31"/>
      <c r="J452" s="31"/>
      <c r="K452" s="560"/>
      <c r="L452" s="561"/>
      <c r="M452" s="562"/>
      <c r="N452" s="124"/>
      <c r="O452" s="124"/>
      <c r="P452" s="124"/>
      <c r="Q452" s="119"/>
      <c r="R452" s="119"/>
      <c r="S452" s="119"/>
      <c r="T452" s="119"/>
      <c r="U452" s="119"/>
      <c r="V452" s="119"/>
    </row>
    <row r="453" spans="2:22" x14ac:dyDescent="0.2">
      <c r="B453" s="567"/>
      <c r="C453" s="62"/>
      <c r="D453" s="64"/>
      <c r="E453" s="63"/>
      <c r="F453" s="63"/>
      <c r="G453" s="480"/>
      <c r="H453" s="32"/>
      <c r="I453" s="31"/>
      <c r="J453" s="31"/>
      <c r="K453" s="560"/>
      <c r="L453" s="561"/>
      <c r="M453" s="562"/>
      <c r="N453" s="124"/>
      <c r="O453" s="124"/>
      <c r="P453" s="124"/>
      <c r="Q453" s="119"/>
      <c r="R453" s="119"/>
      <c r="S453" s="119"/>
      <c r="T453" s="119"/>
      <c r="U453" s="119"/>
      <c r="V453" s="119"/>
    </row>
    <row r="454" spans="2:22" x14ac:dyDescent="0.2">
      <c r="B454" s="567"/>
      <c r="C454" s="62"/>
      <c r="D454" s="64"/>
      <c r="E454" s="63"/>
      <c r="F454" s="63"/>
      <c r="G454" s="480"/>
      <c r="H454" s="32"/>
      <c r="I454" s="31"/>
      <c r="J454" s="31"/>
      <c r="K454" s="560"/>
      <c r="L454" s="561"/>
      <c r="M454" s="562"/>
      <c r="N454" s="124"/>
      <c r="O454" s="124"/>
      <c r="P454" s="124"/>
      <c r="Q454" s="119"/>
      <c r="R454" s="119"/>
      <c r="S454" s="119"/>
      <c r="T454" s="119"/>
      <c r="U454" s="119"/>
      <c r="V454" s="119"/>
    </row>
    <row r="455" spans="2:22" x14ac:dyDescent="0.2">
      <c r="B455" s="567"/>
      <c r="C455" s="62"/>
      <c r="D455" s="64"/>
      <c r="E455" s="63"/>
      <c r="F455" s="63"/>
      <c r="G455" s="480"/>
      <c r="H455" s="32"/>
      <c r="I455" s="31"/>
      <c r="J455" s="31"/>
      <c r="K455" s="560"/>
      <c r="L455" s="561"/>
      <c r="M455" s="562"/>
      <c r="N455" s="124"/>
      <c r="O455" s="124"/>
      <c r="P455" s="124"/>
      <c r="Q455" s="119"/>
      <c r="R455" s="119"/>
      <c r="S455" s="119"/>
      <c r="T455" s="119"/>
      <c r="U455" s="119"/>
      <c r="V455" s="119"/>
    </row>
    <row r="456" spans="2:22" x14ac:dyDescent="0.2">
      <c r="B456" s="567"/>
      <c r="C456" s="62"/>
      <c r="D456" s="64"/>
      <c r="E456" s="63"/>
      <c r="F456" s="63"/>
      <c r="G456" s="480"/>
      <c r="H456" s="32"/>
      <c r="I456" s="31"/>
      <c r="J456" s="31"/>
      <c r="K456" s="560"/>
      <c r="L456" s="561"/>
      <c r="M456" s="562"/>
      <c r="N456" s="124"/>
      <c r="O456" s="124"/>
      <c r="P456" s="124"/>
      <c r="Q456" s="119"/>
      <c r="R456" s="119"/>
      <c r="S456" s="119"/>
      <c r="T456" s="119"/>
      <c r="U456" s="119"/>
      <c r="V456" s="119"/>
    </row>
    <row r="457" spans="2:22" x14ac:dyDescent="0.2">
      <c r="B457" s="567"/>
      <c r="C457" s="62"/>
      <c r="D457" s="64"/>
      <c r="E457" s="63"/>
      <c r="F457" s="63"/>
      <c r="G457" s="480"/>
      <c r="H457" s="32"/>
      <c r="I457" s="31"/>
      <c r="J457" s="31"/>
      <c r="K457" s="560"/>
      <c r="L457" s="561"/>
      <c r="M457" s="562"/>
      <c r="N457" s="124"/>
      <c r="O457" s="124"/>
      <c r="P457" s="124"/>
      <c r="Q457" s="119"/>
      <c r="R457" s="119"/>
      <c r="S457" s="119"/>
      <c r="T457" s="119"/>
      <c r="U457" s="119"/>
      <c r="V457" s="119"/>
    </row>
    <row r="458" spans="2:22" x14ac:dyDescent="0.2">
      <c r="B458" s="567"/>
      <c r="C458" s="62"/>
      <c r="D458" s="64"/>
      <c r="E458" s="63"/>
      <c r="F458" s="63"/>
      <c r="G458" s="480"/>
      <c r="H458" s="32"/>
      <c r="I458" s="31"/>
      <c r="J458" s="31"/>
      <c r="K458" s="560"/>
      <c r="L458" s="561"/>
      <c r="M458" s="562"/>
      <c r="N458" s="124"/>
      <c r="O458" s="124"/>
      <c r="P458" s="124"/>
      <c r="Q458" s="119"/>
      <c r="R458" s="119"/>
      <c r="S458" s="119"/>
      <c r="T458" s="119"/>
      <c r="U458" s="119"/>
      <c r="V458" s="119"/>
    </row>
    <row r="459" spans="2:22" x14ac:dyDescent="0.2">
      <c r="B459" s="567"/>
      <c r="C459" s="62"/>
      <c r="D459" s="64"/>
      <c r="E459" s="63"/>
      <c r="F459" s="63"/>
      <c r="G459" s="480"/>
      <c r="H459" s="32"/>
      <c r="I459" s="31"/>
      <c r="J459" s="31"/>
      <c r="K459" s="560"/>
      <c r="L459" s="561"/>
      <c r="M459" s="562"/>
      <c r="N459" s="124"/>
      <c r="O459" s="124"/>
      <c r="P459" s="124"/>
      <c r="Q459" s="119"/>
      <c r="R459" s="119"/>
      <c r="S459" s="119"/>
      <c r="T459" s="119"/>
      <c r="U459" s="119"/>
      <c r="V459" s="119"/>
    </row>
    <row r="460" spans="2:22" x14ac:dyDescent="0.2">
      <c r="B460" s="141"/>
      <c r="K460" s="143"/>
      <c r="L460" s="143"/>
      <c r="M460" s="144"/>
      <c r="N460" s="124"/>
      <c r="O460" s="124"/>
      <c r="P460" s="124"/>
      <c r="Q460" s="119"/>
      <c r="R460" s="119"/>
      <c r="S460" s="119"/>
      <c r="T460" s="119"/>
      <c r="U460" s="119"/>
      <c r="V460" s="119"/>
    </row>
    <row r="461" spans="2:22" x14ac:dyDescent="0.2">
      <c r="B461" s="567" t="s">
        <v>243</v>
      </c>
      <c r="C461" s="145"/>
      <c r="D461" s="145"/>
      <c r="E461" s="31"/>
      <c r="F461" s="65"/>
      <c r="G461" s="480"/>
      <c r="H461" s="32"/>
      <c r="I461" s="31"/>
      <c r="J461" s="31"/>
      <c r="K461" s="560"/>
      <c r="L461" s="561"/>
      <c r="M461" s="562"/>
      <c r="N461" s="124"/>
      <c r="O461" s="124"/>
      <c r="P461" s="124"/>
      <c r="Q461" s="119"/>
      <c r="R461" s="119"/>
      <c r="S461" s="119"/>
      <c r="T461" s="119"/>
      <c r="U461" s="119"/>
      <c r="V461" s="119"/>
    </row>
    <row r="462" spans="2:22" x14ac:dyDescent="0.2">
      <c r="B462" s="567"/>
      <c r="C462" s="145"/>
      <c r="D462" s="145"/>
      <c r="E462" s="31"/>
      <c r="F462" s="65"/>
      <c r="G462" s="480"/>
      <c r="H462" s="32"/>
      <c r="I462" s="31"/>
      <c r="J462" s="31"/>
      <c r="K462" s="560"/>
      <c r="L462" s="561"/>
      <c r="M462" s="562"/>
      <c r="N462" s="124"/>
      <c r="O462" s="124"/>
      <c r="P462" s="124"/>
      <c r="Q462" s="119"/>
      <c r="R462" s="119"/>
      <c r="S462" s="119"/>
      <c r="T462" s="119"/>
      <c r="U462" s="119"/>
      <c r="V462" s="119"/>
    </row>
    <row r="463" spans="2:22" x14ac:dyDescent="0.2">
      <c r="B463" s="567"/>
      <c r="C463" s="145"/>
      <c r="D463" s="145"/>
      <c r="E463" s="31"/>
      <c r="F463" s="65"/>
      <c r="G463" s="480"/>
      <c r="H463" s="32"/>
      <c r="I463" s="31"/>
      <c r="J463" s="31"/>
      <c r="K463" s="560"/>
      <c r="L463" s="561"/>
      <c r="M463" s="562"/>
      <c r="N463" s="124"/>
      <c r="O463" s="124"/>
      <c r="P463" s="124"/>
      <c r="Q463" s="119"/>
      <c r="R463" s="119"/>
      <c r="S463" s="119"/>
      <c r="T463" s="119"/>
      <c r="U463" s="119"/>
      <c r="V463" s="119"/>
    </row>
    <row r="464" spans="2:22" x14ac:dyDescent="0.2">
      <c r="B464" s="567"/>
      <c r="C464" s="145"/>
      <c r="D464" s="145"/>
      <c r="E464" s="31"/>
      <c r="F464" s="65"/>
      <c r="G464" s="480"/>
      <c r="H464" s="32"/>
      <c r="I464" s="31"/>
      <c r="J464" s="31"/>
      <c r="K464" s="560"/>
      <c r="L464" s="561"/>
      <c r="M464" s="562"/>
      <c r="N464" s="124"/>
      <c r="O464" s="124"/>
      <c r="P464" s="124"/>
      <c r="Q464" s="119"/>
      <c r="R464" s="119"/>
      <c r="S464" s="119"/>
      <c r="T464" s="119"/>
      <c r="U464" s="119"/>
      <c r="V464" s="119"/>
    </row>
    <row r="465" spans="2:22" x14ac:dyDescent="0.2">
      <c r="B465" s="141"/>
      <c r="K465" s="143"/>
      <c r="L465" s="143"/>
      <c r="M465" s="144"/>
      <c r="N465" s="124"/>
      <c r="O465" s="124"/>
      <c r="P465" s="124"/>
      <c r="Q465" s="119"/>
      <c r="R465" s="119"/>
      <c r="S465" s="119"/>
      <c r="T465" s="119"/>
      <c r="U465" s="119"/>
      <c r="V465" s="119"/>
    </row>
    <row r="466" spans="2:22" x14ac:dyDescent="0.2">
      <c r="B466" s="567" t="s">
        <v>244</v>
      </c>
      <c r="C466" s="62"/>
      <c r="D466" s="64"/>
      <c r="E466" s="63"/>
      <c r="F466" s="63"/>
      <c r="G466" s="480"/>
      <c r="H466" s="32"/>
      <c r="I466" s="31"/>
      <c r="J466" s="31"/>
      <c r="K466" s="560"/>
      <c r="L466" s="561"/>
      <c r="M466" s="562"/>
      <c r="N466" s="124"/>
      <c r="O466" s="124"/>
      <c r="P466" s="124"/>
      <c r="Q466" s="119"/>
      <c r="R466" s="119"/>
      <c r="S466" s="119"/>
      <c r="T466" s="119"/>
      <c r="U466" s="119"/>
      <c r="V466" s="119"/>
    </row>
    <row r="467" spans="2:22" x14ac:dyDescent="0.2">
      <c r="B467" s="567"/>
      <c r="C467" s="62"/>
      <c r="D467" s="64"/>
      <c r="E467" s="63"/>
      <c r="F467" s="63"/>
      <c r="G467" s="480"/>
      <c r="H467" s="32"/>
      <c r="I467" s="31"/>
      <c r="J467" s="31"/>
      <c r="K467" s="560"/>
      <c r="L467" s="561"/>
      <c r="M467" s="562"/>
      <c r="N467" s="124"/>
      <c r="O467" s="124"/>
      <c r="P467" s="124"/>
      <c r="Q467" s="119"/>
      <c r="R467" s="119"/>
      <c r="S467" s="119"/>
      <c r="T467" s="119"/>
      <c r="U467" s="119"/>
      <c r="V467" s="119"/>
    </row>
    <row r="468" spans="2:22" x14ac:dyDescent="0.2">
      <c r="B468" s="567"/>
      <c r="C468" s="62"/>
      <c r="D468" s="64"/>
      <c r="E468" s="63"/>
      <c r="F468" s="63"/>
      <c r="G468" s="480"/>
      <c r="H468" s="32"/>
      <c r="I468" s="31"/>
      <c r="J468" s="31"/>
      <c r="K468" s="560"/>
      <c r="L468" s="561"/>
      <c r="M468" s="562"/>
      <c r="N468" s="124"/>
      <c r="O468" s="124"/>
      <c r="P468" s="124"/>
      <c r="Q468" s="119"/>
      <c r="R468" s="119"/>
      <c r="S468" s="119"/>
      <c r="T468" s="119"/>
      <c r="U468" s="119"/>
      <c r="V468" s="119"/>
    </row>
    <row r="469" spans="2:22" x14ac:dyDescent="0.2">
      <c r="B469" s="567"/>
      <c r="C469" s="62"/>
      <c r="D469" s="64"/>
      <c r="E469" s="63"/>
      <c r="F469" s="63"/>
      <c r="G469" s="480"/>
      <c r="H469" s="32"/>
      <c r="I469" s="31"/>
      <c r="J469" s="31"/>
      <c r="K469" s="560"/>
      <c r="L469" s="561"/>
      <c r="M469" s="562"/>
      <c r="N469" s="124"/>
      <c r="O469" s="124"/>
      <c r="P469" s="124"/>
      <c r="Q469" s="119"/>
      <c r="R469" s="119"/>
      <c r="S469" s="119"/>
      <c r="T469" s="119"/>
      <c r="U469" s="119"/>
      <c r="V469" s="119"/>
    </row>
    <row r="470" spans="2:22" x14ac:dyDescent="0.2">
      <c r="B470" s="567"/>
      <c r="C470" s="62"/>
      <c r="D470" s="64"/>
      <c r="E470" s="63"/>
      <c r="F470" s="63"/>
      <c r="G470" s="480"/>
      <c r="H470" s="32"/>
      <c r="I470" s="31"/>
      <c r="J470" s="31"/>
      <c r="K470" s="560"/>
      <c r="L470" s="561"/>
      <c r="M470" s="562"/>
      <c r="N470" s="124"/>
      <c r="O470" s="124"/>
      <c r="P470" s="124"/>
      <c r="Q470" s="119"/>
      <c r="R470" s="119"/>
      <c r="S470" s="119"/>
      <c r="T470" s="119"/>
      <c r="U470" s="119"/>
      <c r="V470" s="119"/>
    </row>
    <row r="471" spans="2:22" x14ac:dyDescent="0.2">
      <c r="B471" s="567"/>
      <c r="C471" s="62"/>
      <c r="D471" s="64"/>
      <c r="E471" s="63"/>
      <c r="F471" s="63"/>
      <c r="G471" s="480"/>
      <c r="H471" s="32"/>
      <c r="I471" s="31"/>
      <c r="J471" s="31"/>
      <c r="K471" s="560"/>
      <c r="L471" s="561"/>
      <c r="M471" s="562"/>
      <c r="N471" s="124"/>
      <c r="O471" s="124"/>
      <c r="P471" s="124"/>
      <c r="Q471" s="119"/>
      <c r="R471" s="119"/>
      <c r="S471" s="119"/>
      <c r="T471" s="119"/>
      <c r="U471" s="119"/>
      <c r="V471" s="119"/>
    </row>
    <row r="472" spans="2:22" x14ac:dyDescent="0.2">
      <c r="B472" s="567"/>
      <c r="C472" s="62"/>
      <c r="D472" s="64"/>
      <c r="E472" s="63"/>
      <c r="F472" s="63"/>
      <c r="G472" s="480"/>
      <c r="H472" s="32"/>
      <c r="I472" s="31"/>
      <c r="J472" s="31"/>
      <c r="K472" s="560"/>
      <c r="L472" s="561"/>
      <c r="M472" s="562"/>
      <c r="N472" s="124"/>
      <c r="O472" s="124"/>
      <c r="P472" s="124"/>
      <c r="Q472" s="119"/>
      <c r="R472" s="119"/>
      <c r="S472" s="119"/>
      <c r="T472" s="119"/>
      <c r="U472" s="119"/>
      <c r="V472" s="119"/>
    </row>
    <row r="473" spans="2:22" x14ac:dyDescent="0.2">
      <c r="B473" s="567"/>
      <c r="C473" s="62"/>
      <c r="D473" s="64"/>
      <c r="E473" s="63"/>
      <c r="F473" s="63"/>
      <c r="G473" s="480"/>
      <c r="H473" s="32"/>
      <c r="I473" s="31"/>
      <c r="J473" s="31"/>
      <c r="K473" s="560"/>
      <c r="L473" s="561"/>
      <c r="M473" s="562"/>
      <c r="N473" s="124"/>
      <c r="O473" s="124"/>
      <c r="P473" s="124"/>
      <c r="Q473" s="119"/>
      <c r="R473" s="119"/>
      <c r="S473" s="119"/>
      <c r="T473" s="119"/>
      <c r="U473" s="119"/>
      <c r="V473" s="119"/>
    </row>
    <row r="474" spans="2:22" x14ac:dyDescent="0.2">
      <c r="B474" s="567"/>
      <c r="C474" s="62"/>
      <c r="D474" s="64"/>
      <c r="E474" s="63"/>
      <c r="F474" s="63"/>
      <c r="G474" s="480"/>
      <c r="H474" s="32"/>
      <c r="I474" s="31"/>
      <c r="J474" s="31"/>
      <c r="K474" s="560"/>
      <c r="L474" s="561"/>
      <c r="M474" s="562"/>
      <c r="N474" s="124"/>
      <c r="O474" s="124"/>
      <c r="P474" s="124"/>
      <c r="Q474" s="119"/>
      <c r="R474" s="119"/>
      <c r="S474" s="119"/>
      <c r="T474" s="119"/>
      <c r="U474" s="119"/>
      <c r="V474" s="119"/>
    </row>
    <row r="475" spans="2:22" x14ac:dyDescent="0.2">
      <c r="B475" s="567"/>
      <c r="C475" s="62"/>
      <c r="D475" s="64"/>
      <c r="E475" s="63"/>
      <c r="F475" s="63"/>
      <c r="G475" s="480"/>
      <c r="H475" s="32"/>
      <c r="I475" s="31"/>
      <c r="J475" s="31"/>
      <c r="K475" s="560"/>
      <c r="L475" s="561"/>
      <c r="M475" s="562"/>
      <c r="N475" s="124"/>
      <c r="O475" s="124"/>
      <c r="P475" s="124"/>
      <c r="Q475" s="119"/>
      <c r="R475" s="119"/>
      <c r="S475" s="119"/>
      <c r="T475" s="119"/>
      <c r="U475" s="119"/>
      <c r="V475" s="119"/>
    </row>
    <row r="476" spans="2:22" x14ac:dyDescent="0.2">
      <c r="B476" s="567"/>
      <c r="C476" s="62"/>
      <c r="D476" s="64"/>
      <c r="E476" s="63"/>
      <c r="F476" s="63"/>
      <c r="G476" s="480"/>
      <c r="H476" s="32"/>
      <c r="I476" s="31"/>
      <c r="J476" s="31"/>
      <c r="K476" s="560"/>
      <c r="L476" s="561"/>
      <c r="M476" s="562"/>
      <c r="N476" s="124"/>
      <c r="O476" s="124"/>
      <c r="P476" s="124"/>
      <c r="Q476" s="119"/>
      <c r="R476" s="119"/>
      <c r="S476" s="119"/>
      <c r="T476" s="119"/>
      <c r="U476" s="119"/>
      <c r="V476" s="119"/>
    </row>
    <row r="477" spans="2:22" x14ac:dyDescent="0.2">
      <c r="B477" s="567"/>
      <c r="C477" s="62"/>
      <c r="D477" s="64"/>
      <c r="E477" s="63"/>
      <c r="F477" s="63"/>
      <c r="G477" s="480"/>
      <c r="H477" s="32"/>
      <c r="I477" s="31"/>
      <c r="J477" s="31"/>
      <c r="K477" s="560"/>
      <c r="L477" s="561"/>
      <c r="M477" s="562"/>
      <c r="N477" s="124"/>
      <c r="O477" s="124"/>
      <c r="P477" s="124"/>
      <c r="Q477" s="119"/>
      <c r="R477" s="119"/>
      <c r="S477" s="119"/>
      <c r="T477" s="119"/>
      <c r="U477" s="119"/>
      <c r="V477" s="119"/>
    </row>
    <row r="478" spans="2:22" x14ac:dyDescent="0.2">
      <c r="B478" s="567"/>
      <c r="C478" s="62"/>
      <c r="D478" s="64"/>
      <c r="E478" s="63"/>
      <c r="F478" s="63"/>
      <c r="G478" s="480"/>
      <c r="H478" s="32"/>
      <c r="I478" s="31"/>
      <c r="J478" s="31"/>
      <c r="K478" s="560"/>
      <c r="L478" s="561"/>
      <c r="M478" s="562"/>
      <c r="N478" s="124"/>
      <c r="O478" s="124"/>
      <c r="P478" s="124"/>
      <c r="Q478" s="119"/>
      <c r="R478" s="119"/>
      <c r="S478" s="119"/>
      <c r="T478" s="119"/>
      <c r="U478" s="119"/>
      <c r="V478" s="119"/>
    </row>
    <row r="479" spans="2:22" x14ac:dyDescent="0.2">
      <c r="B479" s="567"/>
      <c r="C479" s="62"/>
      <c r="D479" s="64"/>
      <c r="E479" s="63"/>
      <c r="F479" s="63"/>
      <c r="G479" s="480"/>
      <c r="H479" s="32"/>
      <c r="I479" s="31"/>
      <c r="J479" s="31"/>
      <c r="K479" s="560"/>
      <c r="L479" s="561"/>
      <c r="M479" s="562"/>
      <c r="N479" s="124"/>
      <c r="O479" s="124"/>
      <c r="P479" s="124"/>
      <c r="Q479" s="119"/>
      <c r="R479" s="119"/>
      <c r="S479" s="119"/>
      <c r="T479" s="119"/>
      <c r="U479" s="119"/>
      <c r="V479" s="119"/>
    </row>
    <row r="480" spans="2:22" x14ac:dyDescent="0.2">
      <c r="B480" s="567"/>
      <c r="C480" s="62"/>
      <c r="D480" s="64"/>
      <c r="E480" s="63"/>
      <c r="F480" s="63"/>
      <c r="G480" s="480"/>
      <c r="H480" s="32"/>
      <c r="I480" s="31"/>
      <c r="J480" s="31"/>
      <c r="K480" s="560"/>
      <c r="L480" s="561"/>
      <c r="M480" s="562"/>
      <c r="N480" s="124"/>
      <c r="O480" s="124"/>
      <c r="P480" s="124"/>
      <c r="Q480" s="119"/>
      <c r="R480" s="119"/>
      <c r="S480" s="119"/>
      <c r="T480" s="119"/>
      <c r="U480" s="119"/>
      <c r="V480" s="119"/>
    </row>
    <row r="481" spans="2:22" x14ac:dyDescent="0.2">
      <c r="B481" s="567"/>
      <c r="C481" s="62"/>
      <c r="D481" s="64"/>
      <c r="E481" s="63"/>
      <c r="F481" s="63"/>
      <c r="G481" s="480"/>
      <c r="H481" s="32"/>
      <c r="I481" s="31"/>
      <c r="J481" s="31"/>
      <c r="K481" s="560"/>
      <c r="L481" s="561"/>
      <c r="M481" s="562"/>
      <c r="N481" s="124"/>
      <c r="O481" s="124"/>
      <c r="P481" s="124"/>
      <c r="Q481" s="119"/>
      <c r="R481" s="119"/>
      <c r="S481" s="119"/>
      <c r="T481" s="119"/>
      <c r="U481" s="119"/>
      <c r="V481" s="119"/>
    </row>
    <row r="482" spans="2:22" x14ac:dyDescent="0.2">
      <c r="B482" s="567"/>
      <c r="C482" s="62"/>
      <c r="D482" s="64"/>
      <c r="E482" s="63"/>
      <c r="F482" s="63"/>
      <c r="G482" s="480"/>
      <c r="H482" s="32"/>
      <c r="I482" s="31"/>
      <c r="J482" s="31"/>
      <c r="K482" s="560"/>
      <c r="L482" s="561"/>
      <c r="M482" s="562"/>
      <c r="N482" s="124"/>
      <c r="O482" s="124"/>
      <c r="P482" s="124"/>
      <c r="Q482" s="119"/>
      <c r="R482" s="119"/>
      <c r="S482" s="119"/>
      <c r="T482" s="119"/>
      <c r="U482" s="119"/>
      <c r="V482" s="119"/>
    </row>
    <row r="483" spans="2:22" x14ac:dyDescent="0.2">
      <c r="B483" s="567"/>
      <c r="C483" s="62"/>
      <c r="D483" s="64"/>
      <c r="E483" s="63"/>
      <c r="F483" s="63"/>
      <c r="G483" s="480"/>
      <c r="H483" s="32"/>
      <c r="I483" s="31"/>
      <c r="J483" s="31"/>
      <c r="K483" s="560"/>
      <c r="L483" s="561"/>
      <c r="M483" s="562"/>
      <c r="N483" s="124"/>
      <c r="O483" s="124"/>
      <c r="P483" s="124"/>
      <c r="Q483" s="119"/>
      <c r="R483" s="119"/>
      <c r="S483" s="119"/>
      <c r="T483" s="119"/>
      <c r="U483" s="119"/>
      <c r="V483" s="119"/>
    </row>
    <row r="484" spans="2:22" x14ac:dyDescent="0.2">
      <c r="B484" s="567"/>
      <c r="C484" s="62"/>
      <c r="D484" s="64"/>
      <c r="E484" s="63"/>
      <c r="F484" s="63"/>
      <c r="G484" s="480"/>
      <c r="H484" s="32"/>
      <c r="I484" s="31"/>
      <c r="J484" s="31"/>
      <c r="K484" s="560"/>
      <c r="L484" s="561"/>
      <c r="M484" s="562"/>
      <c r="N484" s="124"/>
      <c r="O484" s="124"/>
      <c r="P484" s="124"/>
      <c r="Q484" s="119"/>
      <c r="R484" s="119"/>
      <c r="S484" s="119"/>
      <c r="T484" s="119"/>
      <c r="U484" s="119"/>
      <c r="V484" s="119"/>
    </row>
    <row r="485" spans="2:22" x14ac:dyDescent="0.2">
      <c r="B485" s="567"/>
      <c r="C485" s="62"/>
      <c r="D485" s="64"/>
      <c r="E485" s="63"/>
      <c r="F485" s="63"/>
      <c r="G485" s="480"/>
      <c r="H485" s="32"/>
      <c r="I485" s="31"/>
      <c r="J485" s="31"/>
      <c r="K485" s="560"/>
      <c r="L485" s="561"/>
      <c r="M485" s="562"/>
      <c r="N485" s="124"/>
      <c r="O485" s="124"/>
      <c r="P485" s="124"/>
      <c r="Q485" s="119"/>
      <c r="R485" s="119"/>
      <c r="S485" s="119"/>
      <c r="T485" s="119"/>
      <c r="U485" s="119"/>
      <c r="V485" s="119"/>
    </row>
    <row r="486" spans="2:22" ht="15" thickBot="1" x14ac:dyDescent="0.25">
      <c r="B486" s="412"/>
      <c r="C486" s="302"/>
      <c r="D486" s="302"/>
      <c r="E486" s="302"/>
      <c r="F486" s="302"/>
      <c r="G486" s="302"/>
      <c r="H486" s="302"/>
      <c r="I486" s="302"/>
      <c r="J486" s="302"/>
      <c r="K486" s="302"/>
      <c r="L486" s="302"/>
      <c r="M486" s="421"/>
      <c r="N486" s="124"/>
      <c r="O486" s="124"/>
      <c r="P486" s="124"/>
      <c r="Q486" s="119"/>
      <c r="R486" s="119"/>
      <c r="S486" s="119"/>
      <c r="T486" s="119"/>
      <c r="U486" s="119"/>
      <c r="V486" s="119"/>
    </row>
    <row r="487" spans="2:22" x14ac:dyDescent="0.2">
      <c r="M487" s="124"/>
      <c r="N487" s="124"/>
      <c r="O487" s="124"/>
      <c r="P487" s="124"/>
      <c r="Q487" s="119"/>
      <c r="R487" s="119"/>
      <c r="S487" s="119"/>
      <c r="T487" s="119"/>
      <c r="U487" s="119"/>
      <c r="V487" s="119"/>
    </row>
    <row r="488" spans="2:22" ht="15.75" x14ac:dyDescent="0.2">
      <c r="B488" s="341" t="s">
        <v>102</v>
      </c>
      <c r="M488" s="124"/>
      <c r="N488" s="124"/>
      <c r="O488" s="124"/>
      <c r="P488" s="124"/>
      <c r="Q488" s="119"/>
      <c r="R488" s="119"/>
      <c r="S488" s="119"/>
      <c r="T488" s="119"/>
      <c r="U488" s="119"/>
      <c r="V488" s="119"/>
    </row>
    <row r="490" spans="2:22" s="389" customFormat="1" ht="21" thickBot="1" x14ac:dyDescent="0.35">
      <c r="B490" s="386" t="s">
        <v>245</v>
      </c>
      <c r="C490" s="387"/>
      <c r="D490" s="387"/>
      <c r="E490" s="387"/>
      <c r="F490" s="387"/>
      <c r="G490" s="387"/>
      <c r="H490" s="387"/>
      <c r="I490" s="388"/>
      <c r="K490" s="390"/>
      <c r="M490" s="391"/>
      <c r="N490" s="391"/>
      <c r="O490" s="391"/>
      <c r="P490" s="391"/>
      <c r="Q490" s="392"/>
      <c r="R490" s="392"/>
      <c r="S490" s="392"/>
      <c r="T490" s="392"/>
      <c r="U490" s="392"/>
      <c r="V490" s="392"/>
    </row>
    <row r="491" spans="2:22" x14ac:dyDescent="0.2">
      <c r="M491" s="124"/>
      <c r="N491" s="124"/>
      <c r="O491" s="124"/>
      <c r="P491" s="124"/>
      <c r="Q491" s="119"/>
      <c r="R491" s="119"/>
      <c r="S491" s="119"/>
      <c r="T491" s="119"/>
      <c r="U491" s="119"/>
      <c r="V491" s="119"/>
    </row>
    <row r="492" spans="2:22" ht="15" thickBot="1" x14ac:dyDescent="0.25">
      <c r="M492" s="124"/>
      <c r="N492" s="124"/>
      <c r="O492" s="124"/>
      <c r="P492" s="124"/>
      <c r="Q492" s="119"/>
      <c r="R492" s="119"/>
      <c r="S492" s="119"/>
      <c r="T492" s="119"/>
      <c r="U492" s="119"/>
      <c r="V492" s="119"/>
    </row>
    <row r="493" spans="2:22" ht="15" x14ac:dyDescent="0.2">
      <c r="B493" s="574" t="s">
        <v>246</v>
      </c>
      <c r="C493" s="575"/>
      <c r="D493" s="576"/>
      <c r="M493" s="124"/>
      <c r="N493" s="124"/>
      <c r="O493" s="124"/>
      <c r="P493" s="124"/>
      <c r="Q493" s="119"/>
      <c r="R493" s="119"/>
      <c r="S493" s="119"/>
      <c r="T493" s="119"/>
      <c r="U493" s="119"/>
      <c r="V493" s="119"/>
    </row>
    <row r="494" spans="2:22" ht="16.5" x14ac:dyDescent="0.2">
      <c r="B494" s="20" t="s">
        <v>80</v>
      </c>
      <c r="C494" s="21" t="s">
        <v>81</v>
      </c>
      <c r="D494" s="22" t="s">
        <v>82</v>
      </c>
      <c r="M494" s="124"/>
      <c r="N494" s="124"/>
      <c r="O494" s="124"/>
      <c r="P494" s="124"/>
      <c r="Q494" s="119"/>
      <c r="R494" s="119"/>
      <c r="S494" s="119"/>
      <c r="T494" s="119"/>
      <c r="U494" s="119"/>
      <c r="V494" s="119"/>
    </row>
    <row r="495" spans="2:22" ht="15" thickBot="1" x14ac:dyDescent="0.25">
      <c r="B495" s="226">
        <f>SUM(H609:H683)</f>
        <v>0</v>
      </c>
      <c r="C495" s="226">
        <f>SUM(I609:I683)</f>
        <v>0</v>
      </c>
      <c r="D495" s="33" t="s">
        <v>83</v>
      </c>
      <c r="M495" s="124"/>
      <c r="N495" s="124"/>
      <c r="O495" s="124"/>
      <c r="P495" s="124"/>
      <c r="Q495" s="119"/>
      <c r="R495" s="119"/>
      <c r="S495" s="119"/>
      <c r="T495" s="119"/>
      <c r="U495" s="119"/>
      <c r="V495" s="119"/>
    </row>
    <row r="497" spans="2:22" ht="15" x14ac:dyDescent="0.25">
      <c r="B497" s="639" t="s">
        <v>104</v>
      </c>
      <c r="C497" s="639"/>
      <c r="D497" s="639"/>
    </row>
    <row r="498" spans="2:22" ht="42.75" customHeight="1" x14ac:dyDescent="0.2">
      <c r="B498" s="578" t="s">
        <v>344</v>
      </c>
      <c r="C498" s="578"/>
      <c r="D498" s="175"/>
    </row>
    <row r="500" spans="2:22" ht="15" thickBot="1" x14ac:dyDescent="0.25">
      <c r="M500" s="124"/>
      <c r="N500" s="124"/>
      <c r="O500" s="124"/>
      <c r="P500" s="124"/>
      <c r="Q500" s="119"/>
      <c r="R500" s="119"/>
      <c r="S500" s="119"/>
      <c r="T500" s="119"/>
      <c r="U500" s="119"/>
      <c r="V500" s="119"/>
    </row>
    <row r="501" spans="2:22" x14ac:dyDescent="0.2">
      <c r="B501" s="414"/>
      <c r="C501" s="415"/>
      <c r="D501" s="415"/>
      <c r="E501" s="415"/>
      <c r="F501" s="415"/>
      <c r="G501" s="415"/>
      <c r="H501" s="415"/>
      <c r="I501" s="415"/>
      <c r="J501" s="415"/>
      <c r="K501" s="415"/>
      <c r="L501" s="415"/>
      <c r="M501" s="417"/>
      <c r="N501" s="124"/>
      <c r="O501" s="124"/>
      <c r="P501" s="124"/>
      <c r="Q501" s="119"/>
      <c r="R501" s="119"/>
      <c r="S501" s="119"/>
      <c r="T501" s="119"/>
      <c r="U501" s="119"/>
      <c r="V501" s="119"/>
    </row>
    <row r="502" spans="2:22" ht="18" x14ac:dyDescent="0.25">
      <c r="B502" s="418" t="s">
        <v>172</v>
      </c>
      <c r="M502" s="419"/>
      <c r="N502" s="124"/>
      <c r="O502" s="124"/>
      <c r="P502" s="124"/>
      <c r="Q502" s="119"/>
      <c r="R502" s="119"/>
      <c r="S502" s="119"/>
      <c r="T502" s="119"/>
      <c r="U502" s="119"/>
      <c r="V502" s="119"/>
    </row>
    <row r="503" spans="2:22" x14ac:dyDescent="0.2">
      <c r="B503" s="141"/>
      <c r="M503" s="419"/>
      <c r="N503" s="124"/>
      <c r="O503" s="124"/>
      <c r="P503" s="124"/>
      <c r="Q503" s="119"/>
      <c r="R503" s="119"/>
      <c r="S503" s="119"/>
      <c r="T503" s="119"/>
      <c r="U503" s="119"/>
      <c r="V503" s="119"/>
    </row>
    <row r="504" spans="2:22" ht="105" x14ac:dyDescent="0.25">
      <c r="B504" s="132" t="s">
        <v>60</v>
      </c>
      <c r="C504" s="487" t="s">
        <v>248</v>
      </c>
      <c r="D504" s="489" t="s">
        <v>249</v>
      </c>
      <c r="E504" s="489" t="s">
        <v>250</v>
      </c>
      <c r="F504" s="489" t="s">
        <v>251</v>
      </c>
      <c r="G504" s="487" t="s">
        <v>252</v>
      </c>
      <c r="H504" s="487" t="s">
        <v>253</v>
      </c>
      <c r="I504" s="487" t="s">
        <v>254</v>
      </c>
      <c r="J504" s="489" t="s">
        <v>255</v>
      </c>
      <c r="K504" s="489" t="s">
        <v>256</v>
      </c>
      <c r="L504" s="487" t="s">
        <v>257</v>
      </c>
      <c r="M504" s="154" t="s">
        <v>258</v>
      </c>
      <c r="N504" s="124"/>
      <c r="O504" s="119"/>
      <c r="P504" s="119"/>
      <c r="Q504" s="119"/>
      <c r="R504" s="119"/>
      <c r="S504" s="119"/>
      <c r="T504" s="119"/>
    </row>
    <row r="505" spans="2:22" x14ac:dyDescent="0.2">
      <c r="B505" s="105"/>
      <c r="C505" s="34"/>
      <c r="D505" s="219"/>
      <c r="E505" s="219"/>
      <c r="F505" s="219"/>
      <c r="G505" s="16"/>
      <c r="H505" s="16"/>
      <c r="I505" s="16"/>
      <c r="J505" s="16"/>
      <c r="K505" s="35"/>
      <c r="L505" s="16"/>
      <c r="M505" s="155"/>
      <c r="N505" s="124"/>
      <c r="O505" s="119"/>
      <c r="P505" s="119"/>
      <c r="Q505" s="119"/>
      <c r="R505" s="119"/>
      <c r="S505" s="119"/>
      <c r="T505" s="119"/>
    </row>
    <row r="506" spans="2:22" x14ac:dyDescent="0.2">
      <c r="B506" s="105"/>
      <c r="C506" s="34"/>
      <c r="D506" s="219"/>
      <c r="E506" s="219"/>
      <c r="F506" s="219"/>
      <c r="G506" s="16"/>
      <c r="H506" s="16"/>
      <c r="I506" s="16"/>
      <c r="J506" s="16"/>
      <c r="K506" s="35"/>
      <c r="L506" s="16"/>
      <c r="M506" s="155"/>
      <c r="N506" s="124"/>
      <c r="O506" s="119"/>
      <c r="P506" s="119"/>
      <c r="Q506" s="119"/>
      <c r="R506" s="119"/>
      <c r="S506" s="119"/>
      <c r="T506" s="119"/>
    </row>
    <row r="507" spans="2:22" x14ac:dyDescent="0.2">
      <c r="B507" s="105"/>
      <c r="C507" s="34"/>
      <c r="D507" s="219"/>
      <c r="E507" s="219"/>
      <c r="F507" s="219"/>
      <c r="G507" s="16"/>
      <c r="H507" s="16"/>
      <c r="I507" s="16"/>
      <c r="J507" s="16"/>
      <c r="K507" s="35"/>
      <c r="L507" s="16"/>
      <c r="M507" s="155"/>
      <c r="N507" s="124"/>
      <c r="O507" s="119"/>
      <c r="P507" s="119"/>
      <c r="Q507" s="119"/>
      <c r="R507" s="119"/>
      <c r="S507" s="119"/>
      <c r="T507" s="119"/>
    </row>
    <row r="508" spans="2:22" x14ac:dyDescent="0.2">
      <c r="B508" s="105"/>
      <c r="C508" s="34"/>
      <c r="D508" s="219"/>
      <c r="E508" s="219"/>
      <c r="F508" s="219"/>
      <c r="G508" s="16"/>
      <c r="H508" s="16"/>
      <c r="I508" s="16"/>
      <c r="J508" s="16"/>
      <c r="K508" s="35"/>
      <c r="L508" s="16"/>
      <c r="M508" s="155"/>
      <c r="N508" s="124"/>
      <c r="O508" s="119"/>
      <c r="P508" s="119"/>
      <c r="Q508" s="119"/>
      <c r="R508" s="119"/>
      <c r="S508" s="119"/>
      <c r="T508" s="119"/>
    </row>
    <row r="509" spans="2:22" x14ac:dyDescent="0.2">
      <c r="B509" s="105"/>
      <c r="C509" s="34"/>
      <c r="D509" s="219"/>
      <c r="E509" s="219"/>
      <c r="F509" s="219"/>
      <c r="G509" s="16"/>
      <c r="H509" s="16"/>
      <c r="I509" s="16"/>
      <c r="J509" s="16"/>
      <c r="K509" s="35"/>
      <c r="L509" s="16"/>
      <c r="M509" s="155"/>
      <c r="N509" s="124"/>
      <c r="O509" s="119"/>
      <c r="P509" s="119"/>
      <c r="Q509" s="119"/>
      <c r="R509" s="119"/>
      <c r="S509" s="119"/>
      <c r="T509" s="119"/>
    </row>
    <row r="510" spans="2:22" x14ac:dyDescent="0.2">
      <c r="B510" s="105"/>
      <c r="C510" s="34"/>
      <c r="D510" s="219"/>
      <c r="E510" s="219"/>
      <c r="F510" s="219"/>
      <c r="G510" s="16"/>
      <c r="H510" s="16"/>
      <c r="I510" s="16"/>
      <c r="J510" s="16"/>
      <c r="K510" s="35"/>
      <c r="L510" s="16"/>
      <c r="M510" s="155"/>
      <c r="N510" s="124"/>
      <c r="O510" s="119"/>
      <c r="P510" s="119"/>
      <c r="Q510" s="119"/>
      <c r="R510" s="119"/>
      <c r="S510" s="119"/>
      <c r="T510" s="119"/>
    </row>
    <row r="511" spans="2:22" x14ac:dyDescent="0.2">
      <c r="B511" s="105"/>
      <c r="C511" s="34"/>
      <c r="D511" s="219"/>
      <c r="E511" s="219"/>
      <c r="F511" s="219"/>
      <c r="G511" s="16"/>
      <c r="H511" s="16"/>
      <c r="I511" s="16"/>
      <c r="J511" s="16"/>
      <c r="K511" s="35"/>
      <c r="L511" s="16"/>
      <c r="M511" s="155"/>
      <c r="N511" s="124"/>
      <c r="O511" s="119"/>
      <c r="P511" s="119"/>
      <c r="Q511" s="119"/>
      <c r="R511" s="119"/>
      <c r="S511" s="119"/>
      <c r="T511" s="119"/>
    </row>
    <row r="512" spans="2:22" x14ac:dyDescent="0.2">
      <c r="B512" s="105"/>
      <c r="C512" s="34"/>
      <c r="D512" s="219"/>
      <c r="E512" s="219"/>
      <c r="F512" s="219"/>
      <c r="G512" s="16"/>
      <c r="H512" s="16"/>
      <c r="I512" s="16"/>
      <c r="J512" s="16"/>
      <c r="K512" s="35"/>
      <c r="L512" s="16"/>
      <c r="M512" s="155"/>
      <c r="N512" s="124"/>
      <c r="O512" s="119"/>
      <c r="P512" s="119"/>
      <c r="Q512" s="119"/>
      <c r="R512" s="119"/>
      <c r="S512" s="119"/>
      <c r="T512" s="119"/>
    </row>
    <row r="513" spans="2:22" x14ac:dyDescent="0.2">
      <c r="B513" s="105"/>
      <c r="C513" s="34"/>
      <c r="D513" s="219"/>
      <c r="E513" s="219"/>
      <c r="F513" s="219"/>
      <c r="G513" s="16"/>
      <c r="H513" s="16"/>
      <c r="I513" s="16"/>
      <c r="J513" s="16"/>
      <c r="K513" s="35"/>
      <c r="L513" s="16"/>
      <c r="M513" s="155"/>
      <c r="N513" s="124"/>
      <c r="O513" s="119"/>
      <c r="P513" s="119"/>
      <c r="Q513" s="119"/>
      <c r="R513" s="119"/>
      <c r="S513" s="119"/>
      <c r="T513" s="119"/>
    </row>
    <row r="514" spans="2:22" x14ac:dyDescent="0.2">
      <c r="B514" s="105"/>
      <c r="C514" s="34"/>
      <c r="D514" s="219"/>
      <c r="E514" s="219"/>
      <c r="F514" s="219"/>
      <c r="G514" s="16"/>
      <c r="H514" s="16"/>
      <c r="I514" s="16"/>
      <c r="J514" s="16"/>
      <c r="K514" s="35"/>
      <c r="L514" s="16"/>
      <c r="M514" s="155"/>
      <c r="N514" s="124"/>
      <c r="O514" s="119"/>
      <c r="P514" s="119"/>
      <c r="Q514" s="119"/>
      <c r="R514" s="119"/>
      <c r="S514" s="119"/>
      <c r="T514" s="119"/>
    </row>
    <row r="515" spans="2:22" x14ac:dyDescent="0.2">
      <c r="B515" s="105"/>
      <c r="C515" s="34"/>
      <c r="D515" s="219"/>
      <c r="E515" s="219"/>
      <c r="F515" s="219"/>
      <c r="G515" s="16"/>
      <c r="H515" s="16"/>
      <c r="I515" s="16"/>
      <c r="J515" s="16"/>
      <c r="K515" s="35"/>
      <c r="L515" s="16"/>
      <c r="M515" s="155"/>
      <c r="N515" s="124"/>
      <c r="O515" s="119"/>
      <c r="P515" s="119"/>
      <c r="Q515" s="119"/>
      <c r="R515" s="119"/>
      <c r="S515" s="119"/>
      <c r="T515" s="119"/>
    </row>
    <row r="516" spans="2:22" x14ac:dyDescent="0.2">
      <c r="B516" s="105"/>
      <c r="C516" s="34"/>
      <c r="D516" s="219"/>
      <c r="E516" s="219"/>
      <c r="F516" s="219"/>
      <c r="G516" s="16"/>
      <c r="H516" s="16"/>
      <c r="I516" s="16"/>
      <c r="J516" s="16"/>
      <c r="K516" s="35"/>
      <c r="L516" s="16"/>
      <c r="M516" s="155"/>
      <c r="N516" s="124"/>
      <c r="O516" s="119"/>
      <c r="P516" s="119"/>
      <c r="Q516" s="119"/>
      <c r="R516" s="119"/>
      <c r="S516" s="119"/>
      <c r="T516" s="119"/>
    </row>
    <row r="517" spans="2:22" x14ac:dyDescent="0.2">
      <c r="B517" s="105"/>
      <c r="C517" s="34"/>
      <c r="D517" s="219"/>
      <c r="E517" s="219"/>
      <c r="F517" s="219"/>
      <c r="G517" s="16"/>
      <c r="H517" s="16"/>
      <c r="I517" s="16"/>
      <c r="J517" s="16"/>
      <c r="K517" s="35"/>
      <c r="L517" s="16"/>
      <c r="M517" s="155"/>
      <c r="N517" s="124"/>
      <c r="O517" s="119"/>
      <c r="P517" s="119"/>
      <c r="Q517" s="119"/>
      <c r="R517" s="119"/>
      <c r="S517" s="119"/>
      <c r="T517" s="119"/>
    </row>
    <row r="518" spans="2:22" x14ac:dyDescent="0.2">
      <c r="B518" s="105"/>
      <c r="C518" s="34"/>
      <c r="D518" s="219"/>
      <c r="E518" s="219"/>
      <c r="F518" s="219"/>
      <c r="G518" s="16"/>
      <c r="H518" s="16"/>
      <c r="I518" s="16"/>
      <c r="J518" s="16"/>
      <c r="K518" s="35"/>
      <c r="L518" s="16"/>
      <c r="M518" s="155"/>
      <c r="N518" s="124"/>
      <c r="O518" s="119"/>
      <c r="P518" s="119"/>
      <c r="Q518" s="119"/>
      <c r="R518" s="119"/>
      <c r="S518" s="119"/>
      <c r="T518" s="119"/>
    </row>
    <row r="519" spans="2:22" x14ac:dyDescent="0.2">
      <c r="B519" s="105"/>
      <c r="C519" s="34"/>
      <c r="D519" s="219"/>
      <c r="E519" s="219"/>
      <c r="F519" s="219"/>
      <c r="G519" s="16"/>
      <c r="H519" s="16"/>
      <c r="I519" s="16"/>
      <c r="J519" s="16"/>
      <c r="K519" s="35"/>
      <c r="L519" s="16"/>
      <c r="M519" s="155"/>
      <c r="N519" s="124"/>
      <c r="O519" s="119"/>
      <c r="P519" s="119"/>
      <c r="Q519" s="119"/>
      <c r="R519" s="119"/>
      <c r="S519" s="119"/>
      <c r="T519" s="119"/>
    </row>
    <row r="520" spans="2:22" x14ac:dyDescent="0.2">
      <c r="B520" s="105"/>
      <c r="C520" s="34"/>
      <c r="D520" s="219"/>
      <c r="E520" s="219"/>
      <c r="F520" s="219"/>
      <c r="G520" s="16"/>
      <c r="H520" s="16"/>
      <c r="I520" s="16"/>
      <c r="J520" s="16"/>
      <c r="K520" s="35"/>
      <c r="L520" s="16"/>
      <c r="M520" s="155"/>
      <c r="N520" s="124"/>
      <c r="O520" s="119"/>
      <c r="P520" s="119"/>
      <c r="Q520" s="119"/>
      <c r="R520" s="119"/>
      <c r="S520" s="119"/>
      <c r="T520" s="119"/>
    </row>
    <row r="521" spans="2:22" x14ac:dyDescent="0.2">
      <c r="B521" s="105"/>
      <c r="C521" s="34"/>
      <c r="D521" s="219"/>
      <c r="E521" s="219"/>
      <c r="F521" s="219"/>
      <c r="G521" s="16"/>
      <c r="H521" s="16"/>
      <c r="I521" s="16"/>
      <c r="J521" s="16"/>
      <c r="K521" s="35"/>
      <c r="L521" s="16"/>
      <c r="M521" s="155"/>
      <c r="N521" s="124"/>
      <c r="O521" s="119"/>
      <c r="P521" s="119"/>
      <c r="Q521" s="119"/>
      <c r="R521" s="119"/>
      <c r="S521" s="119"/>
      <c r="T521" s="119"/>
    </row>
    <row r="522" spans="2:22" x14ac:dyDescent="0.2">
      <c r="B522" s="105"/>
      <c r="C522" s="34"/>
      <c r="D522" s="219"/>
      <c r="E522" s="219"/>
      <c r="F522" s="219"/>
      <c r="G522" s="16"/>
      <c r="H522" s="16"/>
      <c r="I522" s="16"/>
      <c r="J522" s="16"/>
      <c r="K522" s="35"/>
      <c r="L522" s="16"/>
      <c r="M522" s="155"/>
      <c r="N522" s="124"/>
      <c r="O522" s="119"/>
      <c r="P522" s="119"/>
      <c r="Q522" s="119"/>
      <c r="R522" s="119"/>
      <c r="S522" s="119"/>
      <c r="T522" s="119"/>
    </row>
    <row r="523" spans="2:22" x14ac:dyDescent="0.2">
      <c r="B523" s="105"/>
      <c r="C523" s="34"/>
      <c r="D523" s="219"/>
      <c r="E523" s="219"/>
      <c r="F523" s="219"/>
      <c r="G523" s="16"/>
      <c r="H523" s="16"/>
      <c r="I523" s="16"/>
      <c r="J523" s="16"/>
      <c r="K523" s="35"/>
      <c r="L523" s="16"/>
      <c r="M523" s="155"/>
      <c r="N523" s="124"/>
      <c r="O523" s="119"/>
      <c r="P523" s="119"/>
      <c r="Q523" s="119"/>
      <c r="R523" s="119"/>
      <c r="S523" s="119"/>
      <c r="T523" s="119"/>
    </row>
    <row r="524" spans="2:22" x14ac:dyDescent="0.2">
      <c r="B524" s="105"/>
      <c r="C524" s="34"/>
      <c r="D524" s="219"/>
      <c r="E524" s="219"/>
      <c r="F524" s="219"/>
      <c r="G524" s="16"/>
      <c r="H524" s="16"/>
      <c r="I524" s="16"/>
      <c r="J524" s="16"/>
      <c r="K524" s="35"/>
      <c r="L524" s="16"/>
      <c r="M524" s="155"/>
      <c r="N524" s="124"/>
      <c r="O524" s="119"/>
      <c r="P524" s="119"/>
      <c r="Q524" s="119"/>
      <c r="R524" s="119"/>
      <c r="S524" s="119"/>
      <c r="T524" s="119"/>
    </row>
    <row r="525" spans="2:22" x14ac:dyDescent="0.2">
      <c r="B525" s="105"/>
      <c r="C525" s="34"/>
      <c r="D525" s="219"/>
      <c r="E525" s="219"/>
      <c r="F525" s="219"/>
      <c r="G525" s="16"/>
      <c r="H525" s="16"/>
      <c r="I525" s="16"/>
      <c r="J525" s="16"/>
      <c r="K525" s="35"/>
      <c r="L525" s="16"/>
      <c r="M525" s="155"/>
      <c r="N525" s="124"/>
      <c r="O525" s="119"/>
      <c r="P525" s="119"/>
      <c r="Q525" s="119"/>
      <c r="R525" s="119"/>
      <c r="S525" s="119"/>
      <c r="T525" s="119"/>
    </row>
    <row r="526" spans="2:22" x14ac:dyDescent="0.2">
      <c r="B526" s="105"/>
      <c r="C526" s="34"/>
      <c r="D526" s="219"/>
      <c r="E526" s="219"/>
      <c r="F526" s="219"/>
      <c r="G526" s="16"/>
      <c r="H526" s="16"/>
      <c r="I526" s="16"/>
      <c r="J526" s="16"/>
      <c r="K526" s="35"/>
      <c r="L526" s="16"/>
      <c r="M526" s="155"/>
      <c r="N526" s="124"/>
      <c r="O526" s="119"/>
      <c r="P526" s="119"/>
      <c r="Q526" s="119"/>
      <c r="R526" s="119"/>
      <c r="S526" s="119"/>
      <c r="T526" s="119"/>
    </row>
    <row r="527" spans="2:22" x14ac:dyDescent="0.2">
      <c r="B527" s="141"/>
      <c r="M527" s="419"/>
      <c r="N527" s="124"/>
      <c r="O527" s="124"/>
      <c r="P527" s="124"/>
      <c r="Q527" s="119"/>
      <c r="R527" s="119"/>
      <c r="S527" s="119"/>
      <c r="T527" s="119"/>
      <c r="U527" s="119"/>
      <c r="V527" s="119"/>
    </row>
    <row r="528" spans="2:22" ht="15" thickBot="1" x14ac:dyDescent="0.25">
      <c r="B528" s="412"/>
      <c r="C528" s="302"/>
      <c r="D528" s="302"/>
      <c r="E528" s="302"/>
      <c r="F528" s="302"/>
      <c r="G528" s="302"/>
      <c r="H528" s="302"/>
      <c r="I528" s="302"/>
      <c r="J528" s="302"/>
      <c r="K528" s="302"/>
      <c r="L528" s="302"/>
      <c r="M528" s="421"/>
      <c r="N528" s="124"/>
      <c r="O528" s="124"/>
      <c r="P528" s="124"/>
      <c r="Q528" s="119"/>
      <c r="R528" s="119"/>
      <c r="S528" s="119"/>
      <c r="T528" s="119"/>
      <c r="U528" s="119"/>
      <c r="V528" s="119"/>
    </row>
    <row r="529" spans="2:22" x14ac:dyDescent="0.2">
      <c r="B529" s="141"/>
      <c r="G529" s="402"/>
      <c r="M529" s="124"/>
      <c r="N529" s="124"/>
      <c r="O529" s="124"/>
      <c r="P529" s="124"/>
      <c r="Q529" s="119"/>
      <c r="R529" s="119"/>
      <c r="S529" s="119"/>
      <c r="T529" s="119"/>
      <c r="U529" s="119"/>
      <c r="V529" s="119"/>
    </row>
    <row r="530" spans="2:22" ht="14.25" customHeight="1" x14ac:dyDescent="0.25">
      <c r="B530" s="418" t="s">
        <v>184</v>
      </c>
      <c r="G530" s="402"/>
      <c r="M530" s="124"/>
      <c r="N530" s="124"/>
      <c r="O530" s="124"/>
      <c r="P530" s="124"/>
      <c r="Q530" s="119"/>
      <c r="R530" s="119"/>
      <c r="S530" s="119"/>
      <c r="T530" s="119"/>
      <c r="U530" s="119"/>
      <c r="V530" s="119"/>
    </row>
    <row r="531" spans="2:22" x14ac:dyDescent="0.2">
      <c r="B531" s="141"/>
      <c r="G531" s="402"/>
      <c r="M531" s="124"/>
      <c r="N531" s="124"/>
      <c r="O531" s="124"/>
      <c r="P531" s="124"/>
      <c r="Q531" s="119"/>
      <c r="R531" s="119"/>
      <c r="S531" s="119"/>
      <c r="T531" s="119"/>
      <c r="U531" s="119"/>
      <c r="V531" s="119"/>
    </row>
    <row r="532" spans="2:22" x14ac:dyDescent="0.2">
      <c r="B532" s="141" t="s">
        <v>259</v>
      </c>
      <c r="G532" s="402"/>
      <c r="M532" s="124"/>
      <c r="N532" s="124"/>
      <c r="O532" s="124"/>
      <c r="P532" s="124"/>
      <c r="Q532" s="119"/>
      <c r="R532" s="119"/>
      <c r="S532" s="119"/>
      <c r="T532" s="119"/>
      <c r="U532" s="119"/>
      <c r="V532" s="119"/>
    </row>
    <row r="533" spans="2:22" x14ac:dyDescent="0.2">
      <c r="B533" s="141"/>
      <c r="D533" s="66" t="s">
        <v>186</v>
      </c>
      <c r="G533" s="402"/>
      <c r="M533" s="124"/>
      <c r="N533" s="124"/>
      <c r="O533" s="124"/>
      <c r="P533" s="124"/>
      <c r="Q533" s="119"/>
      <c r="R533" s="119"/>
      <c r="S533" s="119"/>
      <c r="T533" s="119"/>
      <c r="U533" s="119"/>
      <c r="V533" s="119"/>
    </row>
    <row r="534" spans="2:22" x14ac:dyDescent="0.2">
      <c r="B534" s="141"/>
      <c r="D534" s="66" t="s">
        <v>188</v>
      </c>
      <c r="E534" s="579" t="s">
        <v>187</v>
      </c>
      <c r="F534" s="579"/>
      <c r="G534" s="402"/>
      <c r="M534" s="124"/>
      <c r="N534" s="124"/>
      <c r="O534" s="124"/>
      <c r="P534" s="124"/>
      <c r="Q534" s="119"/>
      <c r="R534" s="119"/>
      <c r="S534" s="119"/>
      <c r="T534" s="119"/>
      <c r="U534" s="119"/>
      <c r="V534" s="119"/>
    </row>
    <row r="535" spans="2:22" ht="107.1" customHeight="1" x14ac:dyDescent="0.25">
      <c r="B535" s="153" t="s">
        <v>261</v>
      </c>
      <c r="C535" s="481" t="s">
        <v>262</v>
      </c>
      <c r="D535" s="481" t="s">
        <v>263</v>
      </c>
      <c r="E535" s="580" t="s">
        <v>264</v>
      </c>
      <c r="F535" s="581"/>
      <c r="G535" s="482" t="s">
        <v>60</v>
      </c>
      <c r="M535" s="124"/>
      <c r="N535" s="124"/>
      <c r="O535" s="124"/>
      <c r="P535" s="124"/>
      <c r="Q535" s="119"/>
      <c r="R535" s="119"/>
      <c r="S535" s="119"/>
      <c r="T535" s="119"/>
      <c r="U535" s="119"/>
      <c r="V535" s="119"/>
    </row>
    <row r="536" spans="2:22" x14ac:dyDescent="0.2">
      <c r="B536" s="147" t="str">
        <f ca="1">IF(ISBLANK(INDIRECT("$C$505")),"",INDIRECT("$C$505"))</f>
        <v/>
      </c>
      <c r="C536" s="37" t="str">
        <f ca="1">IF(NOT(LEN(B536)&lt;1),"Blowdown valve","")</f>
        <v/>
      </c>
      <c r="D536" s="16"/>
      <c r="E536" s="557"/>
      <c r="F536" s="558"/>
      <c r="G536" s="344" t="str">
        <f t="array" aca="1" ref="G536" ca="1">_xlfn.IFNA(IF($B536&lt;&gt;"",INDEX($B$505:$B$526,MATCH($B536,$C$505:$C$526,0)),""),"")</f>
        <v/>
      </c>
      <c r="M536" s="124"/>
      <c r="N536" s="124"/>
      <c r="O536" s="124"/>
      <c r="P536" s="124"/>
      <c r="Q536" s="119"/>
      <c r="R536" s="119"/>
      <c r="S536" s="119"/>
      <c r="T536" s="119"/>
      <c r="U536" s="119"/>
      <c r="V536" s="119"/>
    </row>
    <row r="537" spans="2:22" x14ac:dyDescent="0.2">
      <c r="B537" s="147" t="str">
        <f ca="1">IF(ISBLANK(INDIRECT("$C$505")),"",INDIRECT("$C$505"))</f>
        <v/>
      </c>
      <c r="C537" s="37" t="str">
        <f ca="1">IF(NOT(LEN(B537)&lt;1),"Isolation valve","")</f>
        <v/>
      </c>
      <c r="D537" s="16"/>
      <c r="E537" s="557"/>
      <c r="F537" s="558"/>
      <c r="G537" s="344" t="str">
        <f t="array" aca="1" ref="G537" ca="1">_xlfn.IFNA(IF($B537&lt;&gt;"",INDEX($B$505:$B$526,MATCH($B537,$C$505:$C$526,0)),""),"")</f>
        <v/>
      </c>
      <c r="M537" s="124"/>
      <c r="N537" s="124"/>
      <c r="O537" s="124"/>
      <c r="P537" s="124"/>
      <c r="Q537" s="119"/>
      <c r="R537" s="119"/>
      <c r="S537" s="119"/>
      <c r="T537" s="119"/>
      <c r="U537" s="119"/>
      <c r="V537" s="119"/>
    </row>
    <row r="538" spans="2:22" x14ac:dyDescent="0.2">
      <c r="B538" s="147" t="str">
        <f ca="1">IF(ISBLANK(INDIRECT("$C$505")),"",INDIRECT("$C$505"))</f>
        <v/>
      </c>
      <c r="C538" s="37" t="str">
        <f ca="1">IF(NOT(LEN(B538)&lt;1),"Rod Packing","")</f>
        <v/>
      </c>
      <c r="D538" s="16"/>
      <c r="E538" s="557"/>
      <c r="F538" s="558"/>
      <c r="G538" s="344" t="str">
        <f t="array" aca="1" ref="G538" ca="1">_xlfn.IFNA(IF($B538&lt;&gt;"",INDEX($B$505:$B$526,MATCH($B538,$C$505:$C$526,0)),""),"")</f>
        <v/>
      </c>
      <c r="M538" s="124"/>
      <c r="N538" s="124"/>
      <c r="O538" s="124"/>
      <c r="P538" s="124"/>
      <c r="Q538" s="119"/>
      <c r="R538" s="119"/>
      <c r="S538" s="119"/>
      <c r="T538" s="119"/>
      <c r="U538" s="119"/>
      <c r="V538" s="119"/>
    </row>
    <row r="539" spans="2:22" x14ac:dyDescent="0.2">
      <c r="B539" s="147" t="str">
        <f ca="1">IF(ISBLANK(INDIRECT("$C$506")),"",INDIRECT("$C$506"))</f>
        <v/>
      </c>
      <c r="C539" s="37" t="str">
        <f ca="1">IF(NOT(LEN(B539)&lt;1),"Blowdown valve","")</f>
        <v/>
      </c>
      <c r="D539" s="16"/>
      <c r="E539" s="557"/>
      <c r="F539" s="558"/>
      <c r="G539" s="344" t="str">
        <f t="array" aca="1" ref="G539" ca="1">_xlfn.IFNA(IF($B539&lt;&gt;"",INDEX($B$505:$B$526,MATCH($B539,$C$505:$C$526,0)),""),"")</f>
        <v/>
      </c>
      <c r="M539" s="124"/>
      <c r="N539" s="124"/>
      <c r="O539" s="124"/>
      <c r="P539" s="124"/>
      <c r="Q539" s="119"/>
      <c r="R539" s="119"/>
      <c r="S539" s="119"/>
      <c r="T539" s="119"/>
      <c r="U539" s="119"/>
      <c r="V539" s="119"/>
    </row>
    <row r="540" spans="2:22" x14ac:dyDescent="0.2">
      <c r="B540" s="147" t="str">
        <f ca="1">IF(ISBLANK(INDIRECT("$C$506")),"",INDIRECT("$C$506"))</f>
        <v/>
      </c>
      <c r="C540" s="37" t="str">
        <f ca="1">IF(NOT(LEN(B540)&lt;1),"Isolation valve","")</f>
        <v/>
      </c>
      <c r="D540" s="16"/>
      <c r="E540" s="557"/>
      <c r="F540" s="558"/>
      <c r="G540" s="344" t="str">
        <f t="array" aca="1" ref="G540" ca="1">_xlfn.IFNA(IF($B540&lt;&gt;"",INDEX($B$505:$B$526,MATCH($B540,$C$505:$C$526,0)),""),"")</f>
        <v/>
      </c>
      <c r="M540" s="124"/>
      <c r="N540" s="124"/>
      <c r="O540" s="124"/>
      <c r="P540" s="124"/>
      <c r="Q540" s="119"/>
      <c r="R540" s="119"/>
      <c r="S540" s="119"/>
      <c r="T540" s="119"/>
      <c r="U540" s="119"/>
      <c r="V540" s="119"/>
    </row>
    <row r="541" spans="2:22" x14ac:dyDescent="0.2">
      <c r="B541" s="147" t="str">
        <f ca="1">IF(ISBLANK(INDIRECT("$C$506")),"",INDIRECT("$C$506"))</f>
        <v/>
      </c>
      <c r="C541" s="37" t="str">
        <f ca="1">IF(NOT(LEN(B541)&lt;1),"Rod Packing","")</f>
        <v/>
      </c>
      <c r="D541" s="16"/>
      <c r="E541" s="557"/>
      <c r="F541" s="558"/>
      <c r="G541" s="344" t="str">
        <f t="array" aca="1" ref="G541" ca="1">_xlfn.IFNA(IF($B541&lt;&gt;"",INDEX($B$505:$B$526,MATCH($B541,$C$505:$C$526,0)),""),"")</f>
        <v/>
      </c>
      <c r="M541" s="124"/>
      <c r="N541" s="124"/>
      <c r="O541" s="124"/>
      <c r="P541" s="124"/>
      <c r="Q541" s="119"/>
      <c r="R541" s="119"/>
      <c r="S541" s="119"/>
      <c r="T541" s="119"/>
      <c r="U541" s="119"/>
      <c r="V541" s="119"/>
    </row>
    <row r="542" spans="2:22" x14ac:dyDescent="0.2">
      <c r="B542" s="147" t="str">
        <f ca="1">IF(ISBLANK(INDIRECT("$C$507")),"",INDIRECT("$C$507"))</f>
        <v/>
      </c>
      <c r="C542" s="37" t="str">
        <f ca="1">IF(NOT(LEN(B542)&lt;1),"Blowdown valve","")</f>
        <v/>
      </c>
      <c r="D542" s="16"/>
      <c r="E542" s="557"/>
      <c r="F542" s="558"/>
      <c r="G542" s="344" t="str">
        <f t="array" aca="1" ref="G542" ca="1">_xlfn.IFNA(IF($B542&lt;&gt;"",INDEX($B$505:$B$526,MATCH($B542,$C$505:$C$526,0)),""),"")</f>
        <v/>
      </c>
      <c r="M542" s="124"/>
      <c r="N542" s="124"/>
      <c r="O542" s="124"/>
      <c r="P542" s="124"/>
      <c r="Q542" s="119"/>
      <c r="R542" s="119"/>
      <c r="S542" s="119"/>
      <c r="T542" s="119"/>
      <c r="U542" s="119"/>
      <c r="V542" s="119"/>
    </row>
    <row r="543" spans="2:22" x14ac:dyDescent="0.2">
      <c r="B543" s="147" t="str">
        <f ca="1">IF(ISBLANK(INDIRECT("$C$507")),"",INDIRECT("$C$507"))</f>
        <v/>
      </c>
      <c r="C543" s="37" t="str">
        <f ca="1">IF(NOT(LEN(B543)&lt;1),"Isolation valve","")</f>
        <v/>
      </c>
      <c r="D543" s="16"/>
      <c r="E543" s="557"/>
      <c r="F543" s="558"/>
      <c r="G543" s="344" t="str">
        <f t="array" aca="1" ref="G543" ca="1">_xlfn.IFNA(IF($B543&lt;&gt;"",INDEX($B$505:$B$526,MATCH($B543,$C$505:$C$526,0)),""),"")</f>
        <v/>
      </c>
      <c r="M543" s="124"/>
      <c r="N543" s="124"/>
      <c r="O543" s="124"/>
      <c r="P543" s="124"/>
      <c r="Q543" s="119"/>
      <c r="R543" s="119"/>
      <c r="S543" s="119"/>
      <c r="T543" s="119"/>
      <c r="U543" s="119"/>
      <c r="V543" s="119"/>
    </row>
    <row r="544" spans="2:22" x14ac:dyDescent="0.2">
      <c r="B544" s="147" t="str">
        <f ca="1">IF(ISBLANK(INDIRECT("$C$507")),"",INDIRECT("$C$507"))</f>
        <v/>
      </c>
      <c r="C544" s="37" t="str">
        <f ca="1">IF(NOT(LEN(B544)&lt;1),"Rod Packing","")</f>
        <v/>
      </c>
      <c r="D544" s="16"/>
      <c r="E544" s="557"/>
      <c r="F544" s="558"/>
      <c r="G544" s="344" t="str">
        <f t="array" aca="1" ref="G544" ca="1">_xlfn.IFNA(IF($B544&lt;&gt;"",INDEX($B$505:$B$526,MATCH($B544,$C$505:$C$526,0)),""),"")</f>
        <v/>
      </c>
      <c r="M544" s="124"/>
      <c r="N544" s="124"/>
      <c r="O544" s="124"/>
      <c r="P544" s="124"/>
      <c r="Q544" s="119"/>
      <c r="R544" s="119"/>
      <c r="S544" s="119"/>
      <c r="T544" s="119"/>
      <c r="U544" s="119"/>
      <c r="V544" s="119"/>
    </row>
    <row r="545" spans="2:22" x14ac:dyDescent="0.2">
      <c r="B545" s="147" t="str">
        <f ca="1">IF(ISBLANK(INDIRECT("$C$508")),"",INDIRECT("$C$508"))</f>
        <v/>
      </c>
      <c r="C545" s="37" t="str">
        <f ca="1">IF(NOT(LEN(B545)&lt;1),"Blowdown valve","")</f>
        <v/>
      </c>
      <c r="D545" s="16"/>
      <c r="E545" s="557"/>
      <c r="F545" s="558"/>
      <c r="G545" s="344" t="str">
        <f t="array" aca="1" ref="G545" ca="1">_xlfn.IFNA(IF($B545&lt;&gt;"",INDEX($B$505:$B$526,MATCH($B545,$C$505:$C$526,0)),""),"")</f>
        <v/>
      </c>
      <c r="M545" s="124"/>
      <c r="N545" s="124"/>
      <c r="O545" s="124"/>
      <c r="P545" s="124"/>
      <c r="Q545" s="119"/>
      <c r="R545" s="119"/>
      <c r="S545" s="119"/>
      <c r="T545" s="119"/>
      <c r="U545" s="119"/>
      <c r="V545" s="119"/>
    </row>
    <row r="546" spans="2:22" x14ac:dyDescent="0.2">
      <c r="B546" s="147" t="str">
        <f ca="1">IF(ISBLANK(INDIRECT("$C$508")),"",INDIRECT("$C$508"))</f>
        <v/>
      </c>
      <c r="C546" s="37" t="str">
        <f ca="1">IF(NOT(LEN(B546)&lt;1),"Isolation valve","")</f>
        <v/>
      </c>
      <c r="D546" s="16"/>
      <c r="E546" s="557"/>
      <c r="F546" s="558"/>
      <c r="G546" s="344" t="str">
        <f t="array" aca="1" ref="G546" ca="1">_xlfn.IFNA(IF($B546&lt;&gt;"",INDEX($B$505:$B$526,MATCH($B546,$C$505:$C$526,0)),""),"")</f>
        <v/>
      </c>
      <c r="M546" s="124"/>
      <c r="N546" s="124"/>
      <c r="O546" s="124"/>
      <c r="P546" s="124"/>
      <c r="Q546" s="119"/>
      <c r="R546" s="119"/>
      <c r="S546" s="119"/>
      <c r="T546" s="119"/>
      <c r="U546" s="119"/>
      <c r="V546" s="119"/>
    </row>
    <row r="547" spans="2:22" x14ac:dyDescent="0.2">
      <c r="B547" s="147" t="str">
        <f ca="1">IF(ISBLANK(INDIRECT("$C$508")),"",INDIRECT("$C$508"))</f>
        <v/>
      </c>
      <c r="C547" s="37" t="str">
        <f ca="1">IF(NOT(LEN(B547)&lt;1),"Rod Packing","")</f>
        <v/>
      </c>
      <c r="D547" s="16"/>
      <c r="E547" s="557"/>
      <c r="F547" s="558"/>
      <c r="G547" s="344" t="str">
        <f t="array" aca="1" ref="G547" ca="1">_xlfn.IFNA(IF($B547&lt;&gt;"",INDEX($B$505:$B$526,MATCH($B547,$C$505:$C$526,0)),""),"")</f>
        <v/>
      </c>
      <c r="M547" s="124"/>
      <c r="N547" s="124"/>
      <c r="O547" s="124"/>
      <c r="P547" s="124"/>
      <c r="Q547" s="119"/>
      <c r="R547" s="119"/>
      <c r="S547" s="119"/>
      <c r="T547" s="119"/>
      <c r="U547" s="119"/>
      <c r="V547" s="119"/>
    </row>
    <row r="548" spans="2:22" x14ac:dyDescent="0.2">
      <c r="B548" s="147" t="str">
        <f ca="1">IF(ISBLANK(INDIRECT("$C$509")),"",INDIRECT("$C$509"))</f>
        <v/>
      </c>
      <c r="C548" s="37" t="str">
        <f ca="1">IF(NOT(LEN(B548)&lt;1),"Blowdown valve","")</f>
        <v/>
      </c>
      <c r="D548" s="16"/>
      <c r="E548" s="557"/>
      <c r="F548" s="558"/>
      <c r="G548" s="344" t="str">
        <f t="array" aca="1" ref="G548" ca="1">_xlfn.IFNA(IF($B548&lt;&gt;"",INDEX($B$505:$B$526,MATCH($B548,$C$505:$C$526,0)),""),"")</f>
        <v/>
      </c>
      <c r="M548" s="124"/>
      <c r="N548" s="124"/>
      <c r="O548" s="124"/>
      <c r="P548" s="124"/>
      <c r="Q548" s="119"/>
      <c r="R548" s="119"/>
      <c r="S548" s="119"/>
      <c r="T548" s="119"/>
      <c r="U548" s="119"/>
      <c r="V548" s="119"/>
    </row>
    <row r="549" spans="2:22" x14ac:dyDescent="0.2">
      <c r="B549" s="147" t="str">
        <f ca="1">IF(ISBLANK(INDIRECT("$C$509")),"",INDIRECT("$C$509"))</f>
        <v/>
      </c>
      <c r="C549" s="37" t="str">
        <f ca="1">IF(NOT(LEN(B549)&lt;1),"Isolation valve","")</f>
        <v/>
      </c>
      <c r="D549" s="16"/>
      <c r="E549" s="557"/>
      <c r="F549" s="558"/>
      <c r="G549" s="344" t="str">
        <f t="array" aca="1" ref="G549" ca="1">_xlfn.IFNA(IF($B549&lt;&gt;"",INDEX($B$505:$B$526,MATCH($B549,$C$505:$C$526,0)),""),"")</f>
        <v/>
      </c>
      <c r="M549" s="124"/>
      <c r="N549" s="124"/>
      <c r="O549" s="124"/>
      <c r="P549" s="124"/>
      <c r="Q549" s="119"/>
      <c r="R549" s="119"/>
      <c r="S549" s="119"/>
      <c r="T549" s="119"/>
      <c r="U549" s="119"/>
      <c r="V549" s="119"/>
    </row>
    <row r="550" spans="2:22" x14ac:dyDescent="0.2">
      <c r="B550" s="147" t="str">
        <f ca="1">IF(ISBLANK(INDIRECT("$C$509")),"",INDIRECT("$C$509"))</f>
        <v/>
      </c>
      <c r="C550" s="37" t="str">
        <f ca="1">IF(NOT(LEN(B550)&lt;1),"Rod Packing","")</f>
        <v/>
      </c>
      <c r="D550" s="16"/>
      <c r="E550" s="557"/>
      <c r="F550" s="558"/>
      <c r="G550" s="344" t="str">
        <f t="array" aca="1" ref="G550" ca="1">_xlfn.IFNA(IF($B550&lt;&gt;"",INDEX($B$505:$B$526,MATCH($B550,$C$505:$C$526,0)),""),"")</f>
        <v/>
      </c>
      <c r="M550" s="124"/>
      <c r="N550" s="124"/>
      <c r="O550" s="124"/>
      <c r="P550" s="124"/>
      <c r="Q550" s="119"/>
      <c r="R550" s="119"/>
      <c r="S550" s="119"/>
      <c r="T550" s="119"/>
      <c r="U550" s="119"/>
      <c r="V550" s="119"/>
    </row>
    <row r="551" spans="2:22" x14ac:dyDescent="0.2">
      <c r="B551" s="147" t="str">
        <f ca="1">IF(ISBLANK(INDIRECT("$C$510")),"",INDIRECT("$C$510"))</f>
        <v/>
      </c>
      <c r="C551" s="37" t="str">
        <f ca="1">IF(NOT(LEN(B551)&lt;1),"Blowdown valve","")</f>
        <v/>
      </c>
      <c r="D551" s="16"/>
      <c r="E551" s="557"/>
      <c r="F551" s="558"/>
      <c r="G551" s="344" t="str">
        <f t="array" aca="1" ref="G551" ca="1">_xlfn.IFNA(IF($B551&lt;&gt;"",INDEX($B$505:$B$526,MATCH($B551,$C$505:$C$526,0)),""),"")</f>
        <v/>
      </c>
      <c r="M551" s="124"/>
      <c r="N551" s="124"/>
      <c r="O551" s="124"/>
      <c r="P551" s="124"/>
      <c r="Q551" s="119"/>
      <c r="R551" s="119"/>
      <c r="S551" s="119"/>
      <c r="T551" s="119"/>
      <c r="U551" s="119"/>
      <c r="V551" s="119"/>
    </row>
    <row r="552" spans="2:22" x14ac:dyDescent="0.2">
      <c r="B552" s="147" t="str">
        <f ca="1">IF(ISBLANK(INDIRECT("$C$510")),"",INDIRECT("$C$510"))</f>
        <v/>
      </c>
      <c r="C552" s="37" t="str">
        <f ca="1">IF(NOT(LEN(B552)&lt;1),"Isolation valve","")</f>
        <v/>
      </c>
      <c r="D552" s="16"/>
      <c r="E552" s="557"/>
      <c r="F552" s="558"/>
      <c r="G552" s="344" t="str">
        <f t="array" aca="1" ref="G552" ca="1">_xlfn.IFNA(IF($B552&lt;&gt;"",INDEX($B$505:$B$526,MATCH($B552,$C$505:$C$526,0)),""),"")</f>
        <v/>
      </c>
      <c r="M552" s="124"/>
      <c r="N552" s="124"/>
      <c r="O552" s="124"/>
      <c r="P552" s="124"/>
      <c r="Q552" s="119"/>
      <c r="R552" s="119"/>
      <c r="S552" s="119"/>
      <c r="T552" s="119"/>
      <c r="U552" s="119"/>
      <c r="V552" s="119"/>
    </row>
    <row r="553" spans="2:22" x14ac:dyDescent="0.2">
      <c r="B553" s="147" t="str">
        <f ca="1">IF(ISBLANK(INDIRECT("$C$510")),"",INDIRECT("$C$510"))</f>
        <v/>
      </c>
      <c r="C553" s="37" t="str">
        <f ca="1">IF(NOT(LEN(B553)&lt;1),"Rod Packing","")</f>
        <v/>
      </c>
      <c r="D553" s="16"/>
      <c r="E553" s="557"/>
      <c r="F553" s="558"/>
      <c r="G553" s="344" t="str">
        <f t="array" aca="1" ref="G553" ca="1">_xlfn.IFNA(IF($B553&lt;&gt;"",INDEX($B$505:$B$526,MATCH($B553,$C$505:$C$526,0)),""),"")</f>
        <v/>
      </c>
      <c r="M553" s="124"/>
      <c r="N553" s="124"/>
      <c r="O553" s="124"/>
      <c r="P553" s="124"/>
      <c r="Q553" s="119"/>
      <c r="R553" s="119"/>
      <c r="S553" s="119"/>
      <c r="T553" s="119"/>
      <c r="U553" s="119"/>
      <c r="V553" s="119"/>
    </row>
    <row r="554" spans="2:22" x14ac:dyDescent="0.2">
      <c r="B554" s="147" t="str">
        <f ca="1">IF(ISBLANK(INDIRECT("$C$511")),"",INDIRECT("$C$511"))</f>
        <v/>
      </c>
      <c r="C554" s="37" t="str">
        <f ca="1">IF(NOT(LEN(B554)&lt;1),"Blowdown valve","")</f>
        <v/>
      </c>
      <c r="D554" s="16"/>
      <c r="E554" s="557"/>
      <c r="F554" s="558"/>
      <c r="G554" s="344" t="str">
        <f t="array" aca="1" ref="G554" ca="1">_xlfn.IFNA(IF($B554&lt;&gt;"",INDEX($B$505:$B$526,MATCH($B554,$C$505:$C$526,0)),""),"")</f>
        <v/>
      </c>
      <c r="M554" s="124"/>
      <c r="N554" s="124"/>
      <c r="O554" s="124"/>
      <c r="P554" s="124"/>
      <c r="Q554" s="119"/>
      <c r="R554" s="119"/>
      <c r="S554" s="119"/>
      <c r="T554" s="119"/>
      <c r="U554" s="119"/>
      <c r="V554" s="119"/>
    </row>
    <row r="555" spans="2:22" x14ac:dyDescent="0.2">
      <c r="B555" s="147" t="str">
        <f ca="1">IF(ISBLANK(INDIRECT("$C$511")),"",INDIRECT("$C$511"))</f>
        <v/>
      </c>
      <c r="C555" s="37" t="str">
        <f ca="1">IF(NOT(LEN(B555)&lt;1),"Isolation valve","")</f>
        <v/>
      </c>
      <c r="D555" s="16"/>
      <c r="E555" s="557"/>
      <c r="F555" s="558"/>
      <c r="G555" s="344" t="str">
        <f t="array" aca="1" ref="G555" ca="1">_xlfn.IFNA(IF($B555&lt;&gt;"",INDEX($B$505:$B$526,MATCH($B555,$C$505:$C$526,0)),""),"")</f>
        <v/>
      </c>
      <c r="M555" s="124"/>
      <c r="N555" s="124"/>
      <c r="O555" s="124"/>
      <c r="P555" s="124"/>
      <c r="Q555" s="119"/>
      <c r="R555" s="119"/>
      <c r="S555" s="119"/>
      <c r="T555" s="119"/>
      <c r="U555" s="119"/>
      <c r="V555" s="119"/>
    </row>
    <row r="556" spans="2:22" x14ac:dyDescent="0.2">
      <c r="B556" s="147" t="str">
        <f ca="1">IF(ISBLANK(INDIRECT("$C$511")),"",INDIRECT("$C$511"))</f>
        <v/>
      </c>
      <c r="C556" s="37" t="str">
        <f ca="1">IF(NOT(LEN(B556)&lt;1),"Rod Packing","")</f>
        <v/>
      </c>
      <c r="D556" s="16"/>
      <c r="E556" s="557"/>
      <c r="F556" s="558"/>
      <c r="G556" s="344" t="str">
        <f t="array" aca="1" ref="G556" ca="1">_xlfn.IFNA(IF($B556&lt;&gt;"",INDEX($B$505:$B$526,MATCH($B556,$C$505:$C$526,0)),""),"")</f>
        <v/>
      </c>
      <c r="M556" s="124"/>
      <c r="N556" s="124"/>
      <c r="O556" s="124"/>
      <c r="P556" s="124"/>
      <c r="Q556" s="119"/>
      <c r="R556" s="119"/>
      <c r="S556" s="119"/>
      <c r="T556" s="119"/>
      <c r="U556" s="119"/>
      <c r="V556" s="119"/>
    </row>
    <row r="557" spans="2:22" x14ac:dyDescent="0.2">
      <c r="B557" s="147" t="str">
        <f ca="1">IF(ISBLANK(INDIRECT("$C$512")),"",INDIRECT("$C$512"))</f>
        <v/>
      </c>
      <c r="C557" s="37" t="str">
        <f ca="1">IF(NOT(LEN(B557)&lt;1),"Blowdown valve","")</f>
        <v/>
      </c>
      <c r="D557" s="16"/>
      <c r="E557" s="557"/>
      <c r="F557" s="558"/>
      <c r="G557" s="344" t="str">
        <f t="array" aca="1" ref="G557" ca="1">_xlfn.IFNA(IF($B557&lt;&gt;"",INDEX($B$505:$B$526,MATCH($B557,$C$505:$C$526,0)),""),"")</f>
        <v/>
      </c>
      <c r="M557" s="124"/>
      <c r="N557" s="124"/>
      <c r="O557" s="124"/>
      <c r="P557" s="124"/>
      <c r="Q557" s="119"/>
      <c r="R557" s="119"/>
      <c r="S557" s="119"/>
      <c r="T557" s="119"/>
      <c r="U557" s="119"/>
      <c r="V557" s="119"/>
    </row>
    <row r="558" spans="2:22" x14ac:dyDescent="0.2">
      <c r="B558" s="147" t="str">
        <f ca="1">IF(ISBLANK(INDIRECT("$C$512")),"",INDIRECT("$C$512"))</f>
        <v/>
      </c>
      <c r="C558" s="37" t="str">
        <f ca="1">IF(NOT(LEN(B558)&lt;1),"Isolation valve","")</f>
        <v/>
      </c>
      <c r="D558" s="16"/>
      <c r="E558" s="557"/>
      <c r="F558" s="558"/>
      <c r="G558" s="344" t="str">
        <f t="array" aca="1" ref="G558" ca="1">_xlfn.IFNA(IF($B558&lt;&gt;"",INDEX($B$505:$B$526,MATCH($B558,$C$505:$C$526,0)),""),"")</f>
        <v/>
      </c>
      <c r="M558" s="124"/>
      <c r="N558" s="124"/>
      <c r="O558" s="124"/>
      <c r="P558" s="124"/>
      <c r="Q558" s="119"/>
      <c r="R558" s="119"/>
      <c r="S558" s="119"/>
      <c r="T558" s="119"/>
      <c r="U558" s="119"/>
      <c r="V558" s="119"/>
    </row>
    <row r="559" spans="2:22" x14ac:dyDescent="0.2">
      <c r="B559" s="147" t="str">
        <f ca="1">IF(ISBLANK(INDIRECT("$C$512")),"",INDIRECT("$C$512"))</f>
        <v/>
      </c>
      <c r="C559" s="37" t="str">
        <f ca="1">IF(NOT(LEN(B559)&lt;1),"Rod Packing","")</f>
        <v/>
      </c>
      <c r="D559" s="16"/>
      <c r="E559" s="557"/>
      <c r="F559" s="558"/>
      <c r="G559" s="344" t="str">
        <f t="array" aca="1" ref="G559" ca="1">_xlfn.IFNA(IF($B559&lt;&gt;"",INDEX($B$505:$B$526,MATCH($B559,$C$505:$C$526,0)),""),"")</f>
        <v/>
      </c>
      <c r="M559" s="124"/>
      <c r="N559" s="124"/>
      <c r="O559" s="124"/>
      <c r="P559" s="124"/>
      <c r="Q559" s="119"/>
      <c r="R559" s="119"/>
      <c r="S559" s="119"/>
      <c r="T559" s="119"/>
      <c r="U559" s="119"/>
      <c r="V559" s="119"/>
    </row>
    <row r="560" spans="2:22" x14ac:dyDescent="0.2">
      <c r="B560" s="147" t="str">
        <f ca="1">IF(ISBLANK(INDIRECT("$C$513")),"",INDIRECT("$C$513"))</f>
        <v/>
      </c>
      <c r="C560" s="37" t="str">
        <f ca="1">IF(NOT(LEN(B560)&lt;1),"Blowdown valve","")</f>
        <v/>
      </c>
      <c r="D560" s="16"/>
      <c r="E560" s="557"/>
      <c r="F560" s="558"/>
      <c r="G560" s="344" t="str">
        <f t="array" aca="1" ref="G560" ca="1">_xlfn.IFNA(IF($B560&lt;&gt;"",INDEX($B$505:$B$526,MATCH($B560,$C$505:$C$526,0)),""),"")</f>
        <v/>
      </c>
      <c r="M560" s="124"/>
      <c r="N560" s="124"/>
      <c r="O560" s="124"/>
      <c r="P560" s="124"/>
      <c r="Q560" s="119"/>
      <c r="R560" s="119"/>
      <c r="S560" s="119"/>
      <c r="T560" s="119"/>
      <c r="U560" s="119"/>
      <c r="V560" s="119"/>
    </row>
    <row r="561" spans="2:22" x14ac:dyDescent="0.2">
      <c r="B561" s="147" t="str">
        <f ca="1">IF(ISBLANK(INDIRECT("$C$513")),"",INDIRECT("$C$513"))</f>
        <v/>
      </c>
      <c r="C561" s="37" t="str">
        <f ca="1">IF(NOT(LEN(B561)&lt;1),"Isolation valve","")</f>
        <v/>
      </c>
      <c r="D561" s="16"/>
      <c r="E561" s="557"/>
      <c r="F561" s="558"/>
      <c r="G561" s="344" t="str">
        <f t="array" aca="1" ref="G561" ca="1">_xlfn.IFNA(IF($B561&lt;&gt;"",INDEX($B$505:$B$526,MATCH($B561,$C$505:$C$526,0)),""),"")</f>
        <v/>
      </c>
      <c r="M561" s="124"/>
      <c r="N561" s="124"/>
      <c r="O561" s="124"/>
      <c r="P561" s="124"/>
      <c r="Q561" s="119"/>
      <c r="R561" s="119"/>
      <c r="S561" s="119"/>
      <c r="T561" s="119"/>
      <c r="U561" s="119"/>
      <c r="V561" s="119"/>
    </row>
    <row r="562" spans="2:22" x14ac:dyDescent="0.2">
      <c r="B562" s="147" t="str">
        <f ca="1">IF(ISBLANK(INDIRECT("$C$513")),"",INDIRECT("$C$513"))</f>
        <v/>
      </c>
      <c r="C562" s="37" t="str">
        <f ca="1">IF(NOT(LEN(B562)&lt;1),"Rod Packing","")</f>
        <v/>
      </c>
      <c r="D562" s="16"/>
      <c r="E562" s="557"/>
      <c r="F562" s="558"/>
      <c r="G562" s="344" t="str">
        <f t="array" aca="1" ref="G562" ca="1">_xlfn.IFNA(IF($B562&lt;&gt;"",INDEX($B$505:$B$526,MATCH($B562,$C$505:$C$526,0)),""),"")</f>
        <v/>
      </c>
      <c r="M562" s="124"/>
      <c r="N562" s="124"/>
      <c r="O562" s="124"/>
      <c r="P562" s="124"/>
      <c r="Q562" s="119"/>
      <c r="R562" s="119"/>
      <c r="S562" s="119"/>
      <c r="T562" s="119"/>
      <c r="U562" s="119"/>
      <c r="V562" s="119"/>
    </row>
    <row r="563" spans="2:22" x14ac:dyDescent="0.2">
      <c r="B563" s="147" t="str">
        <f ca="1">IF(ISBLANK(INDIRECT("$C$514")),"",INDIRECT("$C$514"))</f>
        <v/>
      </c>
      <c r="C563" s="37" t="str">
        <f ca="1">IF(NOT(LEN(B563)&lt;1),"Blowdown valve","")</f>
        <v/>
      </c>
      <c r="D563" s="16"/>
      <c r="E563" s="557"/>
      <c r="F563" s="558"/>
      <c r="G563" s="344" t="str">
        <f t="array" aca="1" ref="G563" ca="1">_xlfn.IFNA(IF($B563&lt;&gt;"",INDEX($B$505:$B$526,MATCH($B563,$C$505:$C$526,0)),""),"")</f>
        <v/>
      </c>
      <c r="M563" s="124"/>
      <c r="N563" s="124"/>
      <c r="O563" s="124"/>
      <c r="P563" s="124"/>
      <c r="Q563" s="119"/>
      <c r="R563" s="119"/>
      <c r="S563" s="119"/>
      <c r="T563" s="119"/>
      <c r="U563" s="119"/>
      <c r="V563" s="119"/>
    </row>
    <row r="564" spans="2:22" x14ac:dyDescent="0.2">
      <c r="B564" s="147" t="str">
        <f ca="1">IF(ISBLANK(INDIRECT("$C$514")),"",INDIRECT("$C$514"))</f>
        <v/>
      </c>
      <c r="C564" s="37" t="str">
        <f ca="1">IF(NOT(LEN(B564)&lt;1),"Isolation valve","")</f>
        <v/>
      </c>
      <c r="D564" s="16"/>
      <c r="E564" s="557"/>
      <c r="F564" s="558"/>
      <c r="G564" s="344" t="str">
        <f t="array" aca="1" ref="G564" ca="1">_xlfn.IFNA(IF($B564&lt;&gt;"",INDEX($B$505:$B$526,MATCH($B564,$C$505:$C$526,0)),""),"")</f>
        <v/>
      </c>
      <c r="M564" s="124"/>
      <c r="N564" s="124"/>
      <c r="O564" s="124"/>
      <c r="P564" s="124"/>
      <c r="Q564" s="119"/>
      <c r="R564" s="119"/>
      <c r="S564" s="119"/>
      <c r="T564" s="119"/>
      <c r="U564" s="119"/>
      <c r="V564" s="119"/>
    </row>
    <row r="565" spans="2:22" x14ac:dyDescent="0.2">
      <c r="B565" s="147" t="str">
        <f ca="1">IF(ISBLANK(INDIRECT("$C$514")),"",INDIRECT("$C$514"))</f>
        <v/>
      </c>
      <c r="C565" s="37" t="str">
        <f ca="1">IF(NOT(LEN(B565)&lt;1),"Rod Packing","")</f>
        <v/>
      </c>
      <c r="D565" s="16"/>
      <c r="E565" s="557"/>
      <c r="F565" s="558"/>
      <c r="G565" s="344" t="str">
        <f t="array" aca="1" ref="G565" ca="1">_xlfn.IFNA(IF($B565&lt;&gt;"",INDEX($B$505:$B$526,MATCH($B565,$C$505:$C$526,0)),""),"")</f>
        <v/>
      </c>
      <c r="M565" s="124"/>
      <c r="N565" s="124"/>
      <c r="O565" s="124"/>
      <c r="P565" s="124"/>
      <c r="Q565" s="119"/>
      <c r="R565" s="119"/>
      <c r="S565" s="119"/>
      <c r="T565" s="119"/>
      <c r="U565" s="119"/>
      <c r="V565" s="119"/>
    </row>
    <row r="566" spans="2:22" x14ac:dyDescent="0.2">
      <c r="B566" s="147" t="str">
        <f ca="1">IF(ISBLANK(INDIRECT("$C$515")),"",INDIRECT("$C$515"))</f>
        <v/>
      </c>
      <c r="C566" s="37" t="str">
        <f ca="1">IF(NOT(LEN(B566)&lt;1),"Blowdown valve","")</f>
        <v/>
      </c>
      <c r="D566" s="16"/>
      <c r="E566" s="557"/>
      <c r="F566" s="558"/>
      <c r="G566" s="344" t="str">
        <f t="array" aca="1" ref="G566" ca="1">_xlfn.IFNA(IF($B566&lt;&gt;"",INDEX($B$505:$B$526,MATCH($B566,$C$505:$C$526,0)),""),"")</f>
        <v/>
      </c>
      <c r="M566" s="124"/>
      <c r="N566" s="124"/>
      <c r="O566" s="124"/>
      <c r="P566" s="124"/>
      <c r="Q566" s="119"/>
      <c r="R566" s="119"/>
      <c r="S566" s="119"/>
      <c r="T566" s="119"/>
      <c r="U566" s="119"/>
      <c r="V566" s="119"/>
    </row>
    <row r="567" spans="2:22" x14ac:dyDescent="0.2">
      <c r="B567" s="147" t="str">
        <f ca="1">IF(ISBLANK(INDIRECT("$C$515")),"",INDIRECT("$C$515"))</f>
        <v/>
      </c>
      <c r="C567" s="37" t="str">
        <f ca="1">IF(NOT(LEN(B567)&lt;1),"Isolation valve","")</f>
        <v/>
      </c>
      <c r="D567" s="16"/>
      <c r="E567" s="557"/>
      <c r="F567" s="558"/>
      <c r="G567" s="344" t="str">
        <f t="array" aca="1" ref="G567" ca="1">_xlfn.IFNA(IF($B567&lt;&gt;"",INDEX($B$505:$B$526,MATCH($B567,$C$505:$C$526,0)),""),"")</f>
        <v/>
      </c>
      <c r="M567" s="124"/>
      <c r="N567" s="124"/>
      <c r="O567" s="124"/>
      <c r="P567" s="124"/>
      <c r="Q567" s="119"/>
      <c r="R567" s="119"/>
      <c r="S567" s="119"/>
      <c r="T567" s="119"/>
      <c r="U567" s="119"/>
      <c r="V567" s="119"/>
    </row>
    <row r="568" spans="2:22" x14ac:dyDescent="0.2">
      <c r="B568" s="147" t="str">
        <f ca="1">IF(ISBLANK(INDIRECT("$C$515")),"",INDIRECT("$C$515"))</f>
        <v/>
      </c>
      <c r="C568" s="37" t="str">
        <f ca="1">IF(NOT(LEN(B568)&lt;1),"Rod Packing","")</f>
        <v/>
      </c>
      <c r="D568" s="16"/>
      <c r="E568" s="557"/>
      <c r="F568" s="558"/>
      <c r="G568" s="344" t="str">
        <f t="array" aca="1" ref="G568" ca="1">_xlfn.IFNA(IF($B568&lt;&gt;"",INDEX($B$505:$B$526,MATCH($B568,$C$505:$C$526,0)),""),"")</f>
        <v/>
      </c>
      <c r="M568" s="124"/>
      <c r="N568" s="124"/>
      <c r="O568" s="124"/>
      <c r="P568" s="124"/>
      <c r="Q568" s="119"/>
      <c r="R568" s="119"/>
      <c r="S568" s="119"/>
      <c r="T568" s="119"/>
      <c r="U568" s="119"/>
      <c r="V568" s="119"/>
    </row>
    <row r="569" spans="2:22" x14ac:dyDescent="0.2">
      <c r="B569" s="147" t="str">
        <f ca="1">IF(ISBLANK(INDIRECT("$C$516")),"",INDIRECT("$C$516"))</f>
        <v/>
      </c>
      <c r="C569" s="37" t="str">
        <f ca="1">IF(NOT(LEN(B569)&lt;1),"Blowdown valve","")</f>
        <v/>
      </c>
      <c r="D569" s="16"/>
      <c r="E569" s="557"/>
      <c r="F569" s="558"/>
      <c r="G569" s="344" t="str">
        <f t="array" aca="1" ref="G569" ca="1">_xlfn.IFNA(IF($B569&lt;&gt;"",INDEX($B$505:$B$526,MATCH($B569,$C$505:$C$526,0)),""),"")</f>
        <v/>
      </c>
      <c r="M569" s="124"/>
      <c r="N569" s="124"/>
      <c r="O569" s="124"/>
      <c r="P569" s="124"/>
      <c r="Q569" s="119"/>
      <c r="R569" s="119"/>
      <c r="S569" s="119"/>
      <c r="T569" s="119"/>
      <c r="U569" s="119"/>
      <c r="V569" s="119"/>
    </row>
    <row r="570" spans="2:22" x14ac:dyDescent="0.2">
      <c r="B570" s="147" t="str">
        <f ca="1">IF(ISBLANK(INDIRECT("$C$516")),"",INDIRECT("$C$516"))</f>
        <v/>
      </c>
      <c r="C570" s="37" t="str">
        <f ca="1">IF(NOT(LEN(B570)&lt;1),"Isolation valve","")</f>
        <v/>
      </c>
      <c r="D570" s="16"/>
      <c r="E570" s="557"/>
      <c r="F570" s="558"/>
      <c r="G570" s="344" t="str">
        <f t="array" aca="1" ref="G570" ca="1">_xlfn.IFNA(IF($B570&lt;&gt;"",INDEX($B$505:$B$526,MATCH($B570,$C$505:$C$526,0)),""),"")</f>
        <v/>
      </c>
      <c r="M570" s="124"/>
      <c r="N570" s="124"/>
      <c r="O570" s="124"/>
      <c r="P570" s="124"/>
      <c r="Q570" s="119"/>
      <c r="R570" s="119"/>
      <c r="S570" s="119"/>
      <c r="T570" s="119"/>
      <c r="U570" s="119"/>
      <c r="V570" s="119"/>
    </row>
    <row r="571" spans="2:22" x14ac:dyDescent="0.2">
      <c r="B571" s="147" t="str">
        <f ca="1">IF(ISBLANK(INDIRECT("$C$516")),"",INDIRECT("$C$516"))</f>
        <v/>
      </c>
      <c r="C571" s="37" t="str">
        <f ca="1">IF(NOT(LEN(B571)&lt;1),"Rod Packing","")</f>
        <v/>
      </c>
      <c r="D571" s="16"/>
      <c r="E571" s="557"/>
      <c r="F571" s="558"/>
      <c r="G571" s="344" t="str">
        <f t="array" aca="1" ref="G571" ca="1">_xlfn.IFNA(IF($B571&lt;&gt;"",INDEX($B$505:$B$526,MATCH($B571,$C$505:$C$526,0)),""),"")</f>
        <v/>
      </c>
      <c r="M571" s="124"/>
      <c r="N571" s="124"/>
      <c r="O571" s="124"/>
      <c r="P571" s="124"/>
      <c r="Q571" s="119"/>
      <c r="R571" s="119"/>
      <c r="S571" s="119"/>
      <c r="T571" s="119"/>
      <c r="U571" s="119"/>
      <c r="V571" s="119"/>
    </row>
    <row r="572" spans="2:22" x14ac:dyDescent="0.2">
      <c r="B572" s="147" t="str">
        <f ca="1">IF(ISBLANK(INDIRECT("$C$517")),"",INDIRECT("$C$517"))</f>
        <v/>
      </c>
      <c r="C572" s="37" t="str">
        <f ca="1">IF(NOT(LEN(B572)&lt;1),"Blowdown valve","")</f>
        <v/>
      </c>
      <c r="D572" s="16"/>
      <c r="E572" s="557"/>
      <c r="F572" s="558"/>
      <c r="G572" s="344" t="str">
        <f t="array" aca="1" ref="G572" ca="1">_xlfn.IFNA(IF($B572&lt;&gt;"",INDEX($B$505:$B$526,MATCH($B572,$C$505:$C$526,0)),""),"")</f>
        <v/>
      </c>
      <c r="M572" s="124"/>
      <c r="N572" s="124"/>
      <c r="O572" s="124"/>
      <c r="P572" s="124"/>
      <c r="Q572" s="119"/>
      <c r="R572" s="119"/>
      <c r="S572" s="119"/>
      <c r="T572" s="119"/>
      <c r="U572" s="119"/>
      <c r="V572" s="119"/>
    </row>
    <row r="573" spans="2:22" x14ac:dyDescent="0.2">
      <c r="B573" s="147" t="str">
        <f ca="1">IF(ISBLANK(INDIRECT("$C$517")),"",INDIRECT("$C$517"))</f>
        <v/>
      </c>
      <c r="C573" s="37" t="str">
        <f ca="1">IF(NOT(LEN(B573)&lt;1),"Isolation valve","")</f>
        <v/>
      </c>
      <c r="D573" s="16"/>
      <c r="E573" s="557"/>
      <c r="F573" s="558"/>
      <c r="G573" s="344" t="str">
        <f t="array" aca="1" ref="G573" ca="1">_xlfn.IFNA(IF($B573&lt;&gt;"",INDEX($B$505:$B$526,MATCH($B573,$C$505:$C$526,0)),""),"")</f>
        <v/>
      </c>
      <c r="M573" s="124"/>
      <c r="N573" s="124"/>
      <c r="O573" s="124"/>
      <c r="P573" s="124"/>
      <c r="Q573" s="119"/>
      <c r="R573" s="119"/>
      <c r="S573" s="119"/>
      <c r="T573" s="119"/>
      <c r="U573" s="119"/>
      <c r="V573" s="119"/>
    </row>
    <row r="574" spans="2:22" x14ac:dyDescent="0.2">
      <c r="B574" s="147" t="str">
        <f ca="1">IF(ISBLANK(INDIRECT("$C$517")),"",INDIRECT("$C$517"))</f>
        <v/>
      </c>
      <c r="C574" s="37" t="str">
        <f ca="1">IF(NOT(LEN(B574)&lt;1),"Rod Packing","")</f>
        <v/>
      </c>
      <c r="D574" s="16"/>
      <c r="E574" s="557"/>
      <c r="F574" s="558"/>
      <c r="G574" s="344" t="str">
        <f t="array" aca="1" ref="G574" ca="1">_xlfn.IFNA(IF($B574&lt;&gt;"",INDEX($B$505:$B$526,MATCH($B574,$C$505:$C$526,0)),""),"")</f>
        <v/>
      </c>
      <c r="M574" s="124"/>
      <c r="N574" s="124"/>
      <c r="O574" s="124"/>
      <c r="P574" s="124"/>
      <c r="Q574" s="119"/>
      <c r="R574" s="119"/>
      <c r="S574" s="119"/>
      <c r="T574" s="119"/>
      <c r="U574" s="119"/>
      <c r="V574" s="119"/>
    </row>
    <row r="575" spans="2:22" x14ac:dyDescent="0.2">
      <c r="B575" s="147" t="str">
        <f ca="1">IF(ISBLANK(INDIRECT("$C$518")),"",INDIRECT("$C$518"))</f>
        <v/>
      </c>
      <c r="C575" s="37" t="str">
        <f ca="1">IF(NOT(LEN(B575)&lt;1),"Blowdown valve","")</f>
        <v/>
      </c>
      <c r="D575" s="16"/>
      <c r="E575" s="557"/>
      <c r="F575" s="558"/>
      <c r="G575" s="344" t="str">
        <f t="array" aca="1" ref="G575" ca="1">_xlfn.IFNA(IF($B575&lt;&gt;"",INDEX($B$505:$B$526,MATCH($B575,$C$505:$C$526,0)),""),"")</f>
        <v/>
      </c>
      <c r="M575" s="124"/>
      <c r="N575" s="124"/>
      <c r="O575" s="124"/>
      <c r="P575" s="124"/>
      <c r="Q575" s="119"/>
      <c r="R575" s="119"/>
      <c r="S575" s="119"/>
      <c r="T575" s="119"/>
      <c r="U575" s="119"/>
      <c r="V575" s="119"/>
    </row>
    <row r="576" spans="2:22" x14ac:dyDescent="0.2">
      <c r="B576" s="147" t="str">
        <f ca="1">IF(ISBLANK(INDIRECT("$C$518")),"",INDIRECT("$C$518"))</f>
        <v/>
      </c>
      <c r="C576" s="37" t="str">
        <f ca="1">IF(NOT(LEN(B576)&lt;1),"Isolation valve","")</f>
        <v/>
      </c>
      <c r="D576" s="16"/>
      <c r="E576" s="557"/>
      <c r="F576" s="558"/>
      <c r="G576" s="344" t="str">
        <f t="array" aca="1" ref="G576" ca="1">_xlfn.IFNA(IF($B576&lt;&gt;"",INDEX($B$505:$B$526,MATCH($B576,$C$505:$C$526,0)),""),"")</f>
        <v/>
      </c>
      <c r="M576" s="124"/>
      <c r="N576" s="124"/>
      <c r="O576" s="124"/>
      <c r="P576" s="124"/>
      <c r="Q576" s="119"/>
      <c r="R576" s="119"/>
      <c r="S576" s="119"/>
      <c r="T576" s="119"/>
      <c r="U576" s="119"/>
      <c r="V576" s="119"/>
    </row>
    <row r="577" spans="2:22" x14ac:dyDescent="0.2">
      <c r="B577" s="147" t="str">
        <f ca="1">IF(ISBLANK(INDIRECT("$C$518")),"",INDIRECT("$C$518"))</f>
        <v/>
      </c>
      <c r="C577" s="37" t="str">
        <f ca="1">IF(NOT(LEN(B577)&lt;1),"Rod Packing","")</f>
        <v/>
      </c>
      <c r="D577" s="16"/>
      <c r="E577" s="557"/>
      <c r="F577" s="558"/>
      <c r="G577" s="344" t="str">
        <f t="array" aca="1" ref="G577" ca="1">_xlfn.IFNA(IF($B577&lt;&gt;"",INDEX($B$505:$B$526,MATCH($B577,$C$505:$C$526,0)),""),"")</f>
        <v/>
      </c>
      <c r="M577" s="124"/>
      <c r="N577" s="124"/>
      <c r="O577" s="124"/>
      <c r="P577" s="124"/>
      <c r="Q577" s="119"/>
      <c r="R577" s="119"/>
      <c r="S577" s="119"/>
      <c r="T577" s="119"/>
      <c r="U577" s="119"/>
      <c r="V577" s="119"/>
    </row>
    <row r="578" spans="2:22" x14ac:dyDescent="0.2">
      <c r="B578" s="147" t="str">
        <f ca="1">IF(ISBLANK(INDIRECT("$C$519")),"",INDIRECT("$C$519"))</f>
        <v/>
      </c>
      <c r="C578" s="37" t="str">
        <f ca="1">IF(NOT(LEN(B578)&lt;1),"Blowdown valve","")</f>
        <v/>
      </c>
      <c r="D578" s="16"/>
      <c r="E578" s="557"/>
      <c r="F578" s="558"/>
      <c r="G578" s="344" t="str">
        <f t="array" aca="1" ref="G578" ca="1">_xlfn.IFNA(IF($B578&lt;&gt;"",INDEX($B$505:$B$526,MATCH($B578,$C$505:$C$526,0)),""),"")</f>
        <v/>
      </c>
      <c r="M578" s="124"/>
      <c r="N578" s="124"/>
      <c r="O578" s="124"/>
      <c r="P578" s="124"/>
      <c r="Q578" s="119"/>
      <c r="R578" s="119"/>
      <c r="S578" s="119"/>
      <c r="T578" s="119"/>
      <c r="U578" s="119"/>
      <c r="V578" s="119"/>
    </row>
    <row r="579" spans="2:22" x14ac:dyDescent="0.2">
      <c r="B579" s="147" t="str">
        <f ca="1">IF(ISBLANK(INDIRECT("$C$519")),"",INDIRECT("$C$519"))</f>
        <v/>
      </c>
      <c r="C579" s="37" t="str">
        <f ca="1">IF(NOT(LEN(B579)&lt;1),"Isolation valve","")</f>
        <v/>
      </c>
      <c r="D579" s="16"/>
      <c r="E579" s="557"/>
      <c r="F579" s="558"/>
      <c r="G579" s="344" t="str">
        <f t="array" aca="1" ref="G579" ca="1">_xlfn.IFNA(IF($B579&lt;&gt;"",INDEX($B$505:$B$526,MATCH($B579,$C$505:$C$526,0)),""),"")</f>
        <v/>
      </c>
      <c r="M579" s="124"/>
      <c r="N579" s="124"/>
      <c r="O579" s="124"/>
      <c r="P579" s="124"/>
      <c r="Q579" s="119"/>
      <c r="R579" s="119"/>
      <c r="S579" s="119"/>
      <c r="T579" s="119"/>
      <c r="U579" s="119"/>
      <c r="V579" s="119"/>
    </row>
    <row r="580" spans="2:22" x14ac:dyDescent="0.2">
      <c r="B580" s="147" t="str">
        <f ca="1">IF(ISBLANK(INDIRECT("$C$519")),"",INDIRECT("$C$519"))</f>
        <v/>
      </c>
      <c r="C580" s="37" t="str">
        <f ca="1">IF(NOT(LEN(B580)&lt;1),"Rod Packing","")</f>
        <v/>
      </c>
      <c r="D580" s="16"/>
      <c r="E580" s="557"/>
      <c r="F580" s="558"/>
      <c r="G580" s="344" t="str">
        <f t="array" aca="1" ref="G580" ca="1">_xlfn.IFNA(IF($B580&lt;&gt;"",INDEX($B$505:$B$526,MATCH($B580,$C$505:$C$526,0)),""),"")</f>
        <v/>
      </c>
      <c r="M580" s="124"/>
      <c r="N580" s="124"/>
      <c r="O580" s="124"/>
      <c r="P580" s="124"/>
      <c r="Q580" s="119"/>
      <c r="R580" s="119"/>
      <c r="S580" s="119"/>
      <c r="T580" s="119"/>
      <c r="U580" s="119"/>
      <c r="V580" s="119"/>
    </row>
    <row r="581" spans="2:22" x14ac:dyDescent="0.2">
      <c r="B581" s="147" t="str">
        <f ca="1">IF(ISBLANK(INDIRECT("$C$520")),"",INDIRECT("$C$520"))</f>
        <v/>
      </c>
      <c r="C581" s="37" t="str">
        <f ca="1">IF(NOT(LEN(B581)&lt;1),"Blowdown valve","")</f>
        <v/>
      </c>
      <c r="D581" s="16"/>
      <c r="E581" s="557"/>
      <c r="F581" s="558"/>
      <c r="G581" s="344" t="str">
        <f t="array" aca="1" ref="G581" ca="1">_xlfn.IFNA(IF($B581&lt;&gt;"",INDEX($B$505:$B$526,MATCH($B581,$C$505:$C$526,0)),""),"")</f>
        <v/>
      </c>
      <c r="M581" s="124"/>
      <c r="N581" s="124"/>
      <c r="O581" s="124"/>
      <c r="P581" s="124"/>
      <c r="Q581" s="119"/>
      <c r="R581" s="119"/>
      <c r="S581" s="119"/>
      <c r="T581" s="119"/>
      <c r="U581" s="119"/>
      <c r="V581" s="119"/>
    </row>
    <row r="582" spans="2:22" x14ac:dyDescent="0.2">
      <c r="B582" s="147" t="str">
        <f ca="1">IF(ISBLANK(INDIRECT("$C$520")),"",INDIRECT("$C$520"))</f>
        <v/>
      </c>
      <c r="C582" s="37" t="str">
        <f ca="1">IF(NOT(LEN(B582)&lt;1),"Isolation valve","")</f>
        <v/>
      </c>
      <c r="D582" s="16"/>
      <c r="E582" s="557"/>
      <c r="F582" s="558"/>
      <c r="G582" s="344" t="str">
        <f t="array" aca="1" ref="G582" ca="1">_xlfn.IFNA(IF($B582&lt;&gt;"",INDEX($B$505:$B$526,MATCH($B582,$C$505:$C$526,0)),""),"")</f>
        <v/>
      </c>
      <c r="M582" s="124"/>
      <c r="N582" s="124"/>
      <c r="O582" s="124"/>
      <c r="P582" s="124"/>
      <c r="Q582" s="119"/>
      <c r="R582" s="119"/>
      <c r="S582" s="119"/>
      <c r="T582" s="119"/>
      <c r="U582" s="119"/>
      <c r="V582" s="119"/>
    </row>
    <row r="583" spans="2:22" x14ac:dyDescent="0.2">
      <c r="B583" s="147" t="str">
        <f ca="1">IF(ISBLANK(INDIRECT("$C$520")),"",INDIRECT("$C$520"))</f>
        <v/>
      </c>
      <c r="C583" s="37" t="str">
        <f ca="1">IF(NOT(LEN(B583)&lt;1),"Rod Packing","")</f>
        <v/>
      </c>
      <c r="D583" s="16"/>
      <c r="E583" s="557"/>
      <c r="F583" s="558"/>
      <c r="G583" s="344" t="str">
        <f t="array" aca="1" ref="G583" ca="1">_xlfn.IFNA(IF($B583&lt;&gt;"",INDEX($B$505:$B$526,MATCH($B583,$C$505:$C$526,0)),""),"")</f>
        <v/>
      </c>
      <c r="M583" s="124"/>
      <c r="N583" s="124"/>
      <c r="O583" s="124"/>
      <c r="P583" s="124"/>
      <c r="Q583" s="119"/>
      <c r="R583" s="119"/>
      <c r="S583" s="119"/>
      <c r="T583" s="119"/>
      <c r="U583" s="119"/>
      <c r="V583" s="119"/>
    </row>
    <row r="584" spans="2:22" x14ac:dyDescent="0.2">
      <c r="B584" s="147" t="str">
        <f ca="1">IF(ISBLANK(INDIRECT("$C$521")),"",INDIRECT("$C$521"))</f>
        <v/>
      </c>
      <c r="C584" s="37" t="str">
        <f ca="1">IF(NOT(LEN(B584)&lt;1),"Blowdown valve","")</f>
        <v/>
      </c>
      <c r="D584" s="16"/>
      <c r="E584" s="557"/>
      <c r="F584" s="558"/>
      <c r="G584" s="344" t="str">
        <f t="array" aca="1" ref="G584" ca="1">_xlfn.IFNA(IF($B584&lt;&gt;"",INDEX($B$505:$B$526,MATCH($B584,$C$505:$C$526,0)),""),"")</f>
        <v/>
      </c>
      <c r="M584" s="124"/>
      <c r="N584" s="124"/>
      <c r="O584" s="124"/>
      <c r="P584" s="124"/>
      <c r="Q584" s="119"/>
      <c r="R584" s="119"/>
      <c r="S584" s="119"/>
      <c r="T584" s="119"/>
      <c r="U584" s="119"/>
      <c r="V584" s="119"/>
    </row>
    <row r="585" spans="2:22" x14ac:dyDescent="0.2">
      <c r="B585" s="147" t="str">
        <f ca="1">IF(ISBLANK(INDIRECT("$C$521")),"",INDIRECT("$C$521"))</f>
        <v/>
      </c>
      <c r="C585" s="37" t="str">
        <f ca="1">IF(NOT(LEN(B585)&lt;1),"Isolation valve","")</f>
        <v/>
      </c>
      <c r="D585" s="16"/>
      <c r="E585" s="557"/>
      <c r="F585" s="558"/>
      <c r="G585" s="344" t="str">
        <f t="array" aca="1" ref="G585" ca="1">_xlfn.IFNA(IF($B585&lt;&gt;"",INDEX($B$505:$B$526,MATCH($B585,$C$505:$C$526,0)),""),"")</f>
        <v/>
      </c>
      <c r="M585" s="124"/>
      <c r="N585" s="124"/>
      <c r="O585" s="124"/>
      <c r="P585" s="124"/>
      <c r="Q585" s="119"/>
      <c r="R585" s="119"/>
      <c r="S585" s="119"/>
      <c r="T585" s="119"/>
      <c r="U585" s="119"/>
      <c r="V585" s="119"/>
    </row>
    <row r="586" spans="2:22" x14ac:dyDescent="0.2">
      <c r="B586" s="147" t="str">
        <f ca="1">IF(ISBLANK(INDIRECT("$C$521")),"",INDIRECT("$C$521"))</f>
        <v/>
      </c>
      <c r="C586" s="37" t="str">
        <f ca="1">IF(NOT(LEN(B586)&lt;1),"Rod Packing","")</f>
        <v/>
      </c>
      <c r="D586" s="16"/>
      <c r="E586" s="557"/>
      <c r="F586" s="558"/>
      <c r="G586" s="344" t="str">
        <f t="array" aca="1" ref="G586" ca="1">_xlfn.IFNA(IF($B586&lt;&gt;"",INDEX($B$505:$B$526,MATCH($B586,$C$505:$C$526,0)),""),"")</f>
        <v/>
      </c>
      <c r="M586" s="124"/>
      <c r="N586" s="124"/>
      <c r="O586" s="124"/>
      <c r="P586" s="124"/>
      <c r="Q586" s="119"/>
      <c r="R586" s="119"/>
      <c r="S586" s="119"/>
      <c r="T586" s="119"/>
      <c r="U586" s="119"/>
      <c r="V586" s="119"/>
    </row>
    <row r="587" spans="2:22" x14ac:dyDescent="0.2">
      <c r="B587" s="147" t="str">
        <f ca="1">IF(ISBLANK(INDIRECT("$C$522")),"",INDIRECT("$C$522"))</f>
        <v/>
      </c>
      <c r="C587" s="37" t="str">
        <f ca="1">IF(NOT(LEN(B587)&lt;1),"Blowdown valve","")</f>
        <v/>
      </c>
      <c r="D587" s="16"/>
      <c r="E587" s="557"/>
      <c r="F587" s="558"/>
      <c r="G587" s="344" t="str">
        <f t="array" aca="1" ref="G587" ca="1">_xlfn.IFNA(IF($B587&lt;&gt;"",INDEX($B$505:$B$526,MATCH($B587,$C$505:$C$526,0)),""),"")</f>
        <v/>
      </c>
      <c r="M587" s="124"/>
      <c r="N587" s="124"/>
      <c r="O587" s="124"/>
      <c r="P587" s="124"/>
      <c r="Q587" s="119"/>
      <c r="R587" s="119"/>
      <c r="S587" s="119"/>
      <c r="T587" s="119"/>
      <c r="U587" s="119"/>
      <c r="V587" s="119"/>
    </row>
    <row r="588" spans="2:22" x14ac:dyDescent="0.2">
      <c r="B588" s="147" t="str">
        <f ca="1">IF(ISBLANK(INDIRECT("$C$522")),"",INDIRECT("$C$522"))</f>
        <v/>
      </c>
      <c r="C588" s="37" t="str">
        <f ca="1">IF(NOT(LEN(B588)&lt;1),"Isolation valve","")</f>
        <v/>
      </c>
      <c r="D588" s="16"/>
      <c r="E588" s="557"/>
      <c r="F588" s="558"/>
      <c r="G588" s="344" t="str">
        <f t="array" aca="1" ref="G588" ca="1">_xlfn.IFNA(IF($B588&lt;&gt;"",INDEX($B$505:$B$526,MATCH($B588,$C$505:$C$526,0)),""),"")</f>
        <v/>
      </c>
      <c r="M588" s="124"/>
      <c r="N588" s="124"/>
      <c r="O588" s="124"/>
      <c r="P588" s="124"/>
      <c r="Q588" s="119"/>
      <c r="R588" s="119"/>
      <c r="S588" s="119"/>
      <c r="T588" s="119"/>
      <c r="U588" s="119"/>
      <c r="V588" s="119"/>
    </row>
    <row r="589" spans="2:22" x14ac:dyDescent="0.2">
      <c r="B589" s="147" t="str">
        <f ca="1">IF(ISBLANK(INDIRECT("$C$522")),"",INDIRECT("$C$522"))</f>
        <v/>
      </c>
      <c r="C589" s="37" t="str">
        <f ca="1">IF(NOT(LEN(B589)&lt;1),"Rod Packing","")</f>
        <v/>
      </c>
      <c r="D589" s="16"/>
      <c r="E589" s="557"/>
      <c r="F589" s="558"/>
      <c r="G589" s="344" t="str">
        <f t="array" aca="1" ref="G589" ca="1">_xlfn.IFNA(IF($B589&lt;&gt;"",INDEX($B$505:$B$526,MATCH($B589,$C$505:$C$526,0)),""),"")</f>
        <v/>
      </c>
      <c r="M589" s="124"/>
      <c r="N589" s="124"/>
      <c r="O589" s="124"/>
      <c r="P589" s="124"/>
      <c r="Q589" s="119"/>
      <c r="R589" s="119"/>
      <c r="S589" s="119"/>
      <c r="T589" s="119"/>
      <c r="U589" s="119"/>
      <c r="V589" s="119"/>
    </row>
    <row r="590" spans="2:22" x14ac:dyDescent="0.2">
      <c r="B590" s="147" t="str">
        <f ca="1">IF(ISBLANK(INDIRECT("$C$523")),"",INDIRECT("$C$523"))</f>
        <v/>
      </c>
      <c r="C590" s="37" t="str">
        <f ca="1">IF(NOT(LEN(B590)&lt;1),"Blowdown valve","")</f>
        <v/>
      </c>
      <c r="D590" s="16"/>
      <c r="E590" s="557"/>
      <c r="F590" s="558"/>
      <c r="G590" s="344" t="str">
        <f t="array" aca="1" ref="G590" ca="1">_xlfn.IFNA(IF($B590&lt;&gt;"",INDEX($B$505:$B$526,MATCH($B590,$C$505:$C$526,0)),""),"")</f>
        <v/>
      </c>
      <c r="M590" s="124"/>
      <c r="N590" s="124"/>
      <c r="O590" s="124"/>
      <c r="P590" s="124"/>
      <c r="Q590" s="119"/>
      <c r="R590" s="119"/>
      <c r="S590" s="119"/>
      <c r="T590" s="119"/>
      <c r="U590" s="119"/>
      <c r="V590" s="119"/>
    </row>
    <row r="591" spans="2:22" x14ac:dyDescent="0.2">
      <c r="B591" s="147" t="str">
        <f ca="1">IF(ISBLANK(INDIRECT("$C$523")),"",INDIRECT("$C$523"))</f>
        <v/>
      </c>
      <c r="C591" s="37" t="str">
        <f ca="1">IF(NOT(LEN(B591)&lt;1),"Isolation valve","")</f>
        <v/>
      </c>
      <c r="D591" s="16"/>
      <c r="E591" s="557"/>
      <c r="F591" s="558"/>
      <c r="G591" s="344" t="str">
        <f t="array" aca="1" ref="G591" ca="1">_xlfn.IFNA(IF($B591&lt;&gt;"",INDEX($B$505:$B$526,MATCH($B591,$C$505:$C$526,0)),""),"")</f>
        <v/>
      </c>
      <c r="M591" s="124"/>
      <c r="N591" s="124"/>
      <c r="O591" s="124"/>
      <c r="P591" s="124"/>
      <c r="Q591" s="119"/>
      <c r="R591" s="119"/>
      <c r="S591" s="119"/>
      <c r="T591" s="119"/>
      <c r="U591" s="119"/>
      <c r="V591" s="119"/>
    </row>
    <row r="592" spans="2:22" x14ac:dyDescent="0.2">
      <c r="B592" s="147" t="str">
        <f ca="1">IF(ISBLANK(INDIRECT("$C$523")),"",INDIRECT("$C$523"))</f>
        <v/>
      </c>
      <c r="C592" s="37" t="str">
        <f ca="1">IF(NOT(LEN(B592)&lt;1),"Rod Packing","")</f>
        <v/>
      </c>
      <c r="D592" s="16"/>
      <c r="E592" s="557"/>
      <c r="F592" s="558"/>
      <c r="G592" s="344" t="str">
        <f t="array" aca="1" ref="G592" ca="1">_xlfn.IFNA(IF($B592&lt;&gt;"",INDEX($B$505:$B$526,MATCH($B592,$C$505:$C$526,0)),""),"")</f>
        <v/>
      </c>
      <c r="M592" s="124"/>
      <c r="N592" s="124"/>
      <c r="O592" s="124"/>
      <c r="P592" s="124"/>
      <c r="Q592" s="119"/>
      <c r="R592" s="119"/>
      <c r="S592" s="119"/>
      <c r="T592" s="119"/>
      <c r="U592" s="119"/>
      <c r="V592" s="119"/>
    </row>
    <row r="593" spans="2:22" x14ac:dyDescent="0.2">
      <c r="B593" s="147" t="str">
        <f ca="1">IF(ISBLANK(INDIRECT("$C$524")),"",INDIRECT("$C$524"))</f>
        <v/>
      </c>
      <c r="C593" s="37" t="str">
        <f ca="1">IF(NOT(LEN(B593)&lt;1),"Blowdown valve","")</f>
        <v/>
      </c>
      <c r="D593" s="16"/>
      <c r="E593" s="557"/>
      <c r="F593" s="558"/>
      <c r="G593" s="344" t="str">
        <f t="array" aca="1" ref="G593" ca="1">_xlfn.IFNA(IF($B593&lt;&gt;"",INDEX($B$505:$B$526,MATCH($B593,$C$505:$C$526,0)),""),"")</f>
        <v/>
      </c>
      <c r="M593" s="124"/>
      <c r="N593" s="124"/>
      <c r="O593" s="124"/>
      <c r="P593" s="124"/>
      <c r="Q593" s="119"/>
      <c r="R593" s="119"/>
      <c r="S593" s="119"/>
      <c r="T593" s="119"/>
      <c r="U593" s="119"/>
      <c r="V593" s="119"/>
    </row>
    <row r="594" spans="2:22" x14ac:dyDescent="0.2">
      <c r="B594" s="147" t="str">
        <f ca="1">IF(ISBLANK(INDIRECT("$C$524")),"",INDIRECT("$C$524"))</f>
        <v/>
      </c>
      <c r="C594" s="37" t="str">
        <f ca="1">IF(NOT(LEN(B594)&lt;1),"Isolation valve","")</f>
        <v/>
      </c>
      <c r="D594" s="16"/>
      <c r="E594" s="557"/>
      <c r="F594" s="558"/>
      <c r="G594" s="344" t="str">
        <f t="array" aca="1" ref="G594" ca="1">_xlfn.IFNA(IF($B594&lt;&gt;"",INDEX($B$505:$B$526,MATCH($B594,$C$505:$C$526,0)),""),"")</f>
        <v/>
      </c>
      <c r="M594" s="124"/>
      <c r="N594" s="124"/>
      <c r="O594" s="124"/>
      <c r="P594" s="124"/>
      <c r="Q594" s="119"/>
      <c r="R594" s="119"/>
      <c r="S594" s="119"/>
      <c r="T594" s="119"/>
      <c r="U594" s="119"/>
      <c r="V594" s="119"/>
    </row>
    <row r="595" spans="2:22" x14ac:dyDescent="0.2">
      <c r="B595" s="147" t="str">
        <f ca="1">IF(ISBLANK(INDIRECT("$C$524")),"",INDIRECT("$C$524"))</f>
        <v/>
      </c>
      <c r="C595" s="37" t="str">
        <f ca="1">IF(NOT(LEN(B595)&lt;1),"Rod Packing","")</f>
        <v/>
      </c>
      <c r="D595" s="16"/>
      <c r="E595" s="557"/>
      <c r="F595" s="558"/>
      <c r="G595" s="344" t="str">
        <f t="array" aca="1" ref="G595" ca="1">_xlfn.IFNA(IF($B595&lt;&gt;"",INDEX($B$505:$B$526,MATCH($B595,$C$505:$C$526,0)),""),"")</f>
        <v/>
      </c>
      <c r="M595" s="124"/>
      <c r="N595" s="124"/>
      <c r="O595" s="124"/>
      <c r="P595" s="124"/>
      <c r="Q595" s="119"/>
      <c r="R595" s="119"/>
      <c r="S595" s="119"/>
      <c r="T595" s="119"/>
      <c r="U595" s="119"/>
      <c r="V595" s="119"/>
    </row>
    <row r="596" spans="2:22" x14ac:dyDescent="0.2">
      <c r="B596" s="147" t="str">
        <f ca="1">IF(ISBLANK(INDIRECT("$C$525")),"",INDIRECT("$C$525"))</f>
        <v/>
      </c>
      <c r="C596" s="37" t="str">
        <f ca="1">IF(NOT(LEN(B596)&lt;1),"Blowdown valve","")</f>
        <v/>
      </c>
      <c r="D596" s="16"/>
      <c r="E596" s="557"/>
      <c r="F596" s="558"/>
      <c r="G596" s="344" t="str">
        <f t="array" aca="1" ref="G596" ca="1">_xlfn.IFNA(IF($B596&lt;&gt;"",INDEX($B$505:$B$526,MATCH($B596,$C$505:$C$526,0)),""),"")</f>
        <v/>
      </c>
      <c r="M596" s="124"/>
      <c r="N596" s="124"/>
      <c r="O596" s="124"/>
      <c r="P596" s="124"/>
      <c r="Q596" s="119"/>
      <c r="R596" s="119"/>
      <c r="S596" s="119"/>
      <c r="T596" s="119"/>
      <c r="U596" s="119"/>
      <c r="V596" s="119"/>
    </row>
    <row r="597" spans="2:22" x14ac:dyDescent="0.2">
      <c r="B597" s="147" t="str">
        <f ca="1">IF(ISBLANK(INDIRECT("$C$525")),"",INDIRECT("$C$525"))</f>
        <v/>
      </c>
      <c r="C597" s="37" t="str">
        <f ca="1">IF(NOT(LEN(B597)&lt;1),"Isolation valve","")</f>
        <v/>
      </c>
      <c r="D597" s="16"/>
      <c r="E597" s="557"/>
      <c r="F597" s="558"/>
      <c r="G597" s="344" t="str">
        <f t="array" aca="1" ref="G597" ca="1">_xlfn.IFNA(IF($B597&lt;&gt;"",INDEX($B$505:$B$526,MATCH($B597,$C$505:$C$526,0)),""),"")</f>
        <v/>
      </c>
      <c r="M597" s="124"/>
      <c r="N597" s="124"/>
      <c r="O597" s="124"/>
      <c r="P597" s="124"/>
      <c r="Q597" s="119"/>
      <c r="R597" s="119"/>
      <c r="S597" s="119"/>
      <c r="T597" s="119"/>
      <c r="U597" s="119"/>
      <c r="V597" s="119"/>
    </row>
    <row r="598" spans="2:22" x14ac:dyDescent="0.2">
      <c r="B598" s="147" t="str">
        <f ca="1">IF(ISBLANK(INDIRECT("$C$525")),"",INDIRECT("$C$525"))</f>
        <v/>
      </c>
      <c r="C598" s="37" t="str">
        <f ca="1">IF(NOT(LEN(B598)&lt;1),"Rod Packing","")</f>
        <v/>
      </c>
      <c r="D598" s="16"/>
      <c r="E598" s="557"/>
      <c r="F598" s="558"/>
      <c r="G598" s="344" t="str">
        <f t="array" aca="1" ref="G598" ca="1">_xlfn.IFNA(IF($B598&lt;&gt;"",INDEX($B$505:$B$526,MATCH($B598,$C$505:$C$526,0)),""),"")</f>
        <v/>
      </c>
      <c r="M598" s="124"/>
      <c r="N598" s="124"/>
      <c r="O598" s="124"/>
      <c r="P598" s="124"/>
      <c r="Q598" s="119"/>
      <c r="R598" s="119"/>
      <c r="S598" s="119"/>
      <c r="T598" s="119"/>
      <c r="U598" s="119"/>
      <c r="V598" s="119"/>
    </row>
    <row r="599" spans="2:22" x14ac:dyDescent="0.2">
      <c r="B599" s="147" t="str">
        <f ca="1">IF(ISBLANK(INDIRECT("$C$526")),"",INDIRECT("$C$526"))</f>
        <v/>
      </c>
      <c r="C599" s="37" t="str">
        <f ca="1">IF(NOT(LEN(B599)&lt;1),"Blowdown valve","")</f>
        <v/>
      </c>
      <c r="D599" s="16"/>
      <c r="E599" s="557"/>
      <c r="F599" s="558"/>
      <c r="G599" s="344" t="str">
        <f t="array" aca="1" ref="G599" ca="1">_xlfn.IFNA(IF($B599&lt;&gt;"",INDEX($B$505:$B$526,MATCH($B599,$C$505:$C$526,0)),""),"")</f>
        <v/>
      </c>
      <c r="M599" s="124"/>
      <c r="N599" s="124"/>
      <c r="O599" s="124"/>
      <c r="P599" s="124"/>
      <c r="Q599" s="119"/>
      <c r="R599" s="119"/>
      <c r="S599" s="119"/>
      <c r="T599" s="119"/>
      <c r="U599" s="119"/>
      <c r="V599" s="119"/>
    </row>
    <row r="600" spans="2:22" x14ac:dyDescent="0.2">
      <c r="B600" s="147" t="str">
        <f ca="1">IF(ISBLANK(INDIRECT("$C$526")),"",INDIRECT("$C$526"))</f>
        <v/>
      </c>
      <c r="C600" s="37" t="str">
        <f ca="1">IF(NOT(LEN(B600)&lt;1),"Isolation valve","")</f>
        <v/>
      </c>
      <c r="D600" s="16"/>
      <c r="E600" s="557"/>
      <c r="F600" s="558"/>
      <c r="G600" s="344" t="str">
        <f t="array" aca="1" ref="G600" ca="1">_xlfn.IFNA(IF($B600&lt;&gt;"",INDEX($B$505:$B$526,MATCH($B600,$C$505:$C$526,0)),""),"")</f>
        <v/>
      </c>
      <c r="M600" s="124"/>
      <c r="N600" s="124"/>
      <c r="O600" s="124"/>
      <c r="P600" s="124"/>
      <c r="Q600" s="119"/>
      <c r="R600" s="119"/>
      <c r="S600" s="119"/>
      <c r="T600" s="119"/>
      <c r="U600" s="119"/>
      <c r="V600" s="119"/>
    </row>
    <row r="601" spans="2:22" x14ac:dyDescent="0.2">
      <c r="B601" s="147" t="str">
        <f ca="1">IF(ISBLANK(INDIRECT("$C$526")),"",INDIRECT("$C$526"))</f>
        <v/>
      </c>
      <c r="C601" s="37" t="str">
        <f ca="1">IF(NOT(LEN(B601)&lt;1),"Rod Packing","")</f>
        <v/>
      </c>
      <c r="D601" s="16"/>
      <c r="E601" s="557"/>
      <c r="F601" s="558"/>
      <c r="G601" s="344" t="str">
        <f t="array" aca="1" ref="G601" ca="1">_xlfn.IFNA(IF($B601&lt;&gt;"",INDEX($B$505:$B$526,MATCH($B601,$C$505:$C$526,0)),""),"")</f>
        <v/>
      </c>
      <c r="M601" s="124"/>
      <c r="N601" s="124"/>
      <c r="O601" s="124"/>
      <c r="P601" s="124"/>
      <c r="Q601" s="119"/>
      <c r="R601" s="119"/>
      <c r="S601" s="119"/>
      <c r="T601" s="119"/>
      <c r="U601" s="119"/>
      <c r="V601" s="119"/>
    </row>
    <row r="602" spans="2:22" ht="15" thickBot="1" x14ac:dyDescent="0.25">
      <c r="B602" s="412"/>
      <c r="C602" s="302"/>
      <c r="D602" s="302"/>
      <c r="E602" s="302"/>
      <c r="F602" s="302"/>
      <c r="G602" s="413"/>
      <c r="M602" s="124"/>
      <c r="N602" s="124"/>
      <c r="O602" s="124"/>
      <c r="P602" s="124"/>
      <c r="Q602" s="119"/>
      <c r="R602" s="119"/>
      <c r="S602" s="119"/>
      <c r="T602" s="119"/>
      <c r="U602" s="119"/>
      <c r="V602" s="119"/>
    </row>
    <row r="603" spans="2:22" x14ac:dyDescent="0.2">
      <c r="B603" s="414"/>
      <c r="C603" s="415"/>
      <c r="D603" s="415"/>
      <c r="E603" s="415"/>
      <c r="F603" s="415"/>
      <c r="G603" s="415"/>
      <c r="H603" s="415"/>
      <c r="I603" s="415"/>
      <c r="J603" s="401"/>
      <c r="M603" s="124"/>
      <c r="N603" s="124"/>
      <c r="O603" s="124"/>
      <c r="P603" s="124"/>
      <c r="Q603" s="119"/>
      <c r="R603" s="119"/>
      <c r="S603" s="119"/>
      <c r="T603" s="119"/>
      <c r="U603" s="119"/>
      <c r="V603" s="119"/>
    </row>
    <row r="604" spans="2:22" ht="18" x14ac:dyDescent="0.25">
      <c r="B604" s="418" t="s">
        <v>193</v>
      </c>
      <c r="J604" s="402"/>
      <c r="M604" s="124"/>
      <c r="N604" s="124"/>
      <c r="O604" s="124"/>
      <c r="P604" s="124"/>
      <c r="Q604" s="119"/>
      <c r="R604" s="119"/>
      <c r="S604" s="119"/>
      <c r="T604" s="119"/>
      <c r="U604" s="119"/>
      <c r="V604" s="119"/>
    </row>
    <row r="605" spans="2:22" ht="15" x14ac:dyDescent="0.25">
      <c r="B605" s="423"/>
      <c r="J605" s="402"/>
      <c r="M605" s="124"/>
      <c r="N605" s="124"/>
      <c r="O605" s="124"/>
      <c r="P605" s="124"/>
      <c r="Q605" s="119"/>
      <c r="R605" s="119"/>
      <c r="S605" s="119"/>
      <c r="T605" s="119"/>
      <c r="U605" s="119"/>
      <c r="V605" s="119"/>
    </row>
    <row r="606" spans="2:22" x14ac:dyDescent="0.2">
      <c r="B606" s="141" t="s">
        <v>265</v>
      </c>
      <c r="J606" s="402"/>
      <c r="M606" s="124"/>
      <c r="N606" s="124"/>
      <c r="O606" s="124"/>
      <c r="P606" s="124"/>
      <c r="Q606" s="119"/>
      <c r="R606" s="119"/>
      <c r="S606" s="119"/>
      <c r="T606" s="119"/>
      <c r="U606" s="119"/>
      <c r="V606" s="119"/>
    </row>
    <row r="607" spans="2:22" x14ac:dyDescent="0.2">
      <c r="B607" s="141"/>
      <c r="J607" s="402"/>
      <c r="M607" s="124"/>
      <c r="N607" s="124"/>
      <c r="O607" s="124"/>
      <c r="P607" s="124"/>
      <c r="Q607" s="119"/>
      <c r="R607" s="119"/>
      <c r="S607" s="119"/>
      <c r="T607" s="119"/>
      <c r="U607" s="119"/>
      <c r="V607" s="119"/>
    </row>
    <row r="608" spans="2:22" ht="120" x14ac:dyDescent="0.25">
      <c r="B608" s="132" t="s">
        <v>191</v>
      </c>
      <c r="C608" s="481" t="s">
        <v>60</v>
      </c>
      <c r="D608" s="481" t="s">
        <v>266</v>
      </c>
      <c r="E608" s="481" t="s">
        <v>267</v>
      </c>
      <c r="F608" s="481" t="s">
        <v>268</v>
      </c>
      <c r="G608" s="481" t="s">
        <v>269</v>
      </c>
      <c r="H608" s="481" t="s">
        <v>270</v>
      </c>
      <c r="I608" s="481" t="s">
        <v>271</v>
      </c>
      <c r="J608" s="482" t="s">
        <v>272</v>
      </c>
      <c r="M608" s="124"/>
      <c r="N608" s="124"/>
      <c r="O608" s="124"/>
      <c r="P608" s="124"/>
      <c r="Q608" s="119"/>
      <c r="R608" s="119"/>
      <c r="S608" s="119"/>
      <c r="T608" s="119"/>
      <c r="U608" s="119"/>
      <c r="V608" s="119"/>
    </row>
    <row r="609" spans="2:22" x14ac:dyDescent="0.2">
      <c r="B609" s="147" t="str">
        <f t="array" aca="1" ref="B609" ca="1">INDIRECT(TEXT(MIN(IF(($D$536:$E$601&lt;&gt;"")*(COUNTIF($B608:B$608,$D$536:$E$601)=0),ROW($536:$601)*100+COLUMN($D:$E),7^8)),"R0C00"),)&amp;""</f>
        <v/>
      </c>
      <c r="C609" s="422" t="str">
        <f t="array" aca="1" ref="C609" ca="1">_xlfn.IFNA(IF(B609&lt;&gt;"",INDEX($G$536:$G$601,MATCH(B609,$D$536:$D$601,0),),""),IF(B609&lt;&gt;"",INDEX($G$536:$G$601,MATCH(B609,$E$536:$E$601,0),),""))</f>
        <v/>
      </c>
      <c r="D609" s="16"/>
      <c r="E609" s="49"/>
      <c r="F609" s="16"/>
      <c r="G609" s="16"/>
      <c r="H609" s="80"/>
      <c r="I609" s="80"/>
      <c r="J609" s="152"/>
      <c r="M609" s="124"/>
      <c r="N609" s="124"/>
      <c r="O609" s="124" t="str">
        <f>IF(D609="Yes",#REF!,"")</f>
        <v/>
      </c>
      <c r="P609" s="124"/>
      <c r="Q609" s="124" t="str">
        <f>IF(F609="Yes",1,"")</f>
        <v/>
      </c>
      <c r="R609" s="424" t="str">
        <f>IF(Q609=1,COUNTIF($Q609:Q$609,1),"")</f>
        <v/>
      </c>
      <c r="S609" s="124" t="str">
        <f>IFERROR(INDEX($B$609:$B$683,MATCH(ROWS($Q609:Q$609),$R$609:$R$683,0)),"")</f>
        <v/>
      </c>
      <c r="T609" s="124" t="str">
        <f>IF(G609="Yes",1,"")</f>
        <v/>
      </c>
      <c r="U609" s="424" t="str">
        <f>IF(T609=1,COUNTIF($T$393:T609,1),"")</f>
        <v/>
      </c>
      <c r="V609" s="124" t="str">
        <f>IFERROR(INDEX($B$393:$B$467,MATCH(ROWS($T$393:T609),$U$393:$U$467,0)),"")</f>
        <v/>
      </c>
    </row>
    <row r="610" spans="2:22" x14ac:dyDescent="0.2">
      <c r="B610" s="147" t="str">
        <f t="array" aca="1" ref="B610" ca="1">INDIRECT(TEXT(MIN(IF(($D$536:$E$601&lt;&gt;"")*(COUNTIF($B$608:B609,$D$536:$E$601)=0),ROW($536:$601)*100+COLUMN($D:$E),7^8)),"R0C00"),)&amp;""</f>
        <v/>
      </c>
      <c r="C610" s="422" t="str">
        <f t="array" aca="1" ref="C610" ca="1">_xlfn.IFNA(IF(B610&lt;&gt;"",INDEX($G$536:$G$601,MATCH(B610,$D$536:$D$601,0),),""),IF(B610&lt;&gt;"",INDEX($G$536:$G$601,MATCH(B610,$E$536:$E$601,0),),""))</f>
        <v/>
      </c>
      <c r="D610" s="16"/>
      <c r="E610" s="49"/>
      <c r="F610" s="16"/>
      <c r="G610" s="16"/>
      <c r="H610" s="80"/>
      <c r="I610" s="80"/>
      <c r="J610" s="152"/>
      <c r="M610" s="124"/>
      <c r="N610" s="124"/>
      <c r="O610" s="124"/>
      <c r="P610" s="124"/>
      <c r="Q610" s="124" t="str">
        <f t="shared" ref="Q610:Q673" si="7">IF(F610="Yes",1,"")</f>
        <v/>
      </c>
      <c r="R610" s="424" t="str">
        <f>IF(Q610=1,COUNTIF($Q$609:Q610,1),"")</f>
        <v/>
      </c>
      <c r="S610" s="124" t="str">
        <f>IFERROR(INDEX($B$609:$B$683,MATCH(ROWS($Q$609:Q610),$R$609:$R$683,0)),"")</f>
        <v/>
      </c>
      <c r="T610" s="124" t="str">
        <f t="shared" ref="T610:T673" si="8">IF(G610="Yes",1,"")</f>
        <v/>
      </c>
      <c r="U610" s="424" t="str">
        <f>IF(T610=1,COUNTIF($T$393:T610,1),"")</f>
        <v/>
      </c>
      <c r="V610" s="124" t="str">
        <f>IFERROR(INDEX($B$393:$B$467,MATCH(ROWS($T$393:T610),$U$393:$U$467,0)),"")</f>
        <v/>
      </c>
    </row>
    <row r="611" spans="2:22" x14ac:dyDescent="0.2">
      <c r="B611" s="147" t="str">
        <f t="array" aca="1" ref="B611" ca="1">INDIRECT(TEXT(MIN(IF(($D$536:$E$601&lt;&gt;"")*(COUNTIF($B$608:B610,$D$536:$E$601)=0),ROW($536:$601)*100+COLUMN($D:$E),7^8)),"R0C00"),)&amp;""</f>
        <v/>
      </c>
      <c r="C611" s="422" t="str">
        <f t="array" aca="1" ref="C611" ca="1">_xlfn.IFNA(IF(B611&lt;&gt;"",INDEX($G$536:$G$601,MATCH(B611,$D$536:$D$601,0),),""),IF(B611&lt;&gt;"",INDEX($G$536:$G$601,MATCH(B611,$E$536:$E$601,0),),""))</f>
        <v/>
      </c>
      <c r="D611" s="16"/>
      <c r="E611" s="49"/>
      <c r="F611" s="16"/>
      <c r="G611" s="16"/>
      <c r="H611" s="80"/>
      <c r="I611" s="80"/>
      <c r="J611" s="152"/>
      <c r="M611" s="124"/>
      <c r="N611" s="124"/>
      <c r="O611" s="124"/>
      <c r="P611" s="124"/>
      <c r="Q611" s="124" t="str">
        <f t="shared" si="7"/>
        <v/>
      </c>
      <c r="R611" s="424" t="str">
        <f>IF(Q611=1,COUNTIF($Q$609:Q611,1),"")</f>
        <v/>
      </c>
      <c r="S611" s="124" t="str">
        <f>IFERROR(INDEX($B$609:$B$683,MATCH(ROWS($Q$609:Q611),$R$609:$R$683,0)),"")</f>
        <v/>
      </c>
      <c r="T611" s="124" t="str">
        <f t="shared" si="8"/>
        <v/>
      </c>
      <c r="U611" s="424" t="str">
        <f>IF(T611=1,COUNTIF($T$393:T611,1),"")</f>
        <v/>
      </c>
      <c r="V611" s="124" t="str">
        <f>IFERROR(INDEX($B$393:$B$467,MATCH(ROWS($T$393:T611),$U$393:$U$467,0)),"")</f>
        <v/>
      </c>
    </row>
    <row r="612" spans="2:22" x14ac:dyDescent="0.2">
      <c r="B612" s="147" t="str">
        <f t="array" aca="1" ref="B612" ca="1">INDIRECT(TEXT(MIN(IF(($D$536:$E$601&lt;&gt;"")*(COUNTIF($B$608:B611,$D$536:$E$601)=0),ROW($536:$601)*100+COLUMN($D:$E),7^8)),"R0C00"),)&amp;""</f>
        <v/>
      </c>
      <c r="C612" s="422" t="str">
        <f t="array" aca="1" ref="C612" ca="1">_xlfn.IFNA(IF(B612&lt;&gt;"",INDEX($G$536:$G$601,MATCH(B612,$D$536:$D$601,0),),""),IF(B612&lt;&gt;"",INDEX($G$536:$G$601,MATCH(B612,$E$536:$E$601,0),),""))</f>
        <v/>
      </c>
      <c r="D612" s="16"/>
      <c r="E612" s="49"/>
      <c r="F612" s="16"/>
      <c r="G612" s="16"/>
      <c r="H612" s="80"/>
      <c r="I612" s="80"/>
      <c r="J612" s="152"/>
      <c r="M612" s="124"/>
      <c r="N612" s="124"/>
      <c r="O612" s="124"/>
      <c r="P612" s="124"/>
      <c r="Q612" s="124" t="str">
        <f t="shared" si="7"/>
        <v/>
      </c>
      <c r="R612" s="424" t="str">
        <f>IF(Q612=1,COUNTIF($Q$609:Q612,1),"")</f>
        <v/>
      </c>
      <c r="S612" s="124" t="str">
        <f>IFERROR(INDEX($B$609:$B$683,MATCH(ROWS($Q$609:Q612),$R$609:$R$683,0)),"")</f>
        <v/>
      </c>
      <c r="T612" s="124" t="str">
        <f t="shared" si="8"/>
        <v/>
      </c>
      <c r="U612" s="424" t="str">
        <f>IF(T612=1,COUNTIF($T$393:T612,1),"")</f>
        <v/>
      </c>
      <c r="V612" s="124" t="str">
        <f>IFERROR(INDEX($B$393:$B$467,MATCH(ROWS($T$393:T612),$U$393:$U$467,0)),"")</f>
        <v/>
      </c>
    </row>
    <row r="613" spans="2:22" x14ac:dyDescent="0.2">
      <c r="B613" s="147" t="str">
        <f t="array" aca="1" ref="B613" ca="1">INDIRECT(TEXT(MIN(IF(($D$536:$E$601&lt;&gt;"")*(COUNTIF($B$608:B612,$D$536:$E$601)=0),ROW($536:$601)*100+COLUMN($D:$E),7^8)),"R0C00"),)&amp;""</f>
        <v/>
      </c>
      <c r="C613" s="422" t="str">
        <f t="array" aca="1" ref="C613" ca="1">_xlfn.IFNA(IF(B613&lt;&gt;"",INDEX($G$536:$G$601,MATCH(B613,$D$536:$D$601,0),),""),IF(B613&lt;&gt;"",INDEX($G$536:$G$601,MATCH(B613,$E$536:$E$601,0),),""))</f>
        <v/>
      </c>
      <c r="D613" s="16"/>
      <c r="E613" s="49"/>
      <c r="F613" s="16"/>
      <c r="G613" s="16"/>
      <c r="H613" s="80"/>
      <c r="I613" s="80"/>
      <c r="J613" s="152"/>
      <c r="M613" s="124"/>
      <c r="N613" s="124"/>
      <c r="O613" s="124"/>
      <c r="P613" s="124"/>
      <c r="Q613" s="124" t="str">
        <f t="shared" si="7"/>
        <v/>
      </c>
      <c r="R613" s="424" t="str">
        <f>IF(Q613=1,COUNTIF($Q$609:Q613,1),"")</f>
        <v/>
      </c>
      <c r="S613" s="124" t="str">
        <f>IFERROR(INDEX($B$609:$B$683,MATCH(ROWS($Q$609:Q613),$R$609:$R$683,0)),"")</f>
        <v/>
      </c>
      <c r="T613" s="124" t="str">
        <f t="shared" si="8"/>
        <v/>
      </c>
      <c r="U613" s="424" t="str">
        <f>IF(T613=1,COUNTIF($T$393:T613,1),"")</f>
        <v/>
      </c>
      <c r="V613" s="124" t="str">
        <f>IFERROR(INDEX($B$393:$B$467,MATCH(ROWS($T$393:T613),$U$393:$U$467,0)),"")</f>
        <v/>
      </c>
    </row>
    <row r="614" spans="2:22" x14ac:dyDescent="0.2">
      <c r="B614" s="147" t="str">
        <f t="array" aca="1" ref="B614" ca="1">INDIRECT(TEXT(MIN(IF(($D$536:$E$601&lt;&gt;"")*(COUNTIF($B$608:B613,$D$536:$E$601)=0),ROW($536:$601)*100+COLUMN($D:$E),7^8)),"R0C00"),)&amp;""</f>
        <v/>
      </c>
      <c r="C614" s="422" t="str">
        <f t="array" aca="1" ref="C614" ca="1">_xlfn.IFNA(IF(B614&lt;&gt;"",INDEX($G$536:$G$601,MATCH(B614,$D$536:$D$601,0),),""),IF(B614&lt;&gt;"",INDEX($G$536:$G$601,MATCH(B614,$E$536:$E$601,0),),""))</f>
        <v/>
      </c>
      <c r="D614" s="16"/>
      <c r="E614" s="49"/>
      <c r="F614" s="16"/>
      <c r="G614" s="16"/>
      <c r="H614" s="80"/>
      <c r="I614" s="80"/>
      <c r="J614" s="152"/>
      <c r="M614" s="124"/>
      <c r="N614" s="124"/>
      <c r="O614" s="124"/>
      <c r="P614" s="124"/>
      <c r="Q614" s="124" t="str">
        <f t="shared" si="7"/>
        <v/>
      </c>
      <c r="R614" s="424" t="str">
        <f>IF(Q614=1,COUNTIF($Q$609:Q614,1),"")</f>
        <v/>
      </c>
      <c r="S614" s="124" t="str">
        <f>IFERROR(INDEX($B$609:$B$683,MATCH(ROWS($Q$609:Q614),$R$609:$R$683,0)),"")</f>
        <v/>
      </c>
      <c r="T614" s="124" t="str">
        <f t="shared" si="8"/>
        <v/>
      </c>
      <c r="U614" s="424" t="str">
        <f>IF(T614=1,COUNTIF($T$393:T614,1),"")</f>
        <v/>
      </c>
      <c r="V614" s="124" t="str">
        <f>IFERROR(INDEX($B$393:$B$467,MATCH(ROWS($T$393:T614),$U$393:$U$467,0)),"")</f>
        <v/>
      </c>
    </row>
    <row r="615" spans="2:22" x14ac:dyDescent="0.2">
      <c r="B615" s="147" t="str">
        <f t="array" aca="1" ref="B615" ca="1">INDIRECT(TEXT(MIN(IF(($D$536:$E$601&lt;&gt;"")*(COUNTIF($B$608:B614,$D$536:$E$601)=0),ROW($536:$601)*100+COLUMN($D:$E),7^8)),"R0C00"),)&amp;""</f>
        <v/>
      </c>
      <c r="C615" s="422" t="str">
        <f t="array" aca="1" ref="C615" ca="1">_xlfn.IFNA(IF(B615&lt;&gt;"",INDEX($G$536:$G$601,MATCH(B615,$D$536:$D$601,0),),""),IF(B615&lt;&gt;"",INDEX($G$536:$G$601,MATCH(B615,$E$536:$E$601,0),),""))</f>
        <v/>
      </c>
      <c r="D615" s="16"/>
      <c r="E615" s="49"/>
      <c r="F615" s="16"/>
      <c r="G615" s="16"/>
      <c r="H615" s="80"/>
      <c r="I615" s="80"/>
      <c r="J615" s="152"/>
      <c r="M615" s="124"/>
      <c r="N615" s="124"/>
      <c r="O615" s="124"/>
      <c r="P615" s="124"/>
      <c r="Q615" s="124" t="str">
        <f t="shared" si="7"/>
        <v/>
      </c>
      <c r="R615" s="424" t="str">
        <f>IF(Q615=1,COUNTIF($Q$609:Q615,1),"")</f>
        <v/>
      </c>
      <c r="S615" s="124" t="str">
        <f>IFERROR(INDEX($B$609:$B$683,MATCH(ROWS($Q$609:Q615),$R$609:$R$683,0)),"")</f>
        <v/>
      </c>
      <c r="T615" s="119" t="str">
        <f t="shared" si="8"/>
        <v/>
      </c>
      <c r="U615" s="425" t="str">
        <f>IF(T615=1,COUNTIF($T$393:T615,1),"")</f>
        <v/>
      </c>
      <c r="V615" s="119" t="str">
        <f>IFERROR(INDEX($B$393:$B$467,MATCH(ROWS($T$393:T615),$U$393:$U$467,0)),"")</f>
        <v/>
      </c>
    </row>
    <row r="616" spans="2:22" x14ac:dyDescent="0.2">
      <c r="B616" s="147" t="str">
        <f t="array" aca="1" ref="B616" ca="1">INDIRECT(TEXT(MIN(IF(($D$536:$E$601&lt;&gt;"")*(COUNTIF($B$608:B615,$D$536:$E$601)=0),ROW($536:$601)*100+COLUMN($D:$E),7^8)),"R0C00"),)&amp;""</f>
        <v/>
      </c>
      <c r="C616" s="422" t="str">
        <f t="array" aca="1" ref="C616" ca="1">_xlfn.IFNA(IF(B616&lt;&gt;"",INDEX($G$536:$G$601,MATCH(B616,$D$536:$D$601,0),),""),IF(B616&lt;&gt;"",INDEX($G$536:$G$601,MATCH(B616,$E$536:$E$601,0),),""))</f>
        <v/>
      </c>
      <c r="D616" s="16"/>
      <c r="E616" s="49"/>
      <c r="F616" s="16"/>
      <c r="G616" s="16"/>
      <c r="H616" s="80"/>
      <c r="I616" s="80"/>
      <c r="J616" s="152"/>
      <c r="M616" s="124"/>
      <c r="N616" s="124"/>
      <c r="O616" s="124"/>
      <c r="P616" s="124"/>
      <c r="Q616" s="124" t="str">
        <f t="shared" si="7"/>
        <v/>
      </c>
      <c r="R616" s="424" t="str">
        <f>IF(Q616=1,COUNTIF($Q$609:Q616,1),"")</f>
        <v/>
      </c>
      <c r="S616" s="124" t="str">
        <f>IFERROR(INDEX($B$609:$B$683,MATCH(ROWS($Q$609:Q616),$R$609:$R$683,0)),"")</f>
        <v/>
      </c>
      <c r="T616" s="119" t="str">
        <f t="shared" si="8"/>
        <v/>
      </c>
      <c r="U616" s="425" t="str">
        <f>IF(T616=1,COUNTIF($T$393:T616,1),"")</f>
        <v/>
      </c>
      <c r="V616" s="119" t="str">
        <f>IFERROR(INDEX($B$393:$B$467,MATCH(ROWS($T$393:T616),$U$393:$U$467,0)),"")</f>
        <v/>
      </c>
    </row>
    <row r="617" spans="2:22" x14ac:dyDescent="0.2">
      <c r="B617" s="147" t="str">
        <f t="array" aca="1" ref="B617" ca="1">INDIRECT(TEXT(MIN(IF(($D$536:$E$601&lt;&gt;"")*(COUNTIF($B$608:B616,$D$536:$E$601)=0),ROW($536:$601)*100+COLUMN($D:$E),7^8)),"R0C00"),)&amp;""</f>
        <v/>
      </c>
      <c r="C617" s="422" t="str">
        <f t="array" aca="1" ref="C617" ca="1">_xlfn.IFNA(IF(B617&lt;&gt;"",INDEX($G$536:$G$601,MATCH(B617,$D$536:$D$601,0),),""),IF(B617&lt;&gt;"",INDEX($G$536:$G$601,MATCH(B617,$E$536:$E$601,0),),""))</f>
        <v/>
      </c>
      <c r="D617" s="16"/>
      <c r="E617" s="49"/>
      <c r="F617" s="16"/>
      <c r="G617" s="16"/>
      <c r="H617" s="80"/>
      <c r="I617" s="80"/>
      <c r="J617" s="152"/>
      <c r="M617" s="124"/>
      <c r="N617" s="124"/>
      <c r="O617" s="124"/>
      <c r="P617" s="124"/>
      <c r="Q617" s="124" t="str">
        <f t="shared" si="7"/>
        <v/>
      </c>
      <c r="R617" s="424" t="str">
        <f>IF(Q617=1,COUNTIF($Q$609:Q617,1),"")</f>
        <v/>
      </c>
      <c r="S617" s="124" t="str">
        <f>IFERROR(INDEX($B$609:$B$683,MATCH(ROWS($Q$609:Q617),$R$609:$R$683,0)),"")</f>
        <v/>
      </c>
      <c r="T617" s="119" t="str">
        <f t="shared" si="8"/>
        <v/>
      </c>
      <c r="U617" s="425" t="str">
        <f>IF(T617=1,COUNTIF($T$393:T617,1),"")</f>
        <v/>
      </c>
      <c r="V617" s="119" t="str">
        <f>IFERROR(INDEX($B$393:$B$467,MATCH(ROWS($T$393:T617),$U$393:$U$467,0)),"")</f>
        <v/>
      </c>
    </row>
    <row r="618" spans="2:22" x14ac:dyDescent="0.2">
      <c r="B618" s="147" t="str">
        <f t="array" aca="1" ref="B618" ca="1">INDIRECT(TEXT(MIN(IF(($D$536:$E$601&lt;&gt;"")*(COUNTIF($B$608:B617,$D$536:$E$601)=0),ROW($536:$601)*100+COLUMN($D:$E),7^8)),"R0C00"),)&amp;""</f>
        <v/>
      </c>
      <c r="C618" s="422" t="str">
        <f t="array" aca="1" ref="C618" ca="1">_xlfn.IFNA(IF(B618&lt;&gt;"",INDEX($G$536:$G$601,MATCH(B618,$D$536:$D$601,0),),""),IF(B618&lt;&gt;"",INDEX($G$536:$G$601,MATCH(B618,$E$536:$E$601,0),),""))</f>
        <v/>
      </c>
      <c r="D618" s="16"/>
      <c r="E618" s="49"/>
      <c r="F618" s="16"/>
      <c r="G618" s="16"/>
      <c r="H618" s="80"/>
      <c r="I618" s="80"/>
      <c r="J618" s="152"/>
      <c r="M618" s="124"/>
      <c r="N618" s="124"/>
      <c r="O618" s="124"/>
      <c r="P618" s="124"/>
      <c r="Q618" s="124" t="str">
        <f t="shared" si="7"/>
        <v/>
      </c>
      <c r="R618" s="424" t="str">
        <f>IF(Q618=1,COUNTIF($Q$609:Q618,1),"")</f>
        <v/>
      </c>
      <c r="S618" s="124" t="str">
        <f>IFERROR(INDEX($B$609:$B$683,MATCH(ROWS($Q$609:Q618),$R$609:$R$683,0)),"")</f>
        <v/>
      </c>
      <c r="T618" s="119" t="str">
        <f t="shared" si="8"/>
        <v/>
      </c>
      <c r="U618" s="425" t="str">
        <f>IF(T618=1,COUNTIF($T$393:T618,1),"")</f>
        <v/>
      </c>
      <c r="V618" s="119" t="str">
        <f>IFERROR(INDEX($B$393:$B$467,MATCH(ROWS($T$393:T618),$U$393:$U$467,0)),"")</f>
        <v/>
      </c>
    </row>
    <row r="619" spans="2:22" x14ac:dyDescent="0.2">
      <c r="B619" s="147" t="str">
        <f t="array" aca="1" ref="B619" ca="1">INDIRECT(TEXT(MIN(IF(($D$536:$E$601&lt;&gt;"")*(COUNTIF($B$608:B618,$D$536:$E$601)=0),ROW($536:$601)*100+COLUMN($D:$E),7^8)),"R0C00"),)&amp;""</f>
        <v/>
      </c>
      <c r="C619" s="422" t="str">
        <f t="array" aca="1" ref="C619" ca="1">_xlfn.IFNA(IF(B619&lt;&gt;"",INDEX($G$536:$G$601,MATCH(B619,$D$536:$D$601,0),),""),IF(B619&lt;&gt;"",INDEX($G$536:$G$601,MATCH(B619,$E$536:$E$601,0),),""))</f>
        <v/>
      </c>
      <c r="D619" s="16"/>
      <c r="E619" s="49"/>
      <c r="F619" s="16"/>
      <c r="G619" s="16"/>
      <c r="H619" s="80"/>
      <c r="I619" s="80"/>
      <c r="J619" s="152"/>
      <c r="M619" s="124"/>
      <c r="N619" s="124"/>
      <c r="O619" s="124"/>
      <c r="P619" s="124"/>
      <c r="Q619" s="124" t="str">
        <f t="shared" si="7"/>
        <v/>
      </c>
      <c r="R619" s="424" t="str">
        <f>IF(Q619=1,COUNTIF($Q$609:Q619,1),"")</f>
        <v/>
      </c>
      <c r="S619" s="124" t="str">
        <f>IFERROR(INDEX($B$609:$B$683,MATCH(ROWS($Q$609:Q619),$R$609:$R$683,0)),"")</f>
        <v/>
      </c>
      <c r="T619" s="119" t="str">
        <f t="shared" si="8"/>
        <v/>
      </c>
      <c r="U619" s="425" t="str">
        <f>IF(T619=1,COUNTIF($T$393:T619,1),"")</f>
        <v/>
      </c>
      <c r="V619" s="119" t="str">
        <f>IFERROR(INDEX($B$393:$B$467,MATCH(ROWS($T$393:T619),$U$393:$U$467,0)),"")</f>
        <v/>
      </c>
    </row>
    <row r="620" spans="2:22" x14ac:dyDescent="0.2">
      <c r="B620" s="147" t="str">
        <f t="array" aca="1" ref="B620" ca="1">INDIRECT(TEXT(MIN(IF(($D$536:$E$601&lt;&gt;"")*(COUNTIF($B$608:B619,$D$536:$E$601)=0),ROW($536:$601)*100+COLUMN($D:$E),7^8)),"R0C00"),)&amp;""</f>
        <v/>
      </c>
      <c r="C620" s="422" t="str">
        <f t="array" aca="1" ref="C620" ca="1">_xlfn.IFNA(IF(B620&lt;&gt;"",INDEX($G$536:$G$601,MATCH(B620,$D$536:$D$601,0),),""),IF(B620&lt;&gt;"",INDEX($G$536:$G$601,MATCH(B620,$E$536:$E$601,0),),""))</f>
        <v/>
      </c>
      <c r="D620" s="16"/>
      <c r="E620" s="49"/>
      <c r="F620" s="16"/>
      <c r="G620" s="16"/>
      <c r="H620" s="80"/>
      <c r="I620" s="80"/>
      <c r="J620" s="152"/>
      <c r="M620" s="124"/>
      <c r="N620" s="124"/>
      <c r="O620" s="124"/>
      <c r="P620" s="124"/>
      <c r="Q620" s="124" t="str">
        <f t="shared" si="7"/>
        <v/>
      </c>
      <c r="R620" s="424" t="str">
        <f>IF(Q620=1,COUNTIF($Q$609:Q620,1),"")</f>
        <v/>
      </c>
      <c r="S620" s="124" t="str">
        <f>IFERROR(INDEX($B$609:$B$683,MATCH(ROWS($Q$609:Q620),$R$609:$R$683,0)),"")</f>
        <v/>
      </c>
      <c r="T620" s="119" t="str">
        <f t="shared" si="8"/>
        <v/>
      </c>
      <c r="U620" s="425" t="str">
        <f>IF(T620=1,COUNTIF($T$393:T620,1),"")</f>
        <v/>
      </c>
      <c r="V620" s="119" t="str">
        <f>IFERROR(INDEX($B$393:$B$467,MATCH(ROWS($T$393:T620),$U$393:$U$467,0)),"")</f>
        <v/>
      </c>
    </row>
    <row r="621" spans="2:22" x14ac:dyDescent="0.2">
      <c r="B621" s="147" t="str">
        <f t="array" aca="1" ref="B621" ca="1">INDIRECT(TEXT(MIN(IF(($D$536:$E$601&lt;&gt;"")*(COUNTIF($B$608:B620,$D$536:$E$601)=0),ROW($536:$601)*100+COLUMN($D:$E),7^8)),"R0C00"),)&amp;""</f>
        <v/>
      </c>
      <c r="C621" s="422" t="str">
        <f t="array" aca="1" ref="C621" ca="1">_xlfn.IFNA(IF(B621&lt;&gt;"",INDEX($G$536:$G$601,MATCH(B621,$D$536:$D$601,0),),""),IF(B621&lt;&gt;"",INDEX($G$536:$G$601,MATCH(B621,$E$536:$E$601,0),),""))</f>
        <v/>
      </c>
      <c r="D621" s="16"/>
      <c r="E621" s="49"/>
      <c r="F621" s="16"/>
      <c r="G621" s="16"/>
      <c r="H621" s="80"/>
      <c r="I621" s="80"/>
      <c r="J621" s="152"/>
      <c r="M621" s="124"/>
      <c r="N621" s="124"/>
      <c r="O621" s="124"/>
      <c r="P621" s="124"/>
      <c r="Q621" s="124" t="str">
        <f t="shared" si="7"/>
        <v/>
      </c>
      <c r="R621" s="424" t="str">
        <f>IF(Q621=1,COUNTIF($Q$609:Q621,1),"")</f>
        <v/>
      </c>
      <c r="S621" s="124" t="str">
        <f>IFERROR(INDEX($B$609:$B$683,MATCH(ROWS($Q$609:Q621),$R$609:$R$683,0)),"")</f>
        <v/>
      </c>
      <c r="T621" s="119" t="str">
        <f t="shared" si="8"/>
        <v/>
      </c>
      <c r="U621" s="425" t="str">
        <f>IF(T621=1,COUNTIF($T$393:T621,1),"")</f>
        <v/>
      </c>
      <c r="V621" s="119" t="str">
        <f>IFERROR(INDEX($B$393:$B$467,MATCH(ROWS($T$393:T621),$U$393:$U$467,0)),"")</f>
        <v/>
      </c>
    </row>
    <row r="622" spans="2:22" x14ac:dyDescent="0.2">
      <c r="B622" s="147" t="str">
        <f t="array" aca="1" ref="B622" ca="1">INDIRECT(TEXT(MIN(IF(($D$536:$E$601&lt;&gt;"")*(COUNTIF($B$608:B621,$D$536:$E$601)=0),ROW($536:$601)*100+COLUMN($D:$E),7^8)),"R0C00"),)&amp;""</f>
        <v/>
      </c>
      <c r="C622" s="422" t="str">
        <f t="array" aca="1" ref="C622" ca="1">_xlfn.IFNA(IF(B622&lt;&gt;"",INDEX($G$536:$G$601,MATCH(B622,$D$536:$D$601,0),),""),IF(B622&lt;&gt;"",INDEX($G$536:$G$601,MATCH(B622,$E$536:$E$601,0),),""))</f>
        <v/>
      </c>
      <c r="D622" s="16"/>
      <c r="E622" s="49"/>
      <c r="F622" s="16"/>
      <c r="G622" s="16"/>
      <c r="H622" s="80"/>
      <c r="I622" s="80"/>
      <c r="J622" s="152"/>
      <c r="M622" s="124"/>
      <c r="N622" s="124"/>
      <c r="O622" s="124"/>
      <c r="P622" s="124"/>
      <c r="Q622" s="124" t="str">
        <f t="shared" si="7"/>
        <v/>
      </c>
      <c r="R622" s="424" t="str">
        <f>IF(Q622=1,COUNTIF($Q$609:Q622,1),"")</f>
        <v/>
      </c>
      <c r="S622" s="124" t="str">
        <f>IFERROR(INDEX($B$609:$B$683,MATCH(ROWS($Q$609:Q622),$R$609:$R$683,0)),"")</f>
        <v/>
      </c>
      <c r="T622" s="119" t="str">
        <f t="shared" si="8"/>
        <v/>
      </c>
      <c r="U622" s="425" t="str">
        <f>IF(T622=1,COUNTIF($T$393:T622,1),"")</f>
        <v/>
      </c>
      <c r="V622" s="119" t="str">
        <f>IFERROR(INDEX($B$393:$B$467,MATCH(ROWS($T$393:T622),$U$393:$U$467,0)),"")</f>
        <v/>
      </c>
    </row>
    <row r="623" spans="2:22" x14ac:dyDescent="0.2">
      <c r="B623" s="147" t="str">
        <f t="array" aca="1" ref="B623" ca="1">INDIRECT(TEXT(MIN(IF(($D$536:$E$601&lt;&gt;"")*(COUNTIF($B$608:B622,$D$536:$E$601)=0),ROW($536:$601)*100+COLUMN($D:$E),7^8)),"R0C00"),)&amp;""</f>
        <v/>
      </c>
      <c r="C623" s="422" t="str">
        <f t="array" aca="1" ref="C623" ca="1">_xlfn.IFNA(IF(B623&lt;&gt;"",INDEX($G$536:$G$601,MATCH(B623,$D$536:$D$601,0),),""),IF(B623&lt;&gt;"",INDEX($G$536:$G$601,MATCH(B623,$E$536:$E$601,0),),""))</f>
        <v/>
      </c>
      <c r="D623" s="16"/>
      <c r="E623" s="49"/>
      <c r="F623" s="16"/>
      <c r="G623" s="16"/>
      <c r="H623" s="80"/>
      <c r="I623" s="80"/>
      <c r="J623" s="152"/>
      <c r="M623" s="124"/>
      <c r="N623" s="124"/>
      <c r="O623" s="124"/>
      <c r="P623" s="124"/>
      <c r="Q623" s="124" t="str">
        <f t="shared" si="7"/>
        <v/>
      </c>
      <c r="R623" s="424" t="str">
        <f>IF(Q623=1,COUNTIF($Q$609:Q623,1),"")</f>
        <v/>
      </c>
      <c r="S623" s="124" t="str">
        <f>IFERROR(INDEX($B$609:$B$683,MATCH(ROWS($Q$609:Q623),$R$609:$R$683,0)),"")</f>
        <v/>
      </c>
      <c r="T623" s="119" t="str">
        <f t="shared" si="8"/>
        <v/>
      </c>
      <c r="U623" s="425" t="str">
        <f>IF(T623=1,COUNTIF($T$393:T623,1),"")</f>
        <v/>
      </c>
      <c r="V623" s="119" t="str">
        <f>IFERROR(INDEX($B$393:$B$467,MATCH(ROWS($T$393:T623),$U$393:$U$467,0)),"")</f>
        <v/>
      </c>
    </row>
    <row r="624" spans="2:22" x14ac:dyDescent="0.2">
      <c r="B624" s="147" t="str">
        <f t="array" aca="1" ref="B624" ca="1">INDIRECT(TEXT(MIN(IF(($D$536:$E$601&lt;&gt;"")*(COUNTIF($B$608:B623,$D$536:$E$601)=0),ROW($536:$601)*100+COLUMN($D:$E),7^8)),"R0C00"),)&amp;""</f>
        <v/>
      </c>
      <c r="C624" s="422" t="str">
        <f t="array" aca="1" ref="C624" ca="1">_xlfn.IFNA(IF(B624&lt;&gt;"",INDEX($G$536:$G$601,MATCH(B624,$D$536:$D$601,0),),""),IF(B624&lt;&gt;"",INDEX($G$536:$G$601,MATCH(B624,$E$536:$E$601,0),),""))</f>
        <v/>
      </c>
      <c r="D624" s="16"/>
      <c r="E624" s="49"/>
      <c r="F624" s="16"/>
      <c r="G624" s="16"/>
      <c r="H624" s="80"/>
      <c r="I624" s="80"/>
      <c r="J624" s="152"/>
      <c r="M624" s="124"/>
      <c r="N624" s="124"/>
      <c r="O624" s="124"/>
      <c r="P624" s="124"/>
      <c r="Q624" s="124" t="str">
        <f t="shared" si="7"/>
        <v/>
      </c>
      <c r="R624" s="424" t="str">
        <f>IF(Q624=1,COUNTIF($Q$609:Q624,1),"")</f>
        <v/>
      </c>
      <c r="S624" s="124" t="str">
        <f>IFERROR(INDEX($B$609:$B$683,MATCH(ROWS($Q$609:Q624),$R$609:$R$683,0)),"")</f>
        <v/>
      </c>
      <c r="T624" s="119" t="str">
        <f t="shared" si="8"/>
        <v/>
      </c>
      <c r="U624" s="425" t="str">
        <f>IF(T624=1,COUNTIF($T$393:T624,1),"")</f>
        <v/>
      </c>
      <c r="V624" s="119" t="str">
        <f>IFERROR(INDEX($B$393:$B$467,MATCH(ROWS($T$393:T624),$U$393:$U$467,0)),"")</f>
        <v/>
      </c>
    </row>
    <row r="625" spans="2:22" x14ac:dyDescent="0.2">
      <c r="B625" s="147" t="str">
        <f t="array" aca="1" ref="B625" ca="1">INDIRECT(TEXT(MIN(IF(($D$536:$E$601&lt;&gt;"")*(COUNTIF($B$608:B624,$D$536:$E$601)=0),ROW($536:$601)*100+COLUMN($D:$E),7^8)),"R0C00"),)&amp;""</f>
        <v/>
      </c>
      <c r="C625" s="422" t="str">
        <f t="array" aca="1" ref="C625" ca="1">_xlfn.IFNA(IF(B625&lt;&gt;"",INDEX($G$536:$G$601,MATCH(B625,$D$536:$D$601,0),),""),IF(B625&lt;&gt;"",INDEX($G$536:$G$601,MATCH(B625,$E$536:$E$601,0),),""))</f>
        <v/>
      </c>
      <c r="D625" s="16"/>
      <c r="E625" s="49"/>
      <c r="F625" s="16"/>
      <c r="G625" s="16"/>
      <c r="H625" s="80"/>
      <c r="I625" s="80"/>
      <c r="J625" s="152"/>
      <c r="M625" s="124"/>
      <c r="N625" s="124"/>
      <c r="O625" s="124"/>
      <c r="P625" s="124"/>
      <c r="Q625" s="124" t="str">
        <f t="shared" si="7"/>
        <v/>
      </c>
      <c r="R625" s="424" t="str">
        <f>IF(Q625=1,COUNTIF($Q$609:Q625,1),"")</f>
        <v/>
      </c>
      <c r="S625" s="124" t="str">
        <f>IFERROR(INDEX($B$609:$B$683,MATCH(ROWS($Q$609:Q625),$R$609:$R$683,0)),"")</f>
        <v/>
      </c>
      <c r="T625" s="119" t="str">
        <f t="shared" si="8"/>
        <v/>
      </c>
      <c r="U625" s="425" t="str">
        <f>IF(T625=1,COUNTIF($T$393:T625,1),"")</f>
        <v/>
      </c>
      <c r="V625" s="119" t="str">
        <f>IFERROR(INDEX($B$393:$B$467,MATCH(ROWS($T$393:T625),$U$393:$U$467,0)),"")</f>
        <v/>
      </c>
    </row>
    <row r="626" spans="2:22" x14ac:dyDescent="0.2">
      <c r="B626" s="147" t="str">
        <f t="array" aca="1" ref="B626" ca="1">INDIRECT(TEXT(MIN(IF(($D$536:$E$601&lt;&gt;"")*(COUNTIF($B$608:B625,$D$536:$E$601)=0),ROW($536:$601)*100+COLUMN($D:$E),7^8)),"R0C00"),)&amp;""</f>
        <v/>
      </c>
      <c r="C626" s="422" t="str">
        <f t="array" aca="1" ref="C626" ca="1">_xlfn.IFNA(IF(B626&lt;&gt;"",INDEX($G$536:$G$601,MATCH(B626,$D$536:$D$601,0),),""),IF(B626&lt;&gt;"",INDEX($G$536:$G$601,MATCH(B626,$E$536:$E$601,0),),""))</f>
        <v/>
      </c>
      <c r="D626" s="16"/>
      <c r="E626" s="49"/>
      <c r="F626" s="16"/>
      <c r="G626" s="16"/>
      <c r="H626" s="80"/>
      <c r="I626" s="80"/>
      <c r="J626" s="152"/>
      <c r="M626" s="124"/>
      <c r="N626" s="124"/>
      <c r="O626" s="124"/>
      <c r="P626" s="124"/>
      <c r="Q626" s="124" t="str">
        <f t="shared" si="7"/>
        <v/>
      </c>
      <c r="R626" s="424" t="str">
        <f>IF(Q626=1,COUNTIF($Q$609:Q626,1),"")</f>
        <v/>
      </c>
      <c r="S626" s="124" t="str">
        <f>IFERROR(INDEX($B$609:$B$683,MATCH(ROWS($Q$609:Q626),$R$609:$R$683,0)),"")</f>
        <v/>
      </c>
      <c r="T626" s="119" t="str">
        <f t="shared" si="8"/>
        <v/>
      </c>
      <c r="U626" s="425" t="str">
        <f>IF(T626=1,COUNTIF($T$393:T626,1),"")</f>
        <v/>
      </c>
      <c r="V626" s="119" t="str">
        <f>IFERROR(INDEX($B$393:$B$467,MATCH(ROWS($T$393:T626),$U$393:$U$467,0)),"")</f>
        <v/>
      </c>
    </row>
    <row r="627" spans="2:22" x14ac:dyDescent="0.2">
      <c r="B627" s="147" t="str">
        <f t="array" aca="1" ref="B627" ca="1">INDIRECT(TEXT(MIN(IF(($D$536:$E$601&lt;&gt;"")*(COUNTIF($B$608:B626,$D$536:$E$601)=0),ROW($536:$601)*100+COLUMN($D:$E),7^8)),"R0C00"),)&amp;""</f>
        <v/>
      </c>
      <c r="C627" s="422" t="str">
        <f t="array" aca="1" ref="C627" ca="1">_xlfn.IFNA(IF(B627&lt;&gt;"",INDEX($G$536:$G$601,MATCH(B627,$D$536:$D$601,0),),""),IF(B627&lt;&gt;"",INDEX($G$536:$G$601,MATCH(B627,$E$536:$E$601,0),),""))</f>
        <v/>
      </c>
      <c r="D627" s="16"/>
      <c r="E627" s="49"/>
      <c r="F627" s="16"/>
      <c r="G627" s="16"/>
      <c r="H627" s="80"/>
      <c r="I627" s="80"/>
      <c r="J627" s="152"/>
      <c r="M627" s="124"/>
      <c r="N627" s="124"/>
      <c r="O627" s="124"/>
      <c r="P627" s="124"/>
      <c r="Q627" s="124" t="str">
        <f t="shared" si="7"/>
        <v/>
      </c>
      <c r="R627" s="424" t="str">
        <f>IF(Q627=1,COUNTIF($Q$609:Q627,1),"")</f>
        <v/>
      </c>
      <c r="S627" s="124" t="str">
        <f>IFERROR(INDEX($B$609:$B$683,MATCH(ROWS($Q$609:Q627),$R$609:$R$683,0)),"")</f>
        <v/>
      </c>
      <c r="T627" s="119" t="str">
        <f t="shared" si="8"/>
        <v/>
      </c>
      <c r="U627" s="425" t="str">
        <f>IF(T627=1,COUNTIF($T$393:T627,1),"")</f>
        <v/>
      </c>
      <c r="V627" s="119" t="str">
        <f>IFERROR(INDEX($B$393:$B$467,MATCH(ROWS($T$393:T627),$U$393:$U$467,0)),"")</f>
        <v/>
      </c>
    </row>
    <row r="628" spans="2:22" x14ac:dyDescent="0.2">
      <c r="B628" s="147" t="str">
        <f t="array" aca="1" ref="B628" ca="1">INDIRECT(TEXT(MIN(IF(($D$536:$E$601&lt;&gt;"")*(COUNTIF($B$608:B627,$D$536:$E$601)=0),ROW($536:$601)*100+COLUMN($D:$E),7^8)),"R0C00"),)&amp;""</f>
        <v/>
      </c>
      <c r="C628" s="422" t="str">
        <f t="array" aca="1" ref="C628" ca="1">_xlfn.IFNA(IF(B628&lt;&gt;"",INDEX($G$536:$G$601,MATCH(B628,$D$536:$D$601,0),),""),IF(B628&lt;&gt;"",INDEX($G$536:$G$601,MATCH(B628,$E$536:$E$601,0),),""))</f>
        <v/>
      </c>
      <c r="D628" s="16"/>
      <c r="E628" s="49"/>
      <c r="F628" s="16"/>
      <c r="G628" s="16"/>
      <c r="H628" s="80"/>
      <c r="I628" s="80"/>
      <c r="J628" s="152"/>
      <c r="M628" s="124"/>
      <c r="N628" s="124"/>
      <c r="O628" s="124"/>
      <c r="P628" s="124"/>
      <c r="Q628" s="124" t="str">
        <f t="shared" si="7"/>
        <v/>
      </c>
      <c r="R628" s="424" t="str">
        <f>IF(Q628=1,COUNTIF($Q$609:Q628,1),"")</f>
        <v/>
      </c>
      <c r="S628" s="124" t="str">
        <f>IFERROR(INDEX($B$609:$B$683,MATCH(ROWS($Q$609:Q628),$R$609:$R$683,0)),"")</f>
        <v/>
      </c>
      <c r="T628" s="119" t="str">
        <f t="shared" si="8"/>
        <v/>
      </c>
      <c r="U628" s="425" t="str">
        <f>IF(T628=1,COUNTIF($T$393:T628,1),"")</f>
        <v/>
      </c>
      <c r="V628" s="119" t="str">
        <f>IFERROR(INDEX($B$393:$B$467,MATCH(ROWS($T$393:T628),$U$393:$U$467,0)),"")</f>
        <v/>
      </c>
    </row>
    <row r="629" spans="2:22" x14ac:dyDescent="0.2">
      <c r="B629" s="147" t="str">
        <f t="array" aca="1" ref="B629" ca="1">INDIRECT(TEXT(MIN(IF(($D$536:$E$601&lt;&gt;"")*(COUNTIF($B$608:B628,$D$536:$E$601)=0),ROW($536:$601)*100+COLUMN($D:$E),7^8)),"R0C00"),)&amp;""</f>
        <v/>
      </c>
      <c r="C629" s="422" t="str">
        <f t="array" aca="1" ref="C629" ca="1">_xlfn.IFNA(IF(B629&lt;&gt;"",INDEX($G$536:$G$601,MATCH(B629,$D$536:$D$601,0),),""),IF(B629&lt;&gt;"",INDEX($G$536:$G$601,MATCH(B629,$E$536:$E$601,0),),""))</f>
        <v/>
      </c>
      <c r="D629" s="16"/>
      <c r="E629" s="49"/>
      <c r="F629" s="16"/>
      <c r="G629" s="16"/>
      <c r="H629" s="80"/>
      <c r="I629" s="80"/>
      <c r="J629" s="152"/>
      <c r="M629" s="124"/>
      <c r="N629" s="124"/>
      <c r="O629" s="124"/>
      <c r="P629" s="124"/>
      <c r="Q629" s="124" t="str">
        <f t="shared" si="7"/>
        <v/>
      </c>
      <c r="R629" s="424" t="str">
        <f>IF(Q629=1,COUNTIF($Q$609:Q629,1),"")</f>
        <v/>
      </c>
      <c r="S629" s="124" t="str">
        <f>IFERROR(INDEX($B$609:$B$683,MATCH(ROWS($Q$609:Q629),$R$609:$R$683,0)),"")</f>
        <v/>
      </c>
      <c r="T629" s="119" t="str">
        <f t="shared" si="8"/>
        <v/>
      </c>
      <c r="U629" s="425" t="str">
        <f>IF(T629=1,COUNTIF($T$393:T629,1),"")</f>
        <v/>
      </c>
      <c r="V629" s="119" t="str">
        <f>IFERROR(INDEX($B$393:$B$467,MATCH(ROWS($T$393:T629),$U$393:$U$467,0)),"")</f>
        <v/>
      </c>
    </row>
    <row r="630" spans="2:22" x14ac:dyDescent="0.2">
      <c r="B630" s="147" t="str">
        <f t="array" aca="1" ref="B630" ca="1">INDIRECT(TEXT(MIN(IF(($D$536:$E$601&lt;&gt;"")*(COUNTIF($B$608:B629,$D$536:$E$601)=0),ROW($536:$601)*100+COLUMN($D:$E),7^8)),"R0C00"),)&amp;""</f>
        <v/>
      </c>
      <c r="C630" s="422" t="str">
        <f t="array" aca="1" ref="C630" ca="1">_xlfn.IFNA(IF(B630&lt;&gt;"",INDEX($G$536:$G$601,MATCH(B630,$D$536:$D$601,0),),""),IF(B630&lt;&gt;"",INDEX($G$536:$G$601,MATCH(B630,$E$536:$E$601,0),),""))</f>
        <v/>
      </c>
      <c r="D630" s="16"/>
      <c r="E630" s="49"/>
      <c r="F630" s="16"/>
      <c r="G630" s="16"/>
      <c r="H630" s="80"/>
      <c r="I630" s="80"/>
      <c r="J630" s="152"/>
      <c r="M630" s="124"/>
      <c r="N630" s="124"/>
      <c r="O630" s="124"/>
      <c r="P630" s="124"/>
      <c r="Q630" s="124" t="str">
        <f t="shared" si="7"/>
        <v/>
      </c>
      <c r="R630" s="424" t="str">
        <f>IF(Q630=1,COUNTIF($Q$609:Q630,1),"")</f>
        <v/>
      </c>
      <c r="S630" s="124" t="str">
        <f>IFERROR(INDEX($B$609:$B$683,MATCH(ROWS($Q$609:Q630),$R$609:$R$683,0)),"")</f>
        <v/>
      </c>
      <c r="T630" s="119" t="str">
        <f t="shared" si="8"/>
        <v/>
      </c>
      <c r="U630" s="425" t="str">
        <f>IF(T630=1,COUNTIF($T$393:T630,1),"")</f>
        <v/>
      </c>
      <c r="V630" s="119" t="str">
        <f>IFERROR(INDEX($B$393:$B$467,MATCH(ROWS($T$393:T630),$U$393:$U$467,0)),"")</f>
        <v/>
      </c>
    </row>
    <row r="631" spans="2:22" x14ac:dyDescent="0.2">
      <c r="B631" s="147" t="str">
        <f t="array" aca="1" ref="B631" ca="1">INDIRECT(TEXT(MIN(IF(($D$536:$E$601&lt;&gt;"")*(COUNTIF($B$608:B630,$D$536:$E$601)=0),ROW($536:$601)*100+COLUMN($D:$E),7^8)),"R0C00"),)&amp;""</f>
        <v/>
      </c>
      <c r="C631" s="422" t="str">
        <f t="array" aca="1" ref="C631" ca="1">_xlfn.IFNA(IF(B631&lt;&gt;"",INDEX($G$536:$G$601,MATCH(B631,$D$536:$D$601,0),),""),IF(B631&lt;&gt;"",INDEX($G$536:$G$601,MATCH(B631,$E$536:$E$601,0),),""))</f>
        <v/>
      </c>
      <c r="D631" s="16"/>
      <c r="E631" s="49"/>
      <c r="F631" s="16"/>
      <c r="G631" s="16"/>
      <c r="H631" s="80"/>
      <c r="I631" s="80"/>
      <c r="J631" s="152"/>
      <c r="M631" s="124"/>
      <c r="N631" s="124"/>
      <c r="O631" s="124"/>
      <c r="P631" s="124"/>
      <c r="Q631" s="124" t="str">
        <f t="shared" si="7"/>
        <v/>
      </c>
      <c r="R631" s="424" t="str">
        <f>IF(Q631=1,COUNTIF($Q$609:Q631,1),"")</f>
        <v/>
      </c>
      <c r="S631" s="124" t="str">
        <f>IFERROR(INDEX($B$609:$B$683,MATCH(ROWS($Q$609:Q631),$R$609:$R$683,0)),"")</f>
        <v/>
      </c>
      <c r="T631" s="119" t="str">
        <f t="shared" si="8"/>
        <v/>
      </c>
      <c r="U631" s="425" t="str">
        <f>IF(T631=1,COUNTIF($T$393:T631,1),"")</f>
        <v/>
      </c>
      <c r="V631" s="119" t="str">
        <f>IFERROR(INDEX($B$393:$B$467,MATCH(ROWS($T$393:T631),$U$393:$U$467,0)),"")</f>
        <v/>
      </c>
    </row>
    <row r="632" spans="2:22" x14ac:dyDescent="0.2">
      <c r="B632" s="147" t="str">
        <f t="array" aca="1" ref="B632" ca="1">INDIRECT(TEXT(MIN(IF(($D$536:$E$601&lt;&gt;"")*(COUNTIF($B$608:B631,$D$536:$E$601)=0),ROW($536:$601)*100+COLUMN($D:$E),7^8)),"R0C00"),)&amp;""</f>
        <v/>
      </c>
      <c r="C632" s="422" t="str">
        <f t="array" aca="1" ref="C632" ca="1">_xlfn.IFNA(IF(B632&lt;&gt;"",INDEX($G$536:$G$601,MATCH(B632,$D$536:$D$601,0),),""),IF(B632&lt;&gt;"",INDEX($G$536:$G$601,MATCH(B632,$E$536:$E$601,0),),""))</f>
        <v/>
      </c>
      <c r="D632" s="16"/>
      <c r="E632" s="49"/>
      <c r="F632" s="16"/>
      <c r="G632" s="16"/>
      <c r="H632" s="80"/>
      <c r="I632" s="80"/>
      <c r="J632" s="152"/>
      <c r="M632" s="124"/>
      <c r="N632" s="124"/>
      <c r="O632" s="124"/>
      <c r="P632" s="124"/>
      <c r="Q632" s="124" t="str">
        <f t="shared" si="7"/>
        <v/>
      </c>
      <c r="R632" s="424" t="str">
        <f>IF(Q632=1,COUNTIF($Q$609:Q632,1),"")</f>
        <v/>
      </c>
      <c r="S632" s="124" t="str">
        <f>IFERROR(INDEX($B$609:$B$683,MATCH(ROWS($Q$609:Q632),$R$609:$R$683,0)),"")</f>
        <v/>
      </c>
      <c r="T632" s="119" t="str">
        <f t="shared" si="8"/>
        <v/>
      </c>
      <c r="U632" s="425" t="str">
        <f>IF(T632=1,COUNTIF($T$393:T632,1),"")</f>
        <v/>
      </c>
      <c r="V632" s="119" t="str">
        <f>IFERROR(INDEX($B$393:$B$467,MATCH(ROWS($T$393:T632),$U$393:$U$467,0)),"")</f>
        <v/>
      </c>
    </row>
    <row r="633" spans="2:22" x14ac:dyDescent="0.2">
      <c r="B633" s="147" t="str">
        <f t="array" aca="1" ref="B633" ca="1">INDIRECT(TEXT(MIN(IF(($D$536:$E$601&lt;&gt;"")*(COUNTIF($B$608:B632,$D$536:$E$601)=0),ROW($536:$601)*100+COLUMN($D:$E),7^8)),"R0C00"),)&amp;""</f>
        <v/>
      </c>
      <c r="C633" s="422" t="str">
        <f t="array" aca="1" ref="C633" ca="1">_xlfn.IFNA(IF(B633&lt;&gt;"",INDEX($G$536:$G$601,MATCH(B633,$D$536:$D$601,0),),""),IF(B633&lt;&gt;"",INDEX($G$536:$G$601,MATCH(B633,$E$536:$E$601,0),),""))</f>
        <v/>
      </c>
      <c r="D633" s="16"/>
      <c r="E633" s="49"/>
      <c r="F633" s="16"/>
      <c r="G633" s="16"/>
      <c r="H633" s="80"/>
      <c r="I633" s="80"/>
      <c r="J633" s="152"/>
      <c r="M633" s="124"/>
      <c r="N633" s="124"/>
      <c r="O633" s="124"/>
      <c r="P633" s="124"/>
      <c r="Q633" s="124" t="str">
        <f t="shared" si="7"/>
        <v/>
      </c>
      <c r="R633" s="424" t="str">
        <f>IF(Q633=1,COUNTIF($Q$609:Q633,1),"")</f>
        <v/>
      </c>
      <c r="S633" s="124" t="str">
        <f>IFERROR(INDEX($B$609:$B$683,MATCH(ROWS($Q$609:Q633),$R$609:$R$683,0)),"")</f>
        <v/>
      </c>
      <c r="T633" s="119" t="str">
        <f t="shared" si="8"/>
        <v/>
      </c>
      <c r="U633" s="425" t="str">
        <f>IF(T633=1,COUNTIF($T$393:T633,1),"")</f>
        <v/>
      </c>
      <c r="V633" s="119" t="str">
        <f>IFERROR(INDEX($B$393:$B$467,MATCH(ROWS($T$393:T633),$U$393:$U$467,0)),"")</f>
        <v/>
      </c>
    </row>
    <row r="634" spans="2:22" x14ac:dyDescent="0.2">
      <c r="B634" s="147" t="str">
        <f t="array" aca="1" ref="B634" ca="1">INDIRECT(TEXT(MIN(IF(($D$536:$E$601&lt;&gt;"")*(COUNTIF($B$608:B633,$D$536:$E$601)=0),ROW($536:$601)*100+COLUMN($D:$E),7^8)),"R0C00"),)&amp;""</f>
        <v/>
      </c>
      <c r="C634" s="422" t="str">
        <f t="array" aca="1" ref="C634" ca="1">_xlfn.IFNA(IF(B634&lt;&gt;"",INDEX($G$536:$G$601,MATCH(B634,$D$536:$D$601,0),),""),IF(B634&lt;&gt;"",INDEX($G$536:$G$601,MATCH(B634,$E$536:$E$601,0),),""))</f>
        <v/>
      </c>
      <c r="D634" s="16"/>
      <c r="E634" s="49"/>
      <c r="F634" s="16"/>
      <c r="G634" s="16"/>
      <c r="H634" s="80"/>
      <c r="I634" s="80"/>
      <c r="J634" s="152"/>
      <c r="M634" s="124"/>
      <c r="N634" s="124"/>
      <c r="O634" s="124"/>
      <c r="P634" s="124"/>
      <c r="Q634" s="124" t="str">
        <f t="shared" si="7"/>
        <v/>
      </c>
      <c r="R634" s="424" t="str">
        <f>IF(Q634=1,COUNTIF($Q$609:Q634,1),"")</f>
        <v/>
      </c>
      <c r="S634" s="124" t="str">
        <f>IFERROR(INDEX($B$609:$B$683,MATCH(ROWS($Q$609:Q634),$R$609:$R$683,0)),"")</f>
        <v/>
      </c>
      <c r="T634" s="119" t="str">
        <f t="shared" si="8"/>
        <v/>
      </c>
      <c r="U634" s="425" t="str">
        <f>IF(T634=1,COUNTIF($T$393:T634,1),"")</f>
        <v/>
      </c>
      <c r="V634" s="119" t="str">
        <f>IFERROR(INDEX($B$393:$B$467,MATCH(ROWS($T$393:T634),$U$393:$U$467,0)),"")</f>
        <v/>
      </c>
    </row>
    <row r="635" spans="2:22" x14ac:dyDescent="0.2">
      <c r="B635" s="147" t="str">
        <f t="array" aca="1" ref="B635" ca="1">INDIRECT(TEXT(MIN(IF(($D$536:$E$601&lt;&gt;"")*(COUNTIF($B$608:B634,$D$536:$E$601)=0),ROW($536:$601)*100+COLUMN($D:$E),7^8)),"R0C00"),)&amp;""</f>
        <v/>
      </c>
      <c r="C635" s="422" t="str">
        <f t="array" aca="1" ref="C635" ca="1">_xlfn.IFNA(IF(B635&lt;&gt;"",INDEX($G$536:$G$601,MATCH(B635,$D$536:$D$601,0),),""),IF(B635&lt;&gt;"",INDEX($G$536:$G$601,MATCH(B635,$E$536:$E$601,0),),""))</f>
        <v/>
      </c>
      <c r="D635" s="16"/>
      <c r="E635" s="49"/>
      <c r="F635" s="16"/>
      <c r="G635" s="16"/>
      <c r="H635" s="80"/>
      <c r="I635" s="80"/>
      <c r="J635" s="152"/>
      <c r="M635" s="124"/>
      <c r="N635" s="124"/>
      <c r="O635" s="124"/>
      <c r="P635" s="124"/>
      <c r="Q635" s="124" t="str">
        <f t="shared" si="7"/>
        <v/>
      </c>
      <c r="R635" s="424" t="str">
        <f>IF(Q635=1,COUNTIF($Q$609:Q635,1),"")</f>
        <v/>
      </c>
      <c r="S635" s="124" t="str">
        <f>IFERROR(INDEX($B$609:$B$683,MATCH(ROWS($Q$609:Q635),$R$609:$R$683,0)),"")</f>
        <v/>
      </c>
      <c r="T635" s="119" t="str">
        <f t="shared" si="8"/>
        <v/>
      </c>
      <c r="U635" s="425" t="str">
        <f>IF(T635=1,COUNTIF($T$393:T635,1),"")</f>
        <v/>
      </c>
      <c r="V635" s="119" t="str">
        <f>IFERROR(INDEX($B$393:$B$467,MATCH(ROWS($T$393:T635),$U$393:$U$467,0)),"")</f>
        <v/>
      </c>
    </row>
    <row r="636" spans="2:22" x14ac:dyDescent="0.2">
      <c r="B636" s="147" t="str">
        <f t="array" aca="1" ref="B636" ca="1">INDIRECT(TEXT(MIN(IF(($D$536:$E$601&lt;&gt;"")*(COUNTIF($B$608:B635,$D$536:$E$601)=0),ROW($536:$601)*100+COLUMN($D:$E),7^8)),"R0C00"),)&amp;""</f>
        <v/>
      </c>
      <c r="C636" s="422" t="str">
        <f t="array" aca="1" ref="C636" ca="1">_xlfn.IFNA(IF(B636&lt;&gt;"",INDEX($G$536:$G$601,MATCH(B636,$D$536:$D$601,0),),""),IF(B636&lt;&gt;"",INDEX($G$536:$G$601,MATCH(B636,$E$536:$E$601,0),),""))</f>
        <v/>
      </c>
      <c r="D636" s="16"/>
      <c r="E636" s="49"/>
      <c r="F636" s="16"/>
      <c r="G636" s="16"/>
      <c r="H636" s="80"/>
      <c r="I636" s="80"/>
      <c r="J636" s="152"/>
      <c r="M636" s="124"/>
      <c r="N636" s="124"/>
      <c r="O636" s="124"/>
      <c r="P636" s="124"/>
      <c r="Q636" s="124" t="str">
        <f t="shared" si="7"/>
        <v/>
      </c>
      <c r="R636" s="424" t="str">
        <f>IF(Q636=1,COUNTIF($Q$609:Q636,1),"")</f>
        <v/>
      </c>
      <c r="S636" s="124" t="str">
        <f>IFERROR(INDEX($B$609:$B$683,MATCH(ROWS($Q$609:Q636),$R$609:$R$683,0)),"")</f>
        <v/>
      </c>
      <c r="T636" s="119" t="str">
        <f t="shared" si="8"/>
        <v/>
      </c>
      <c r="U636" s="425" t="str">
        <f>IF(T636=1,COUNTIF($T$393:T636,1),"")</f>
        <v/>
      </c>
      <c r="V636" s="119" t="str">
        <f>IFERROR(INDEX($B$393:$B$467,MATCH(ROWS($T$393:T636),$U$393:$U$467,0)),"")</f>
        <v/>
      </c>
    </row>
    <row r="637" spans="2:22" x14ac:dyDescent="0.2">
      <c r="B637" s="147" t="str">
        <f t="array" aca="1" ref="B637" ca="1">INDIRECT(TEXT(MIN(IF(($D$536:$E$601&lt;&gt;"")*(COUNTIF($B$608:B636,$D$536:$E$601)=0),ROW($536:$601)*100+COLUMN($D:$E),7^8)),"R0C00"),)&amp;""</f>
        <v/>
      </c>
      <c r="C637" s="422" t="str">
        <f t="array" aca="1" ref="C637" ca="1">_xlfn.IFNA(IF(B637&lt;&gt;"",INDEX($G$536:$G$601,MATCH(B637,$D$536:$D$601,0),),""),IF(B637&lt;&gt;"",INDEX($G$536:$G$601,MATCH(B637,$E$536:$E$601,0),),""))</f>
        <v/>
      </c>
      <c r="D637" s="16"/>
      <c r="E637" s="49"/>
      <c r="F637" s="16"/>
      <c r="G637" s="16"/>
      <c r="H637" s="80"/>
      <c r="I637" s="80"/>
      <c r="J637" s="152"/>
      <c r="M637" s="124"/>
      <c r="N637" s="124"/>
      <c r="O637" s="124"/>
      <c r="P637" s="124"/>
      <c r="Q637" s="124" t="str">
        <f t="shared" si="7"/>
        <v/>
      </c>
      <c r="R637" s="424" t="str">
        <f>IF(Q637=1,COUNTIF($Q$609:Q637,1),"")</f>
        <v/>
      </c>
      <c r="S637" s="124" t="str">
        <f>IFERROR(INDEX($B$609:$B$683,MATCH(ROWS($Q$609:Q637),$R$609:$R$683,0)),"")</f>
        <v/>
      </c>
      <c r="T637" s="119" t="str">
        <f t="shared" si="8"/>
        <v/>
      </c>
      <c r="U637" s="425" t="str">
        <f>IF(T637=1,COUNTIF($T$393:T637,1),"")</f>
        <v/>
      </c>
      <c r="V637" s="119" t="str">
        <f>IFERROR(INDEX($B$393:$B$467,MATCH(ROWS($T$393:T637),$U$393:$U$467,0)),"")</f>
        <v/>
      </c>
    </row>
    <row r="638" spans="2:22" x14ac:dyDescent="0.2">
      <c r="B638" s="147" t="str">
        <f t="array" aca="1" ref="B638" ca="1">INDIRECT(TEXT(MIN(IF(($D$536:$E$601&lt;&gt;"")*(COUNTIF($B$608:B637,$D$536:$E$601)=0),ROW($536:$601)*100+COLUMN($D:$E),7^8)),"R0C00"),)&amp;""</f>
        <v/>
      </c>
      <c r="C638" s="422" t="str">
        <f t="array" aca="1" ref="C638" ca="1">_xlfn.IFNA(IF(B638&lt;&gt;"",INDEX($G$536:$G$601,MATCH(B638,$D$536:$D$601,0),),""),IF(B638&lt;&gt;"",INDEX($G$536:$G$601,MATCH(B638,$E$536:$E$601,0),),""))</f>
        <v/>
      </c>
      <c r="D638" s="16"/>
      <c r="E638" s="49"/>
      <c r="F638" s="16"/>
      <c r="G638" s="16"/>
      <c r="H638" s="80"/>
      <c r="I638" s="80"/>
      <c r="J638" s="152"/>
      <c r="M638" s="124"/>
      <c r="N638" s="124"/>
      <c r="O638" s="124"/>
      <c r="P638" s="124"/>
      <c r="Q638" s="124" t="str">
        <f t="shared" si="7"/>
        <v/>
      </c>
      <c r="R638" s="424" t="str">
        <f>IF(Q638=1,COUNTIF($Q$609:Q638,1),"")</f>
        <v/>
      </c>
      <c r="S638" s="124" t="str">
        <f>IFERROR(INDEX($B$609:$B$683,MATCH(ROWS($Q$609:Q638),$R$609:$R$683,0)),"")</f>
        <v/>
      </c>
      <c r="T638" s="119" t="str">
        <f t="shared" si="8"/>
        <v/>
      </c>
      <c r="U638" s="425" t="str">
        <f>IF(T638=1,COUNTIF($T$393:T638,1),"")</f>
        <v/>
      </c>
      <c r="V638" s="119" t="str">
        <f>IFERROR(INDEX($B$393:$B$467,MATCH(ROWS($T$393:T638),$U$393:$U$467,0)),"")</f>
        <v/>
      </c>
    </row>
    <row r="639" spans="2:22" x14ac:dyDescent="0.2">
      <c r="B639" s="147" t="str">
        <f t="array" aca="1" ref="B639" ca="1">INDIRECT(TEXT(MIN(IF(($D$536:$E$601&lt;&gt;"")*(COUNTIF($B$608:B638,$D$536:$E$601)=0),ROW($536:$601)*100+COLUMN($D:$E),7^8)),"R0C00"),)&amp;""</f>
        <v/>
      </c>
      <c r="C639" s="422" t="str">
        <f t="array" aca="1" ref="C639" ca="1">_xlfn.IFNA(IF(B639&lt;&gt;"",INDEX($G$536:$G$601,MATCH(B639,$D$536:$D$601,0),),""),IF(B639&lt;&gt;"",INDEX($G$536:$G$601,MATCH(B639,$E$536:$E$601,0),),""))</f>
        <v/>
      </c>
      <c r="D639" s="16"/>
      <c r="E639" s="49"/>
      <c r="F639" s="16"/>
      <c r="G639" s="16"/>
      <c r="H639" s="80"/>
      <c r="I639" s="80"/>
      <c r="J639" s="152"/>
      <c r="M639" s="124"/>
      <c r="N639" s="124"/>
      <c r="O639" s="124"/>
      <c r="P639" s="124"/>
      <c r="Q639" s="124" t="str">
        <f t="shared" si="7"/>
        <v/>
      </c>
      <c r="R639" s="424" t="str">
        <f>IF(Q639=1,COUNTIF($Q$609:Q639,1),"")</f>
        <v/>
      </c>
      <c r="S639" s="124" t="str">
        <f>IFERROR(INDEX($B$609:$B$683,MATCH(ROWS($Q$609:Q639),$R$609:$R$683,0)),"")</f>
        <v/>
      </c>
      <c r="T639" s="119" t="str">
        <f t="shared" si="8"/>
        <v/>
      </c>
      <c r="U639" s="425" t="str">
        <f>IF(T639=1,COUNTIF($T$393:T639,1),"")</f>
        <v/>
      </c>
      <c r="V639" s="119" t="str">
        <f>IFERROR(INDEX($B$393:$B$467,MATCH(ROWS($T$393:T639),$U$393:$U$467,0)),"")</f>
        <v/>
      </c>
    </row>
    <row r="640" spans="2:22" x14ac:dyDescent="0.2">
      <c r="B640" s="147" t="str">
        <f t="array" aca="1" ref="B640" ca="1">INDIRECT(TEXT(MIN(IF(($D$536:$E$601&lt;&gt;"")*(COUNTIF($B$608:B639,$D$536:$E$601)=0),ROW($536:$601)*100+COLUMN($D:$E),7^8)),"R0C00"),)&amp;""</f>
        <v/>
      </c>
      <c r="C640" s="422" t="str">
        <f t="array" aca="1" ref="C640" ca="1">_xlfn.IFNA(IF(B640&lt;&gt;"",INDEX($G$536:$G$601,MATCH(B640,$D$536:$D$601,0),),""),IF(B640&lt;&gt;"",INDEX($G$536:$G$601,MATCH(B640,$E$536:$E$601,0),),""))</f>
        <v/>
      </c>
      <c r="D640" s="16"/>
      <c r="E640" s="49"/>
      <c r="F640" s="16"/>
      <c r="G640" s="16"/>
      <c r="H640" s="80"/>
      <c r="I640" s="80"/>
      <c r="J640" s="152"/>
      <c r="M640" s="124"/>
      <c r="N640" s="124"/>
      <c r="O640" s="124"/>
      <c r="P640" s="124"/>
      <c r="Q640" s="124" t="str">
        <f t="shared" si="7"/>
        <v/>
      </c>
      <c r="R640" s="424" t="str">
        <f>IF(Q640=1,COUNTIF($Q$609:Q640,1),"")</f>
        <v/>
      </c>
      <c r="S640" s="124" t="str">
        <f>IFERROR(INDEX($B$609:$B$683,MATCH(ROWS($Q$609:Q640),$R$609:$R$683,0)),"")</f>
        <v/>
      </c>
      <c r="T640" s="119" t="str">
        <f t="shared" si="8"/>
        <v/>
      </c>
      <c r="U640" s="425" t="str">
        <f>IF(T640=1,COUNTIF($T$393:T640,1),"")</f>
        <v/>
      </c>
      <c r="V640" s="119" t="str">
        <f>IFERROR(INDEX($B$393:$B$467,MATCH(ROWS($T$393:T640),$U$393:$U$467,0)),"")</f>
        <v/>
      </c>
    </row>
    <row r="641" spans="2:22" x14ac:dyDescent="0.2">
      <c r="B641" s="147" t="str">
        <f t="array" aca="1" ref="B641" ca="1">INDIRECT(TEXT(MIN(IF(($D$536:$E$601&lt;&gt;"")*(COUNTIF($B$608:B640,$D$536:$E$601)=0),ROW($536:$601)*100+COLUMN($D:$E),7^8)),"R0C00"),)&amp;""</f>
        <v/>
      </c>
      <c r="C641" s="422" t="str">
        <f t="array" aca="1" ref="C641" ca="1">_xlfn.IFNA(IF(B641&lt;&gt;"",INDEX($G$536:$G$601,MATCH(B641,$D$536:$D$601,0),),""),IF(B641&lt;&gt;"",INDEX($G$536:$G$601,MATCH(B641,$E$536:$E$601,0),),""))</f>
        <v/>
      </c>
      <c r="D641" s="16"/>
      <c r="E641" s="49"/>
      <c r="F641" s="16"/>
      <c r="G641" s="16"/>
      <c r="H641" s="80"/>
      <c r="I641" s="80"/>
      <c r="J641" s="152"/>
      <c r="M641" s="124"/>
      <c r="N641" s="124"/>
      <c r="O641" s="124"/>
      <c r="P641" s="124"/>
      <c r="Q641" s="124" t="str">
        <f t="shared" si="7"/>
        <v/>
      </c>
      <c r="R641" s="424" t="str">
        <f>IF(Q641=1,COUNTIF($Q$609:Q641,1),"")</f>
        <v/>
      </c>
      <c r="S641" s="124" t="str">
        <f>IFERROR(INDEX($B$609:$B$683,MATCH(ROWS($Q$609:Q641),$R$609:$R$683,0)),"")</f>
        <v/>
      </c>
      <c r="T641" s="119" t="str">
        <f t="shared" si="8"/>
        <v/>
      </c>
      <c r="U641" s="425" t="str">
        <f>IF(T641=1,COUNTIF($T$393:T641,1),"")</f>
        <v/>
      </c>
      <c r="V641" s="119" t="str">
        <f>IFERROR(INDEX($B$393:$B$467,MATCH(ROWS($T$393:T641),$U$393:$U$467,0)),"")</f>
        <v/>
      </c>
    </row>
    <row r="642" spans="2:22" x14ac:dyDescent="0.2">
      <c r="B642" s="147" t="str">
        <f t="array" aca="1" ref="B642" ca="1">INDIRECT(TEXT(MIN(IF(($D$536:$E$601&lt;&gt;"")*(COUNTIF($B$608:B641,$D$536:$E$601)=0),ROW($536:$601)*100+COLUMN($D:$E),7^8)),"R0C00"),)&amp;""</f>
        <v/>
      </c>
      <c r="C642" s="422" t="str">
        <f t="array" aca="1" ref="C642" ca="1">_xlfn.IFNA(IF(B642&lt;&gt;"",INDEX($G$536:$G$601,MATCH(B642,$D$536:$D$601,0),),""),IF(B642&lt;&gt;"",INDEX($G$536:$G$601,MATCH(B642,$E$536:$E$601,0),),""))</f>
        <v/>
      </c>
      <c r="D642" s="16"/>
      <c r="E642" s="49"/>
      <c r="F642" s="16"/>
      <c r="G642" s="16"/>
      <c r="H642" s="80"/>
      <c r="I642" s="80"/>
      <c r="J642" s="152"/>
      <c r="M642" s="124"/>
      <c r="N642" s="124"/>
      <c r="O642" s="124"/>
      <c r="P642" s="124"/>
      <c r="Q642" s="124" t="str">
        <f t="shared" si="7"/>
        <v/>
      </c>
      <c r="R642" s="424" t="str">
        <f>IF(Q642=1,COUNTIF($Q$609:Q642,1),"")</f>
        <v/>
      </c>
      <c r="S642" s="124" t="str">
        <f>IFERROR(INDEX($B$609:$B$683,MATCH(ROWS($Q$609:Q642),$R$609:$R$683,0)),"")</f>
        <v/>
      </c>
      <c r="T642" s="119" t="str">
        <f t="shared" si="8"/>
        <v/>
      </c>
      <c r="U642" s="425" t="str">
        <f>IF(T642=1,COUNTIF($T$393:T642,1),"")</f>
        <v/>
      </c>
      <c r="V642" s="119" t="str">
        <f>IFERROR(INDEX($B$393:$B$467,MATCH(ROWS($T$393:T642),$U$393:$U$467,0)),"")</f>
        <v/>
      </c>
    </row>
    <row r="643" spans="2:22" x14ac:dyDescent="0.2">
      <c r="B643" s="147" t="str">
        <f t="array" aca="1" ref="B643" ca="1">INDIRECT(TEXT(MIN(IF(($D$536:$E$601&lt;&gt;"")*(COUNTIF($B$608:B642,$D$536:$E$601)=0),ROW($536:$601)*100+COLUMN($D:$E),7^8)),"R0C00"),)&amp;""</f>
        <v/>
      </c>
      <c r="C643" s="422" t="str">
        <f t="array" aca="1" ref="C643" ca="1">_xlfn.IFNA(IF(B643&lt;&gt;"",INDEX($G$536:$G$601,MATCH(B643,$D$536:$D$601,0),),""),IF(B643&lt;&gt;"",INDEX($G$536:$G$601,MATCH(B643,$E$536:$E$601,0),),""))</f>
        <v/>
      </c>
      <c r="D643" s="16"/>
      <c r="E643" s="49"/>
      <c r="F643" s="16"/>
      <c r="G643" s="16"/>
      <c r="H643" s="80"/>
      <c r="I643" s="80"/>
      <c r="J643" s="152"/>
      <c r="M643" s="124"/>
      <c r="N643" s="124"/>
      <c r="O643" s="124"/>
      <c r="P643" s="124"/>
      <c r="Q643" s="124" t="str">
        <f t="shared" si="7"/>
        <v/>
      </c>
      <c r="R643" s="424" t="str">
        <f>IF(Q643=1,COUNTIF($Q$609:Q643,1),"")</f>
        <v/>
      </c>
      <c r="S643" s="124" t="str">
        <f>IFERROR(INDEX($B$609:$B$683,MATCH(ROWS($Q$609:Q643),$R$609:$R$683,0)),"")</f>
        <v/>
      </c>
      <c r="T643" s="119" t="str">
        <f t="shared" si="8"/>
        <v/>
      </c>
      <c r="U643" s="425" t="str">
        <f>IF(T643=1,COUNTIF($T$393:T643,1),"")</f>
        <v/>
      </c>
      <c r="V643" s="119" t="str">
        <f>IFERROR(INDEX($B$393:$B$467,MATCH(ROWS($T$393:T643),$U$393:$U$467,0)),"")</f>
        <v/>
      </c>
    </row>
    <row r="644" spans="2:22" x14ac:dyDescent="0.2">
      <c r="B644" s="147" t="str">
        <f t="array" aca="1" ref="B644" ca="1">INDIRECT(TEXT(MIN(IF(($D$536:$E$601&lt;&gt;"")*(COUNTIF($B$608:B643,$D$536:$E$601)=0),ROW($536:$601)*100+COLUMN($D:$E),7^8)),"R0C00"),)&amp;""</f>
        <v/>
      </c>
      <c r="C644" s="422" t="str">
        <f t="array" aca="1" ref="C644" ca="1">_xlfn.IFNA(IF(B644&lt;&gt;"",INDEX($G$536:$G$601,MATCH(B644,$D$536:$D$601,0),),""),IF(B644&lt;&gt;"",INDEX($G$536:$G$601,MATCH(B644,$E$536:$E$601,0),),""))</f>
        <v/>
      </c>
      <c r="D644" s="16"/>
      <c r="E644" s="49"/>
      <c r="F644" s="16"/>
      <c r="G644" s="16"/>
      <c r="H644" s="80"/>
      <c r="I644" s="80"/>
      <c r="J644" s="152"/>
      <c r="M644" s="124"/>
      <c r="N644" s="124"/>
      <c r="O644" s="124"/>
      <c r="P644" s="124"/>
      <c r="Q644" s="124" t="str">
        <f t="shared" si="7"/>
        <v/>
      </c>
      <c r="R644" s="424" t="str">
        <f>IF(Q644=1,COUNTIF($Q$609:Q644,1),"")</f>
        <v/>
      </c>
      <c r="S644" s="124" t="str">
        <f>IFERROR(INDEX($B$609:$B$683,MATCH(ROWS($Q$609:Q644),$R$609:$R$683,0)),"")</f>
        <v/>
      </c>
      <c r="T644" s="119" t="str">
        <f t="shared" si="8"/>
        <v/>
      </c>
      <c r="U644" s="425" t="str">
        <f>IF(T644=1,COUNTIF($T$393:T644,1),"")</f>
        <v/>
      </c>
      <c r="V644" s="119" t="str">
        <f>IFERROR(INDEX($B$393:$B$467,MATCH(ROWS($T$393:T644),$U$393:$U$467,0)),"")</f>
        <v/>
      </c>
    </row>
    <row r="645" spans="2:22" x14ac:dyDescent="0.2">
      <c r="B645" s="147" t="str">
        <f t="array" aca="1" ref="B645" ca="1">INDIRECT(TEXT(MIN(IF(($D$536:$E$601&lt;&gt;"")*(COUNTIF($B$608:B644,$D$536:$E$601)=0),ROW($536:$601)*100+COLUMN($D:$E),7^8)),"R0C00"),)&amp;""</f>
        <v/>
      </c>
      <c r="C645" s="422" t="str">
        <f t="array" aca="1" ref="C645" ca="1">_xlfn.IFNA(IF(B645&lt;&gt;"",INDEX($G$536:$G$601,MATCH(B645,$D$536:$D$601,0),),""),IF(B645&lt;&gt;"",INDEX($G$536:$G$601,MATCH(B645,$E$536:$E$601,0),),""))</f>
        <v/>
      </c>
      <c r="D645" s="16"/>
      <c r="E645" s="49"/>
      <c r="F645" s="16"/>
      <c r="G645" s="16"/>
      <c r="H645" s="80"/>
      <c r="I645" s="80"/>
      <c r="J645" s="152"/>
      <c r="M645" s="124"/>
      <c r="N645" s="124"/>
      <c r="O645" s="124"/>
      <c r="P645" s="124"/>
      <c r="Q645" s="124" t="str">
        <f t="shared" si="7"/>
        <v/>
      </c>
      <c r="R645" s="424" t="str">
        <f>IF(Q645=1,COUNTIF($Q$609:Q645,1),"")</f>
        <v/>
      </c>
      <c r="S645" s="124" t="str">
        <f>IFERROR(INDEX($B$609:$B$683,MATCH(ROWS($Q$609:Q645),$R$609:$R$683,0)),"")</f>
        <v/>
      </c>
      <c r="T645" s="119" t="str">
        <f t="shared" si="8"/>
        <v/>
      </c>
      <c r="U645" s="425" t="str">
        <f>IF(T645=1,COUNTIF($T$393:T645,1),"")</f>
        <v/>
      </c>
      <c r="V645" s="119" t="str">
        <f>IFERROR(INDEX($B$393:$B$467,MATCH(ROWS($T$393:T645),$U$393:$U$467,0)),"")</f>
        <v/>
      </c>
    </row>
    <row r="646" spans="2:22" x14ac:dyDescent="0.2">
      <c r="B646" s="147" t="str">
        <f t="array" aca="1" ref="B646" ca="1">INDIRECT(TEXT(MIN(IF(($D$536:$E$601&lt;&gt;"")*(COUNTIF($B$608:B645,$D$536:$E$601)=0),ROW($536:$601)*100+COLUMN($D:$E),7^8)),"R0C00"),)&amp;""</f>
        <v/>
      </c>
      <c r="C646" s="422" t="str">
        <f t="array" aca="1" ref="C646" ca="1">_xlfn.IFNA(IF(B646&lt;&gt;"",INDEX($G$536:$G$601,MATCH(B646,$D$536:$D$601,0),),""),IF(B646&lt;&gt;"",INDEX($G$536:$G$601,MATCH(B646,$E$536:$E$601,0),),""))</f>
        <v/>
      </c>
      <c r="D646" s="16"/>
      <c r="E646" s="49"/>
      <c r="F646" s="16"/>
      <c r="G646" s="16"/>
      <c r="H646" s="80"/>
      <c r="I646" s="80"/>
      <c r="J646" s="152"/>
      <c r="M646" s="124"/>
      <c r="N646" s="124"/>
      <c r="O646" s="124"/>
      <c r="P646" s="124"/>
      <c r="Q646" s="124" t="str">
        <f t="shared" si="7"/>
        <v/>
      </c>
      <c r="R646" s="424" t="str">
        <f>IF(Q646=1,COUNTIF($Q$609:Q646,1),"")</f>
        <v/>
      </c>
      <c r="S646" s="124" t="str">
        <f>IFERROR(INDEX($B$609:$B$683,MATCH(ROWS($Q$609:Q646),$R$609:$R$683,0)),"")</f>
        <v/>
      </c>
      <c r="T646" s="119" t="str">
        <f t="shared" si="8"/>
        <v/>
      </c>
      <c r="U646" s="425" t="str">
        <f>IF(T646=1,COUNTIF($T$393:T646,1),"")</f>
        <v/>
      </c>
      <c r="V646" s="119" t="str">
        <f>IFERROR(INDEX($B$393:$B$467,MATCH(ROWS($T$393:T646),$U$393:$U$467,0)),"")</f>
        <v/>
      </c>
    </row>
    <row r="647" spans="2:22" x14ac:dyDescent="0.2">
      <c r="B647" s="147" t="str">
        <f t="array" aca="1" ref="B647" ca="1">INDIRECT(TEXT(MIN(IF(($D$536:$E$601&lt;&gt;"")*(COUNTIF($B$608:B646,$D$536:$E$601)=0),ROW($536:$601)*100+COLUMN($D:$E),7^8)),"R0C00"),)&amp;""</f>
        <v/>
      </c>
      <c r="C647" s="422" t="str">
        <f t="array" aca="1" ref="C647" ca="1">_xlfn.IFNA(IF(B647&lt;&gt;"",INDEX($G$536:$G$601,MATCH(B647,$D$536:$D$601,0),),""),IF(B647&lt;&gt;"",INDEX($G$536:$G$601,MATCH(B647,$E$536:$E$601,0),),""))</f>
        <v/>
      </c>
      <c r="D647" s="16"/>
      <c r="E647" s="49"/>
      <c r="F647" s="16"/>
      <c r="G647" s="16"/>
      <c r="H647" s="80"/>
      <c r="I647" s="80"/>
      <c r="J647" s="152"/>
      <c r="M647" s="124"/>
      <c r="N647" s="124"/>
      <c r="O647" s="124"/>
      <c r="P647" s="124"/>
      <c r="Q647" s="124" t="str">
        <f t="shared" si="7"/>
        <v/>
      </c>
      <c r="R647" s="424" t="str">
        <f>IF(Q647=1,COUNTIF($Q$609:Q647,1),"")</f>
        <v/>
      </c>
      <c r="S647" s="124" t="str">
        <f>IFERROR(INDEX($B$609:$B$683,MATCH(ROWS($Q$609:Q647),$R$609:$R$683,0)),"")</f>
        <v/>
      </c>
      <c r="T647" s="119" t="str">
        <f t="shared" si="8"/>
        <v/>
      </c>
      <c r="U647" s="425" t="str">
        <f>IF(T647=1,COUNTIF($T$393:T647,1),"")</f>
        <v/>
      </c>
      <c r="V647" s="119" t="str">
        <f>IFERROR(INDEX($B$393:$B$467,MATCH(ROWS($T$393:T647),$U$393:$U$467,0)),"")</f>
        <v/>
      </c>
    </row>
    <row r="648" spans="2:22" x14ac:dyDescent="0.2">
      <c r="B648" s="147" t="str">
        <f t="array" aca="1" ref="B648" ca="1">INDIRECT(TEXT(MIN(IF(($D$536:$E$601&lt;&gt;"")*(COUNTIF($B$608:B647,$D$536:$E$601)=0),ROW($536:$601)*100+COLUMN($D:$E),7^8)),"R0C00"),)&amp;""</f>
        <v/>
      </c>
      <c r="C648" s="422" t="str">
        <f t="array" aca="1" ref="C648" ca="1">_xlfn.IFNA(IF(B648&lt;&gt;"",INDEX($G$536:$G$601,MATCH(B648,$D$536:$D$601,0),),""),IF(B648&lt;&gt;"",INDEX($G$536:$G$601,MATCH(B648,$E$536:$E$601,0),),""))</f>
        <v/>
      </c>
      <c r="D648" s="16"/>
      <c r="E648" s="49"/>
      <c r="F648" s="16"/>
      <c r="G648" s="16"/>
      <c r="H648" s="80"/>
      <c r="I648" s="80"/>
      <c r="J648" s="152"/>
      <c r="M648" s="124"/>
      <c r="N648" s="124"/>
      <c r="O648" s="124"/>
      <c r="P648" s="124"/>
      <c r="Q648" s="124" t="str">
        <f t="shared" si="7"/>
        <v/>
      </c>
      <c r="R648" s="424" t="str">
        <f>IF(Q648=1,COUNTIF($Q$609:Q648,1),"")</f>
        <v/>
      </c>
      <c r="S648" s="124" t="str">
        <f>IFERROR(INDEX($B$609:$B$683,MATCH(ROWS($Q$609:Q648),$R$609:$R$683,0)),"")</f>
        <v/>
      </c>
      <c r="T648" s="119" t="str">
        <f t="shared" si="8"/>
        <v/>
      </c>
      <c r="U648" s="425" t="str">
        <f>IF(T648=1,COUNTIF($T$393:T648,1),"")</f>
        <v/>
      </c>
      <c r="V648" s="119" t="str">
        <f>IFERROR(INDEX($B$393:$B$467,MATCH(ROWS($T$393:T648),$U$393:$U$467,0)),"")</f>
        <v/>
      </c>
    </row>
    <row r="649" spans="2:22" x14ac:dyDescent="0.2">
      <c r="B649" s="147" t="str">
        <f t="array" aca="1" ref="B649" ca="1">INDIRECT(TEXT(MIN(IF(($D$536:$E$601&lt;&gt;"")*(COUNTIF($B$608:B648,$D$536:$E$601)=0),ROW($536:$601)*100+COLUMN($D:$E),7^8)),"R0C00"),)&amp;""</f>
        <v/>
      </c>
      <c r="C649" s="422" t="str">
        <f t="array" aca="1" ref="C649" ca="1">_xlfn.IFNA(IF(B649&lt;&gt;"",INDEX($G$536:$G$601,MATCH(B649,$D$536:$D$601,0),),""),IF(B649&lt;&gt;"",INDEX($G$536:$G$601,MATCH(B649,$E$536:$E$601,0),),""))</f>
        <v/>
      </c>
      <c r="D649" s="16"/>
      <c r="E649" s="49"/>
      <c r="F649" s="16"/>
      <c r="G649" s="16"/>
      <c r="H649" s="80"/>
      <c r="I649" s="80"/>
      <c r="J649" s="152"/>
      <c r="M649" s="124"/>
      <c r="N649" s="124"/>
      <c r="O649" s="124"/>
      <c r="P649" s="124"/>
      <c r="Q649" s="124" t="str">
        <f t="shared" si="7"/>
        <v/>
      </c>
      <c r="R649" s="424" t="str">
        <f>IF(Q649=1,COUNTIF($Q$609:Q649,1),"")</f>
        <v/>
      </c>
      <c r="S649" s="124" t="str">
        <f>IFERROR(INDEX($B$609:$B$683,MATCH(ROWS($Q$609:Q649),$R$609:$R$683,0)),"")</f>
        <v/>
      </c>
      <c r="T649" s="119" t="str">
        <f t="shared" si="8"/>
        <v/>
      </c>
      <c r="U649" s="425" t="str">
        <f>IF(T649=1,COUNTIF($T$393:T649,1),"")</f>
        <v/>
      </c>
      <c r="V649" s="119" t="str">
        <f>IFERROR(INDEX($B$393:$B$467,MATCH(ROWS($T$393:T649),$U$393:$U$467,0)),"")</f>
        <v/>
      </c>
    </row>
    <row r="650" spans="2:22" x14ac:dyDescent="0.2">
      <c r="B650" s="147" t="str">
        <f t="array" aca="1" ref="B650" ca="1">INDIRECT(TEXT(MIN(IF(($D$536:$E$601&lt;&gt;"")*(COUNTIF($B$608:B649,$D$536:$E$601)=0),ROW($536:$601)*100+COLUMN($D:$E),7^8)),"R0C00"),)&amp;""</f>
        <v/>
      </c>
      <c r="C650" s="422" t="str">
        <f t="array" aca="1" ref="C650" ca="1">_xlfn.IFNA(IF(B650&lt;&gt;"",INDEX($G$536:$G$601,MATCH(B650,$D$536:$D$601,0),),""),IF(B650&lt;&gt;"",INDEX($G$536:$G$601,MATCH(B650,$E$536:$E$601,0),),""))</f>
        <v/>
      </c>
      <c r="D650" s="16"/>
      <c r="E650" s="49"/>
      <c r="F650" s="16"/>
      <c r="G650" s="16"/>
      <c r="H650" s="80"/>
      <c r="I650" s="80"/>
      <c r="J650" s="152"/>
      <c r="M650" s="124"/>
      <c r="N650" s="124"/>
      <c r="O650" s="124"/>
      <c r="P650" s="124"/>
      <c r="Q650" s="124" t="str">
        <f t="shared" si="7"/>
        <v/>
      </c>
      <c r="R650" s="424" t="str">
        <f>IF(Q650=1,COUNTIF($Q$609:Q650,1),"")</f>
        <v/>
      </c>
      <c r="S650" s="124" t="str">
        <f>IFERROR(INDEX($B$609:$B$683,MATCH(ROWS($Q$609:Q650),$R$609:$R$683,0)),"")</f>
        <v/>
      </c>
      <c r="T650" s="119" t="str">
        <f t="shared" si="8"/>
        <v/>
      </c>
      <c r="U650" s="425" t="str">
        <f>IF(T650=1,COUNTIF($T$393:T650,1),"")</f>
        <v/>
      </c>
      <c r="V650" s="119" t="str">
        <f>IFERROR(INDEX($B$393:$B$467,MATCH(ROWS($T$393:T650),$U$393:$U$467,0)),"")</f>
        <v/>
      </c>
    </row>
    <row r="651" spans="2:22" x14ac:dyDescent="0.2">
      <c r="B651" s="147" t="str">
        <f t="array" aca="1" ref="B651" ca="1">INDIRECT(TEXT(MIN(IF(($D$536:$E$601&lt;&gt;"")*(COUNTIF($B$608:B650,$D$536:$E$601)=0),ROW($536:$601)*100+COLUMN($D:$E),7^8)),"R0C00"),)&amp;""</f>
        <v/>
      </c>
      <c r="C651" s="422" t="str">
        <f t="array" aca="1" ref="C651" ca="1">_xlfn.IFNA(IF(B651&lt;&gt;"",INDEX($G$536:$G$601,MATCH(B651,$D$536:$D$601,0),),""),IF(B651&lt;&gt;"",INDEX($G$536:$G$601,MATCH(B651,$E$536:$E$601,0),),""))</f>
        <v/>
      </c>
      <c r="D651" s="16"/>
      <c r="E651" s="49"/>
      <c r="F651" s="16"/>
      <c r="G651" s="16"/>
      <c r="H651" s="80"/>
      <c r="I651" s="80"/>
      <c r="J651" s="152"/>
      <c r="M651" s="124"/>
      <c r="N651" s="124"/>
      <c r="O651" s="124"/>
      <c r="P651" s="124"/>
      <c r="Q651" s="124" t="str">
        <f t="shared" si="7"/>
        <v/>
      </c>
      <c r="R651" s="424" t="str">
        <f>IF(Q651=1,COUNTIF($Q$609:Q651,1),"")</f>
        <v/>
      </c>
      <c r="S651" s="124" t="str">
        <f>IFERROR(INDEX($B$609:$B$683,MATCH(ROWS($Q$609:Q651),$R$609:$R$683,0)),"")</f>
        <v/>
      </c>
      <c r="T651" s="119" t="str">
        <f t="shared" si="8"/>
        <v/>
      </c>
      <c r="U651" s="425" t="str">
        <f>IF(T651=1,COUNTIF($T$393:T651,1),"")</f>
        <v/>
      </c>
      <c r="V651" s="119" t="str">
        <f>IFERROR(INDEX($B$393:$B$467,MATCH(ROWS($T$393:T651),$U$393:$U$467,0)),"")</f>
        <v/>
      </c>
    </row>
    <row r="652" spans="2:22" x14ac:dyDescent="0.2">
      <c r="B652" s="147" t="str">
        <f t="array" aca="1" ref="B652" ca="1">INDIRECT(TEXT(MIN(IF(($D$536:$E$601&lt;&gt;"")*(COUNTIF($B$608:B651,$D$536:$E$601)=0),ROW($536:$601)*100+COLUMN($D:$E),7^8)),"R0C00"),)&amp;""</f>
        <v/>
      </c>
      <c r="C652" s="422" t="str">
        <f t="array" aca="1" ref="C652" ca="1">_xlfn.IFNA(IF(B652&lt;&gt;"",INDEX($G$536:$G$601,MATCH(B652,$D$536:$D$601,0),),""),IF(B652&lt;&gt;"",INDEX($G$536:$G$601,MATCH(B652,$E$536:$E$601,0),),""))</f>
        <v/>
      </c>
      <c r="D652" s="16"/>
      <c r="E652" s="49"/>
      <c r="F652" s="16"/>
      <c r="G652" s="16"/>
      <c r="H652" s="80"/>
      <c r="I652" s="80"/>
      <c r="J652" s="152"/>
      <c r="M652" s="124"/>
      <c r="N652" s="124"/>
      <c r="O652" s="124"/>
      <c r="P652" s="124"/>
      <c r="Q652" s="124" t="str">
        <f t="shared" si="7"/>
        <v/>
      </c>
      <c r="R652" s="424" t="str">
        <f>IF(Q652=1,COUNTIF($Q$609:Q652,1),"")</f>
        <v/>
      </c>
      <c r="S652" s="124" t="str">
        <f>IFERROR(INDEX($B$609:$B$683,MATCH(ROWS($Q$609:Q652),$R$609:$R$683,0)),"")</f>
        <v/>
      </c>
      <c r="T652" s="119" t="str">
        <f t="shared" si="8"/>
        <v/>
      </c>
      <c r="U652" s="425" t="str">
        <f>IF(T652=1,COUNTIF($T$393:T652,1),"")</f>
        <v/>
      </c>
      <c r="V652" s="119" t="str">
        <f>IFERROR(INDEX($B$393:$B$467,MATCH(ROWS($T$393:T652),$U$393:$U$467,0)),"")</f>
        <v/>
      </c>
    </row>
    <row r="653" spans="2:22" x14ac:dyDescent="0.2">
      <c r="B653" s="147" t="str">
        <f t="array" aca="1" ref="B653" ca="1">INDIRECT(TEXT(MIN(IF(($D$536:$E$601&lt;&gt;"")*(COUNTIF($B$608:B652,$D$536:$E$601)=0),ROW($536:$601)*100+COLUMN($D:$E),7^8)),"R0C00"),)&amp;""</f>
        <v/>
      </c>
      <c r="C653" s="422" t="str">
        <f t="array" aca="1" ref="C653" ca="1">_xlfn.IFNA(IF(B653&lt;&gt;"",INDEX($G$536:$G$601,MATCH(B653,$D$536:$D$601,0),),""),IF(B653&lt;&gt;"",INDEX($G$536:$G$601,MATCH(B653,$E$536:$E$601,0),),""))</f>
        <v/>
      </c>
      <c r="D653" s="16"/>
      <c r="E653" s="49"/>
      <c r="F653" s="16"/>
      <c r="G653" s="16"/>
      <c r="H653" s="80"/>
      <c r="I653" s="80"/>
      <c r="J653" s="152"/>
      <c r="M653" s="124"/>
      <c r="N653" s="124"/>
      <c r="O653" s="124"/>
      <c r="P653" s="124"/>
      <c r="Q653" s="124" t="str">
        <f t="shared" si="7"/>
        <v/>
      </c>
      <c r="R653" s="424" t="str">
        <f>IF(Q653=1,COUNTIF($Q$609:Q653,1),"")</f>
        <v/>
      </c>
      <c r="S653" s="124" t="str">
        <f>IFERROR(INDEX($B$609:$B$683,MATCH(ROWS($Q$609:Q653),$R$609:$R$683,0)),"")</f>
        <v/>
      </c>
      <c r="T653" s="119" t="str">
        <f t="shared" si="8"/>
        <v/>
      </c>
      <c r="U653" s="425" t="str">
        <f>IF(T653=1,COUNTIF($T$393:T653,1),"")</f>
        <v/>
      </c>
      <c r="V653" s="119" t="str">
        <f>IFERROR(INDEX($B$393:$B$467,MATCH(ROWS($T$393:T653),$U$393:$U$467,0)),"")</f>
        <v/>
      </c>
    </row>
    <row r="654" spans="2:22" x14ac:dyDescent="0.2">
      <c r="B654" s="147" t="str">
        <f t="array" aca="1" ref="B654" ca="1">INDIRECT(TEXT(MIN(IF(($D$536:$E$601&lt;&gt;"")*(COUNTIF($B$608:B653,$D$536:$E$601)=0),ROW($536:$601)*100+COLUMN($D:$E),7^8)),"R0C00"),)&amp;""</f>
        <v/>
      </c>
      <c r="C654" s="422" t="str">
        <f t="array" aca="1" ref="C654" ca="1">_xlfn.IFNA(IF(B654&lt;&gt;"",INDEX($G$536:$G$601,MATCH(B654,$D$536:$D$601,0),),""),IF(B654&lt;&gt;"",INDEX($G$536:$G$601,MATCH(B654,$E$536:$E$601,0),),""))</f>
        <v/>
      </c>
      <c r="D654" s="16"/>
      <c r="E654" s="49"/>
      <c r="F654" s="16"/>
      <c r="G654" s="16"/>
      <c r="H654" s="80"/>
      <c r="I654" s="80"/>
      <c r="J654" s="152"/>
      <c r="M654" s="124"/>
      <c r="N654" s="124"/>
      <c r="O654" s="124"/>
      <c r="P654" s="124"/>
      <c r="Q654" s="124" t="str">
        <f t="shared" si="7"/>
        <v/>
      </c>
      <c r="R654" s="424" t="str">
        <f>IF(Q654=1,COUNTIF($Q$609:Q654,1),"")</f>
        <v/>
      </c>
      <c r="S654" s="124" t="str">
        <f>IFERROR(INDEX($B$609:$B$683,MATCH(ROWS($Q$609:Q654),$R$609:$R$683,0)),"")</f>
        <v/>
      </c>
      <c r="T654" s="119" t="str">
        <f t="shared" si="8"/>
        <v/>
      </c>
      <c r="U654" s="425" t="str">
        <f>IF(T654=1,COUNTIF($T$393:T654,1),"")</f>
        <v/>
      </c>
      <c r="V654" s="119" t="str">
        <f>IFERROR(INDEX($B$393:$B$467,MATCH(ROWS($T$393:T654),$U$393:$U$467,0)),"")</f>
        <v/>
      </c>
    </row>
    <row r="655" spans="2:22" x14ac:dyDescent="0.2">
      <c r="B655" s="147" t="str">
        <f t="array" aca="1" ref="B655" ca="1">INDIRECT(TEXT(MIN(IF(($D$536:$E$601&lt;&gt;"")*(COUNTIF($B$608:B654,$D$536:$E$601)=0),ROW($536:$601)*100+COLUMN($D:$E),7^8)),"R0C00"),)&amp;""</f>
        <v/>
      </c>
      <c r="C655" s="422" t="str">
        <f t="array" aca="1" ref="C655" ca="1">_xlfn.IFNA(IF(B655&lt;&gt;"",INDEX($G$536:$G$601,MATCH(B655,$D$536:$D$601,0),),""),IF(B655&lt;&gt;"",INDEX($G$536:$G$601,MATCH(B655,$E$536:$E$601,0),),""))</f>
        <v/>
      </c>
      <c r="D655" s="16"/>
      <c r="E655" s="49"/>
      <c r="F655" s="16"/>
      <c r="G655" s="16"/>
      <c r="H655" s="80"/>
      <c r="I655" s="80"/>
      <c r="J655" s="152"/>
      <c r="M655" s="124"/>
      <c r="N655" s="124"/>
      <c r="O655" s="124"/>
      <c r="P655" s="124"/>
      <c r="Q655" s="124" t="str">
        <f t="shared" si="7"/>
        <v/>
      </c>
      <c r="R655" s="424" t="str">
        <f>IF(Q655=1,COUNTIF($Q$609:Q655,1),"")</f>
        <v/>
      </c>
      <c r="S655" s="124" t="str">
        <f>IFERROR(INDEX($B$609:$B$683,MATCH(ROWS($Q$609:Q655),$R$609:$R$683,0)),"")</f>
        <v/>
      </c>
      <c r="T655" s="119" t="str">
        <f t="shared" si="8"/>
        <v/>
      </c>
      <c r="U655" s="425" t="str">
        <f>IF(T655=1,COUNTIF($T$393:T655,1),"")</f>
        <v/>
      </c>
      <c r="V655" s="119" t="str">
        <f>IFERROR(INDEX($B$393:$B$467,MATCH(ROWS($T$393:T655),$U$393:$U$467,0)),"")</f>
        <v/>
      </c>
    </row>
    <row r="656" spans="2:22" x14ac:dyDescent="0.2">
      <c r="B656" s="147" t="str">
        <f t="array" aca="1" ref="B656" ca="1">INDIRECT(TEXT(MIN(IF(($D$536:$E$601&lt;&gt;"")*(COUNTIF($B$608:B655,$D$536:$E$601)=0),ROW($536:$601)*100+COLUMN($D:$E),7^8)),"R0C00"),)&amp;""</f>
        <v/>
      </c>
      <c r="C656" s="422" t="str">
        <f t="array" aca="1" ref="C656" ca="1">_xlfn.IFNA(IF(B656&lt;&gt;"",INDEX($G$536:$G$601,MATCH(B656,$D$536:$D$601,0),),""),IF(B656&lt;&gt;"",INDEX($G$536:$G$601,MATCH(B656,$E$536:$E$601,0),),""))</f>
        <v/>
      </c>
      <c r="D656" s="16"/>
      <c r="E656" s="49"/>
      <c r="F656" s="16"/>
      <c r="G656" s="16"/>
      <c r="H656" s="80"/>
      <c r="I656" s="80"/>
      <c r="J656" s="152"/>
      <c r="M656" s="124"/>
      <c r="N656" s="124"/>
      <c r="O656" s="124"/>
      <c r="P656" s="124"/>
      <c r="Q656" s="124" t="str">
        <f t="shared" si="7"/>
        <v/>
      </c>
      <c r="R656" s="424" t="str">
        <f>IF(Q656=1,COUNTIF($Q$609:Q656,1),"")</f>
        <v/>
      </c>
      <c r="S656" s="124" t="str">
        <f>IFERROR(INDEX($B$609:$B$683,MATCH(ROWS($Q$609:Q656),$R$609:$R$683,0)),"")</f>
        <v/>
      </c>
      <c r="T656" s="119" t="str">
        <f t="shared" si="8"/>
        <v/>
      </c>
      <c r="U656" s="425" t="str">
        <f>IF(T656=1,COUNTIF($T$393:T656,1),"")</f>
        <v/>
      </c>
      <c r="V656" s="119" t="str">
        <f>IFERROR(INDEX($B$393:$B$467,MATCH(ROWS($T$393:T656),$U$393:$U$467,0)),"")</f>
        <v/>
      </c>
    </row>
    <row r="657" spans="2:22" x14ac:dyDescent="0.2">
      <c r="B657" s="147" t="str">
        <f t="array" aca="1" ref="B657" ca="1">INDIRECT(TEXT(MIN(IF(($D$536:$E$601&lt;&gt;"")*(COUNTIF($B$608:B656,$D$536:$E$601)=0),ROW($536:$601)*100+COLUMN($D:$E),7^8)),"R0C00"),)&amp;""</f>
        <v/>
      </c>
      <c r="C657" s="422" t="str">
        <f t="array" aca="1" ref="C657" ca="1">_xlfn.IFNA(IF(B657&lt;&gt;"",INDEX($G$536:$G$601,MATCH(B657,$D$536:$D$601,0),),""),IF(B657&lt;&gt;"",INDEX($G$536:$G$601,MATCH(B657,$E$536:$E$601,0),),""))</f>
        <v/>
      </c>
      <c r="D657" s="16"/>
      <c r="E657" s="49"/>
      <c r="F657" s="16"/>
      <c r="G657" s="16"/>
      <c r="H657" s="80"/>
      <c r="I657" s="80"/>
      <c r="J657" s="152"/>
      <c r="M657" s="124"/>
      <c r="N657" s="124"/>
      <c r="O657" s="124"/>
      <c r="P657" s="124"/>
      <c r="Q657" s="124" t="str">
        <f t="shared" si="7"/>
        <v/>
      </c>
      <c r="R657" s="424" t="str">
        <f>IF(Q657=1,COUNTIF($Q$609:Q657,1),"")</f>
        <v/>
      </c>
      <c r="S657" s="124" t="str">
        <f>IFERROR(INDEX($B$609:$B$683,MATCH(ROWS($Q$609:Q657),$R$609:$R$683,0)),"")</f>
        <v/>
      </c>
      <c r="T657" s="119" t="str">
        <f t="shared" si="8"/>
        <v/>
      </c>
      <c r="U657" s="425" t="str">
        <f>IF(T657=1,COUNTIF($T$393:T657,1),"")</f>
        <v/>
      </c>
      <c r="V657" s="119" t="str">
        <f>IFERROR(INDEX($B$393:$B$467,MATCH(ROWS($T$393:T657),$U$393:$U$467,0)),"")</f>
        <v/>
      </c>
    </row>
    <row r="658" spans="2:22" x14ac:dyDescent="0.2">
      <c r="B658" s="147" t="str">
        <f t="array" aca="1" ref="B658" ca="1">INDIRECT(TEXT(MIN(IF(($D$536:$E$601&lt;&gt;"")*(COUNTIF($B$608:B657,$D$536:$E$601)=0),ROW($536:$601)*100+COLUMN($D:$E),7^8)),"R0C00"),)&amp;""</f>
        <v/>
      </c>
      <c r="C658" s="422" t="str">
        <f t="array" aca="1" ref="C658" ca="1">_xlfn.IFNA(IF(B658&lt;&gt;"",INDEX($G$536:$G$601,MATCH(B658,$D$536:$D$601,0),),""),IF(B658&lt;&gt;"",INDEX($G$536:$G$601,MATCH(B658,$E$536:$E$601,0),),""))</f>
        <v/>
      </c>
      <c r="D658" s="16"/>
      <c r="E658" s="49"/>
      <c r="F658" s="16"/>
      <c r="G658" s="16"/>
      <c r="H658" s="80"/>
      <c r="I658" s="80"/>
      <c r="J658" s="152"/>
      <c r="M658" s="124"/>
      <c r="N658" s="124"/>
      <c r="O658" s="124"/>
      <c r="P658" s="124"/>
      <c r="Q658" s="124" t="str">
        <f t="shared" si="7"/>
        <v/>
      </c>
      <c r="R658" s="424" t="str">
        <f>IF(Q658=1,COUNTIF($Q$609:Q658,1),"")</f>
        <v/>
      </c>
      <c r="S658" s="124" t="str">
        <f>IFERROR(INDEX($B$609:$B$683,MATCH(ROWS($Q$609:Q658),$R$609:$R$683,0)),"")</f>
        <v/>
      </c>
      <c r="T658" s="119" t="str">
        <f t="shared" si="8"/>
        <v/>
      </c>
      <c r="U658" s="425" t="str">
        <f>IF(T658=1,COUNTIF($T$393:T658,1),"")</f>
        <v/>
      </c>
      <c r="V658" s="119" t="str">
        <f>IFERROR(INDEX($B$393:$B$467,MATCH(ROWS($T$393:T658),$U$393:$U$467,0)),"")</f>
        <v/>
      </c>
    </row>
    <row r="659" spans="2:22" x14ac:dyDescent="0.2">
      <c r="B659" s="147" t="str">
        <f t="array" aca="1" ref="B659" ca="1">INDIRECT(TEXT(MIN(IF(($D$536:$E$601&lt;&gt;"")*(COUNTIF($B$608:B658,$D$536:$E$601)=0),ROW($536:$601)*100+COLUMN($D:$E),7^8)),"R0C00"),)&amp;""</f>
        <v/>
      </c>
      <c r="C659" s="422" t="str">
        <f t="array" aca="1" ref="C659" ca="1">_xlfn.IFNA(IF(B659&lt;&gt;"",INDEX($G$536:$G$601,MATCH(B659,$D$536:$D$601,0),),""),IF(B659&lt;&gt;"",INDEX($G$536:$G$601,MATCH(B659,$E$536:$E$601,0),),""))</f>
        <v/>
      </c>
      <c r="D659" s="16"/>
      <c r="E659" s="49"/>
      <c r="F659" s="16"/>
      <c r="G659" s="16"/>
      <c r="H659" s="80"/>
      <c r="I659" s="80"/>
      <c r="J659" s="152"/>
      <c r="M659" s="124"/>
      <c r="N659" s="124"/>
      <c r="O659" s="124"/>
      <c r="P659" s="124"/>
      <c r="Q659" s="124" t="str">
        <f t="shared" si="7"/>
        <v/>
      </c>
      <c r="R659" s="424" t="str">
        <f>IF(Q659=1,COUNTIF($Q$609:Q659,1),"")</f>
        <v/>
      </c>
      <c r="S659" s="124" t="str">
        <f>IFERROR(INDEX($B$609:$B$683,MATCH(ROWS($Q$609:Q659),$R$609:$R$683,0)),"")</f>
        <v/>
      </c>
      <c r="T659" s="119" t="str">
        <f t="shared" si="8"/>
        <v/>
      </c>
      <c r="U659" s="425" t="str">
        <f>IF(T659=1,COUNTIF($T$393:T659,1),"")</f>
        <v/>
      </c>
      <c r="V659" s="119" t="str">
        <f>IFERROR(INDEX($B$393:$B$467,MATCH(ROWS($T$393:T659),$U$393:$U$467,0)),"")</f>
        <v/>
      </c>
    </row>
    <row r="660" spans="2:22" x14ac:dyDescent="0.2">
      <c r="B660" s="147" t="str">
        <f t="array" aca="1" ref="B660" ca="1">INDIRECT(TEXT(MIN(IF(($D$536:$E$601&lt;&gt;"")*(COUNTIF($B$608:B659,$D$536:$E$601)=0),ROW($536:$601)*100+COLUMN($D:$E),7^8)),"R0C00"),)&amp;""</f>
        <v/>
      </c>
      <c r="C660" s="422" t="str">
        <f t="array" aca="1" ref="C660" ca="1">_xlfn.IFNA(IF(B660&lt;&gt;"",INDEX($G$536:$G$601,MATCH(B660,$D$536:$D$601,0),),""),IF(B660&lt;&gt;"",INDEX($G$536:$G$601,MATCH(B660,$E$536:$E$601,0),),""))</f>
        <v/>
      </c>
      <c r="D660" s="16"/>
      <c r="E660" s="49"/>
      <c r="F660" s="16"/>
      <c r="G660" s="16"/>
      <c r="H660" s="80"/>
      <c r="I660" s="80"/>
      <c r="J660" s="152"/>
      <c r="M660" s="124"/>
      <c r="N660" s="124"/>
      <c r="O660" s="124"/>
      <c r="P660" s="124"/>
      <c r="Q660" s="124" t="str">
        <f t="shared" si="7"/>
        <v/>
      </c>
      <c r="R660" s="424" t="str">
        <f>IF(Q660=1,COUNTIF($Q$609:Q660,1),"")</f>
        <v/>
      </c>
      <c r="S660" s="124" t="str">
        <f>IFERROR(INDEX($B$609:$B$683,MATCH(ROWS($Q$609:Q660),$R$609:$R$683,0)),"")</f>
        <v/>
      </c>
      <c r="T660" s="119" t="str">
        <f t="shared" si="8"/>
        <v/>
      </c>
      <c r="U660" s="425" t="str">
        <f>IF(T660=1,COUNTIF($T$393:T660,1),"")</f>
        <v/>
      </c>
      <c r="V660" s="119" t="str">
        <f>IFERROR(INDEX($B$393:$B$467,MATCH(ROWS($T$393:T660),$U$393:$U$467,0)),"")</f>
        <v/>
      </c>
    </row>
    <row r="661" spans="2:22" x14ac:dyDescent="0.2">
      <c r="B661" s="147" t="str">
        <f t="array" aca="1" ref="B661" ca="1">INDIRECT(TEXT(MIN(IF(($D$536:$E$601&lt;&gt;"")*(COUNTIF($B$608:B660,$D$536:$E$601)=0),ROW($536:$601)*100+COLUMN($D:$E),7^8)),"R0C00"),)&amp;""</f>
        <v/>
      </c>
      <c r="C661" s="422" t="str">
        <f t="array" aca="1" ref="C661" ca="1">_xlfn.IFNA(IF(B661&lt;&gt;"",INDEX($G$536:$G$601,MATCH(B661,$D$536:$D$601,0),),""),IF(B661&lt;&gt;"",INDEX($G$536:$G$601,MATCH(B661,$E$536:$E$601,0),),""))</f>
        <v/>
      </c>
      <c r="D661" s="16"/>
      <c r="E661" s="49"/>
      <c r="F661" s="16"/>
      <c r="G661" s="16"/>
      <c r="H661" s="80"/>
      <c r="I661" s="80"/>
      <c r="J661" s="152"/>
      <c r="M661" s="124"/>
      <c r="N661" s="124"/>
      <c r="O661" s="124"/>
      <c r="P661" s="124"/>
      <c r="Q661" s="124" t="str">
        <f t="shared" si="7"/>
        <v/>
      </c>
      <c r="R661" s="424" t="str">
        <f>IF(Q661=1,COUNTIF($Q$609:Q661,1),"")</f>
        <v/>
      </c>
      <c r="S661" s="124" t="str">
        <f>IFERROR(INDEX($B$609:$B$683,MATCH(ROWS($Q$609:Q661),$R$609:$R$683,0)),"")</f>
        <v/>
      </c>
      <c r="T661" s="119" t="str">
        <f t="shared" si="8"/>
        <v/>
      </c>
      <c r="U661" s="425" t="str">
        <f>IF(T661=1,COUNTIF($T$393:T661,1),"")</f>
        <v/>
      </c>
      <c r="V661" s="119" t="str">
        <f>IFERROR(INDEX($B$393:$B$467,MATCH(ROWS($T$393:T661),$U$393:$U$467,0)),"")</f>
        <v/>
      </c>
    </row>
    <row r="662" spans="2:22" x14ac:dyDescent="0.2">
      <c r="B662" s="147" t="str">
        <f t="array" aca="1" ref="B662" ca="1">INDIRECT(TEXT(MIN(IF(($D$536:$E$601&lt;&gt;"")*(COUNTIF($B$608:B661,$D$536:$E$601)=0),ROW($536:$601)*100+COLUMN($D:$E),7^8)),"R0C00"),)&amp;""</f>
        <v/>
      </c>
      <c r="C662" s="422" t="str">
        <f t="array" aca="1" ref="C662" ca="1">_xlfn.IFNA(IF(B662&lt;&gt;"",INDEX($G$536:$G$601,MATCH(B662,$D$536:$D$601,0),),""),IF(B662&lt;&gt;"",INDEX($G$536:$G$601,MATCH(B662,$E$536:$E$601,0),),""))</f>
        <v/>
      </c>
      <c r="D662" s="16"/>
      <c r="E662" s="49"/>
      <c r="F662" s="16"/>
      <c r="G662" s="16"/>
      <c r="H662" s="80"/>
      <c r="I662" s="80"/>
      <c r="J662" s="152"/>
      <c r="M662" s="124"/>
      <c r="N662" s="124"/>
      <c r="O662" s="124"/>
      <c r="P662" s="124"/>
      <c r="Q662" s="124" t="str">
        <f t="shared" si="7"/>
        <v/>
      </c>
      <c r="R662" s="424" t="str">
        <f>IF(Q662=1,COUNTIF($Q$609:Q662,1),"")</f>
        <v/>
      </c>
      <c r="S662" s="124" t="str">
        <f>IFERROR(INDEX($B$609:$B$683,MATCH(ROWS($Q$609:Q662),$R$609:$R$683,0)),"")</f>
        <v/>
      </c>
      <c r="T662" s="119" t="str">
        <f t="shared" si="8"/>
        <v/>
      </c>
      <c r="U662" s="425" t="str">
        <f>IF(T662=1,COUNTIF($T$393:T662,1),"")</f>
        <v/>
      </c>
      <c r="V662" s="119" t="str">
        <f>IFERROR(INDEX($B$393:$B$467,MATCH(ROWS($T$393:T662),$U$393:$U$467,0)),"")</f>
        <v/>
      </c>
    </row>
    <row r="663" spans="2:22" x14ac:dyDescent="0.2">
      <c r="B663" s="147" t="str">
        <f t="array" aca="1" ref="B663" ca="1">INDIRECT(TEXT(MIN(IF(($D$536:$E$601&lt;&gt;"")*(COUNTIF($B$608:B662,$D$536:$E$601)=0),ROW($536:$601)*100+COLUMN($D:$E),7^8)),"R0C00"),)&amp;""</f>
        <v/>
      </c>
      <c r="C663" s="422" t="str">
        <f t="array" aca="1" ref="C663" ca="1">_xlfn.IFNA(IF(B663&lt;&gt;"",INDEX($G$536:$G$601,MATCH(B663,$D$536:$D$601,0),),""),IF(B663&lt;&gt;"",INDEX($G$536:$G$601,MATCH(B663,$E$536:$E$601,0),),""))</f>
        <v/>
      </c>
      <c r="D663" s="16"/>
      <c r="E663" s="49"/>
      <c r="F663" s="16"/>
      <c r="G663" s="16"/>
      <c r="H663" s="80"/>
      <c r="I663" s="80"/>
      <c r="J663" s="152"/>
      <c r="M663" s="124"/>
      <c r="N663" s="124"/>
      <c r="O663" s="124"/>
      <c r="P663" s="124"/>
      <c r="Q663" s="124" t="str">
        <f t="shared" si="7"/>
        <v/>
      </c>
      <c r="R663" s="424" t="str">
        <f>IF(Q663=1,COUNTIF($Q$609:Q663,1),"")</f>
        <v/>
      </c>
      <c r="S663" s="124" t="str">
        <f>IFERROR(INDEX($B$609:$B$683,MATCH(ROWS($Q$609:Q663),$R$609:$R$683,0)),"")</f>
        <v/>
      </c>
      <c r="T663" s="119" t="str">
        <f t="shared" si="8"/>
        <v/>
      </c>
      <c r="U663" s="425" t="str">
        <f>IF(T663=1,COUNTIF($T$393:T663,1),"")</f>
        <v/>
      </c>
      <c r="V663" s="119" t="str">
        <f>IFERROR(INDEX($B$393:$B$467,MATCH(ROWS($T$393:T663),$U$393:$U$467,0)),"")</f>
        <v/>
      </c>
    </row>
    <row r="664" spans="2:22" x14ac:dyDescent="0.2">
      <c r="B664" s="147" t="str">
        <f t="array" aca="1" ref="B664" ca="1">INDIRECT(TEXT(MIN(IF(($D$536:$E$601&lt;&gt;"")*(COUNTIF($B$608:B663,$D$536:$E$601)=0),ROW($536:$601)*100+COLUMN($D:$E),7^8)),"R0C00"),)&amp;""</f>
        <v/>
      </c>
      <c r="C664" s="422" t="str">
        <f t="array" aca="1" ref="C664" ca="1">_xlfn.IFNA(IF(B664&lt;&gt;"",INDEX($G$536:$G$601,MATCH(B664,$D$536:$D$601,0),),""),IF(B664&lt;&gt;"",INDEX($G$536:$G$601,MATCH(B664,$E$536:$E$601,0),),""))</f>
        <v/>
      </c>
      <c r="D664" s="16"/>
      <c r="E664" s="49"/>
      <c r="F664" s="16"/>
      <c r="G664" s="16"/>
      <c r="H664" s="80"/>
      <c r="I664" s="80"/>
      <c r="J664" s="152"/>
      <c r="M664" s="124"/>
      <c r="N664" s="124"/>
      <c r="O664" s="124"/>
      <c r="P664" s="124"/>
      <c r="Q664" s="124" t="str">
        <f t="shared" si="7"/>
        <v/>
      </c>
      <c r="R664" s="424" t="str">
        <f>IF(Q664=1,COUNTIF($Q$609:Q664,1),"")</f>
        <v/>
      </c>
      <c r="S664" s="124" t="str">
        <f>IFERROR(INDEX($B$609:$B$683,MATCH(ROWS($Q$609:Q664),$R$609:$R$683,0)),"")</f>
        <v/>
      </c>
      <c r="T664" s="119" t="str">
        <f t="shared" si="8"/>
        <v/>
      </c>
      <c r="U664" s="425" t="str">
        <f>IF(T664=1,COUNTIF($T$393:T664,1),"")</f>
        <v/>
      </c>
      <c r="V664" s="119" t="str">
        <f>IFERROR(INDEX($B$393:$B$467,MATCH(ROWS($T$393:T664),$U$393:$U$467,0)),"")</f>
        <v/>
      </c>
    </row>
    <row r="665" spans="2:22" x14ac:dyDescent="0.2">
      <c r="B665" s="147" t="str">
        <f t="array" aca="1" ref="B665" ca="1">INDIRECT(TEXT(MIN(IF(($D$536:$E$601&lt;&gt;"")*(COUNTIF($B$608:B664,$D$536:$E$601)=0),ROW($536:$601)*100+COLUMN($D:$E),7^8)),"R0C00"),)&amp;""</f>
        <v/>
      </c>
      <c r="C665" s="422" t="str">
        <f t="array" aca="1" ref="C665" ca="1">_xlfn.IFNA(IF(B665&lt;&gt;"",INDEX($G$536:$G$601,MATCH(B665,$D$536:$D$601,0),),""),IF(B665&lt;&gt;"",INDEX($G$536:$G$601,MATCH(B665,$E$536:$E$601,0),),""))</f>
        <v/>
      </c>
      <c r="D665" s="16"/>
      <c r="E665" s="49"/>
      <c r="F665" s="16"/>
      <c r="G665" s="16"/>
      <c r="H665" s="80"/>
      <c r="I665" s="80"/>
      <c r="J665" s="152"/>
      <c r="M665" s="124"/>
      <c r="N665" s="124"/>
      <c r="O665" s="124"/>
      <c r="P665" s="124"/>
      <c r="Q665" s="124" t="str">
        <f t="shared" si="7"/>
        <v/>
      </c>
      <c r="R665" s="424" t="str">
        <f>IF(Q665=1,COUNTIF($Q$609:Q665,1),"")</f>
        <v/>
      </c>
      <c r="S665" s="124" t="str">
        <f>IFERROR(INDEX($B$609:$B$683,MATCH(ROWS($Q$609:Q665),$R$609:$R$683,0)),"")</f>
        <v/>
      </c>
      <c r="T665" s="119" t="str">
        <f t="shared" si="8"/>
        <v/>
      </c>
      <c r="U665" s="425" t="str">
        <f>IF(T665=1,COUNTIF($T$393:T665,1),"")</f>
        <v/>
      </c>
      <c r="V665" s="119" t="str">
        <f>IFERROR(INDEX($B$393:$B$467,MATCH(ROWS($T$393:T665),$U$393:$U$467,0)),"")</f>
        <v/>
      </c>
    </row>
    <row r="666" spans="2:22" x14ac:dyDescent="0.2">
      <c r="B666" s="147" t="str">
        <f t="array" aca="1" ref="B666" ca="1">INDIRECT(TEXT(MIN(IF(($D$536:$E$601&lt;&gt;"")*(COUNTIF($B$608:B665,$D$536:$E$601)=0),ROW($536:$601)*100+COLUMN($D:$E),7^8)),"R0C00"),)&amp;""</f>
        <v/>
      </c>
      <c r="C666" s="422" t="str">
        <f t="array" aca="1" ref="C666" ca="1">_xlfn.IFNA(IF(B666&lt;&gt;"",INDEX($G$536:$G$601,MATCH(B666,$D$536:$D$601,0),),""),IF(B666&lt;&gt;"",INDEX($G$536:$G$601,MATCH(B666,$E$536:$E$601,0),),""))</f>
        <v/>
      </c>
      <c r="D666" s="16"/>
      <c r="E666" s="49"/>
      <c r="F666" s="16"/>
      <c r="G666" s="16"/>
      <c r="H666" s="80"/>
      <c r="I666" s="80"/>
      <c r="J666" s="152"/>
      <c r="M666" s="124"/>
      <c r="N666" s="124"/>
      <c r="O666" s="124"/>
      <c r="P666" s="124"/>
      <c r="Q666" s="124" t="str">
        <f t="shared" si="7"/>
        <v/>
      </c>
      <c r="R666" s="424" t="str">
        <f>IF(Q666=1,COUNTIF($Q$609:Q666,1),"")</f>
        <v/>
      </c>
      <c r="S666" s="124" t="str">
        <f>IFERROR(INDEX($B$609:$B$683,MATCH(ROWS($Q$609:Q666),$R$609:$R$683,0)),"")</f>
        <v/>
      </c>
      <c r="T666" s="119" t="str">
        <f t="shared" si="8"/>
        <v/>
      </c>
      <c r="U666" s="425" t="str">
        <f>IF(T666=1,COUNTIF($T$393:T666,1),"")</f>
        <v/>
      </c>
      <c r="V666" s="119" t="str">
        <f>IFERROR(INDEX($B$393:$B$467,MATCH(ROWS($T$393:T666),$U$393:$U$467,0)),"")</f>
        <v/>
      </c>
    </row>
    <row r="667" spans="2:22" x14ac:dyDescent="0.2">
      <c r="B667" s="147" t="str">
        <f t="array" aca="1" ref="B667" ca="1">INDIRECT(TEXT(MIN(IF(($D$536:$E$601&lt;&gt;"")*(COUNTIF($B$608:B666,$D$536:$E$601)=0),ROW($536:$601)*100+COLUMN($D:$E),7^8)),"R0C00"),)&amp;""</f>
        <v/>
      </c>
      <c r="C667" s="422" t="str">
        <f t="array" aca="1" ref="C667" ca="1">_xlfn.IFNA(IF(B667&lt;&gt;"",INDEX($G$536:$G$601,MATCH(B667,$D$536:$D$601,0),),""),IF(B667&lt;&gt;"",INDEX($G$536:$G$601,MATCH(B667,$E$536:$E$601,0),),""))</f>
        <v/>
      </c>
      <c r="D667" s="16"/>
      <c r="E667" s="49"/>
      <c r="F667" s="16"/>
      <c r="G667" s="16"/>
      <c r="H667" s="80"/>
      <c r="I667" s="80"/>
      <c r="J667" s="152"/>
      <c r="M667" s="124"/>
      <c r="N667" s="124"/>
      <c r="O667" s="124"/>
      <c r="P667" s="124"/>
      <c r="Q667" s="124" t="str">
        <f t="shared" si="7"/>
        <v/>
      </c>
      <c r="R667" s="424" t="str">
        <f>IF(Q667=1,COUNTIF($Q$609:Q667,1),"")</f>
        <v/>
      </c>
      <c r="S667" s="124" t="str">
        <f>IFERROR(INDEX($B$609:$B$683,MATCH(ROWS($Q$609:Q667),$R$609:$R$683,0)),"")</f>
        <v/>
      </c>
      <c r="T667" s="119" t="str">
        <f t="shared" si="8"/>
        <v/>
      </c>
      <c r="U667" s="425" t="str">
        <f>IF(T667=1,COUNTIF($T$393:T667,1),"")</f>
        <v/>
      </c>
      <c r="V667" s="119" t="str">
        <f>IFERROR(INDEX($B$393:$B$467,MATCH(ROWS($T$393:T667),$U$393:$U$467,0)),"")</f>
        <v/>
      </c>
    </row>
    <row r="668" spans="2:22" x14ac:dyDescent="0.2">
      <c r="B668" s="147" t="str">
        <f t="array" aca="1" ref="B668" ca="1">INDIRECT(TEXT(MIN(IF(($D$536:$E$601&lt;&gt;"")*(COUNTIF($B$608:B667,$D$536:$E$601)=0),ROW($536:$601)*100+COLUMN($D:$E),7^8)),"R0C00"),)&amp;""</f>
        <v/>
      </c>
      <c r="C668" s="422" t="str">
        <f t="array" aca="1" ref="C668" ca="1">_xlfn.IFNA(IF(B668&lt;&gt;"",INDEX($G$536:$G$601,MATCH(B668,$D$536:$D$601,0),),""),IF(B668&lt;&gt;"",INDEX($G$536:$G$601,MATCH(B668,$E$536:$E$601,0),),""))</f>
        <v/>
      </c>
      <c r="D668" s="16"/>
      <c r="E668" s="49"/>
      <c r="F668" s="16"/>
      <c r="G668" s="16"/>
      <c r="H668" s="80"/>
      <c r="I668" s="80"/>
      <c r="J668" s="152"/>
      <c r="M668" s="124"/>
      <c r="N668" s="124"/>
      <c r="O668" s="124"/>
      <c r="P668" s="124"/>
      <c r="Q668" s="124" t="str">
        <f t="shared" si="7"/>
        <v/>
      </c>
      <c r="R668" s="424" t="str">
        <f>IF(Q668=1,COUNTIF($Q$609:Q668,1),"")</f>
        <v/>
      </c>
      <c r="S668" s="124" t="str">
        <f>IFERROR(INDEX($B$609:$B$683,MATCH(ROWS($Q$609:Q668),$R$609:$R$683,0)),"")</f>
        <v/>
      </c>
      <c r="T668" s="119" t="str">
        <f t="shared" si="8"/>
        <v/>
      </c>
      <c r="U668" s="425" t="str">
        <f>IF(T668=1,COUNTIF($T$393:T668,1),"")</f>
        <v/>
      </c>
      <c r="V668" s="119" t="str">
        <f>IFERROR(INDEX($B$393:$B$467,MATCH(ROWS($T$393:T668),$U$393:$U$467,0)),"")</f>
        <v/>
      </c>
    </row>
    <row r="669" spans="2:22" x14ac:dyDescent="0.2">
      <c r="B669" s="147" t="str">
        <f t="array" aca="1" ref="B669" ca="1">INDIRECT(TEXT(MIN(IF(($D$536:$E$601&lt;&gt;"")*(COUNTIF($B$608:B668,$D$536:$E$601)=0),ROW($536:$601)*100+COLUMN($D:$E),7^8)),"R0C00"),)&amp;""</f>
        <v/>
      </c>
      <c r="C669" s="422" t="str">
        <f t="array" aca="1" ref="C669" ca="1">_xlfn.IFNA(IF(B669&lt;&gt;"",INDEX($G$536:$G$601,MATCH(B669,$D$536:$D$601,0),),""),IF(B669&lt;&gt;"",INDEX($G$536:$G$601,MATCH(B669,$E$536:$E$601,0),),""))</f>
        <v/>
      </c>
      <c r="D669" s="16"/>
      <c r="E669" s="49"/>
      <c r="F669" s="16"/>
      <c r="G669" s="16"/>
      <c r="H669" s="80"/>
      <c r="I669" s="80"/>
      <c r="J669" s="152"/>
      <c r="M669" s="124"/>
      <c r="N669" s="124"/>
      <c r="O669" s="124"/>
      <c r="P669" s="124"/>
      <c r="Q669" s="124" t="str">
        <f t="shared" si="7"/>
        <v/>
      </c>
      <c r="R669" s="424" t="str">
        <f>IF(Q669=1,COUNTIF($Q$609:Q669,1),"")</f>
        <v/>
      </c>
      <c r="S669" s="124" t="str">
        <f>IFERROR(INDEX($B$609:$B$683,MATCH(ROWS($Q$609:Q669),$R$609:$R$683,0)),"")</f>
        <v/>
      </c>
      <c r="T669" s="119" t="str">
        <f t="shared" si="8"/>
        <v/>
      </c>
      <c r="U669" s="425" t="str">
        <f>IF(T669=1,COUNTIF($T$393:T669,1),"")</f>
        <v/>
      </c>
      <c r="V669" s="119" t="str">
        <f>IFERROR(INDEX($B$393:$B$467,MATCH(ROWS($T$393:T669),$U$393:$U$467,0)),"")</f>
        <v/>
      </c>
    </row>
    <row r="670" spans="2:22" x14ac:dyDescent="0.2">
      <c r="B670" s="147" t="str">
        <f t="array" aca="1" ref="B670" ca="1">INDIRECT(TEXT(MIN(IF(($D$536:$E$601&lt;&gt;"")*(COUNTIF($B$608:B669,$D$536:$E$601)=0),ROW($536:$601)*100+COLUMN($D:$E),7^8)),"R0C00"),)&amp;""</f>
        <v/>
      </c>
      <c r="C670" s="422" t="str">
        <f t="array" aca="1" ref="C670" ca="1">_xlfn.IFNA(IF(B670&lt;&gt;"",INDEX($G$536:$G$601,MATCH(B670,$D$536:$D$601,0),),""),IF(B670&lt;&gt;"",INDEX($G$536:$G$601,MATCH(B670,$E$536:$E$601,0),),""))</f>
        <v/>
      </c>
      <c r="D670" s="16"/>
      <c r="E670" s="49"/>
      <c r="F670" s="16"/>
      <c r="G670" s="16"/>
      <c r="H670" s="80"/>
      <c r="I670" s="80"/>
      <c r="J670" s="152"/>
      <c r="M670" s="124"/>
      <c r="N670" s="124"/>
      <c r="O670" s="124"/>
      <c r="P670" s="124"/>
      <c r="Q670" s="124" t="str">
        <f t="shared" si="7"/>
        <v/>
      </c>
      <c r="R670" s="424" t="str">
        <f>IF(Q670=1,COUNTIF($Q$609:Q670,1),"")</f>
        <v/>
      </c>
      <c r="S670" s="124" t="str">
        <f>IFERROR(INDEX($B$609:$B$683,MATCH(ROWS($Q$609:Q670),$R$609:$R$683,0)),"")</f>
        <v/>
      </c>
      <c r="T670" s="119" t="str">
        <f t="shared" si="8"/>
        <v/>
      </c>
      <c r="U670" s="425" t="str">
        <f>IF(T670=1,COUNTIF($T$393:T670,1),"")</f>
        <v/>
      </c>
      <c r="V670" s="119" t="str">
        <f>IFERROR(INDEX($B$393:$B$467,MATCH(ROWS($T$393:T670),$U$393:$U$467,0)),"")</f>
        <v/>
      </c>
    </row>
    <row r="671" spans="2:22" x14ac:dyDescent="0.2">
      <c r="B671" s="147" t="str">
        <f t="array" aca="1" ref="B671" ca="1">INDIRECT(TEXT(MIN(IF(($D$536:$E$601&lt;&gt;"")*(COUNTIF($B$608:B670,$D$536:$E$601)=0),ROW($536:$601)*100+COLUMN($D:$E),7^8)),"R0C00"),)&amp;""</f>
        <v/>
      </c>
      <c r="C671" s="422" t="str">
        <f t="array" aca="1" ref="C671" ca="1">_xlfn.IFNA(IF(B671&lt;&gt;"",INDEX($G$536:$G$601,MATCH(B671,$D$536:$D$601,0),),""),IF(B671&lt;&gt;"",INDEX($G$536:$G$601,MATCH(B671,$E$536:$E$601,0),),""))</f>
        <v/>
      </c>
      <c r="D671" s="16"/>
      <c r="E671" s="49"/>
      <c r="F671" s="16"/>
      <c r="G671" s="16"/>
      <c r="H671" s="80"/>
      <c r="I671" s="80"/>
      <c r="J671" s="152"/>
      <c r="M671" s="124"/>
      <c r="N671" s="124"/>
      <c r="O671" s="124"/>
      <c r="P671" s="124"/>
      <c r="Q671" s="124" t="str">
        <f t="shared" si="7"/>
        <v/>
      </c>
      <c r="R671" s="424" t="str">
        <f>IF(Q671=1,COUNTIF($Q$609:Q671,1),"")</f>
        <v/>
      </c>
      <c r="S671" s="124" t="str">
        <f>IFERROR(INDEX($B$609:$B$683,MATCH(ROWS($Q$609:Q671),$R$609:$R$683,0)),"")</f>
        <v/>
      </c>
      <c r="T671" s="119" t="str">
        <f t="shared" si="8"/>
        <v/>
      </c>
      <c r="U671" s="425" t="str">
        <f>IF(T671=1,COUNTIF($T$393:T671,1),"")</f>
        <v/>
      </c>
      <c r="V671" s="119" t="str">
        <f>IFERROR(INDEX($B$393:$B$467,MATCH(ROWS($T$393:T671),$U$393:$U$467,0)),"")</f>
        <v/>
      </c>
    </row>
    <row r="672" spans="2:22" x14ac:dyDescent="0.2">
      <c r="B672" s="147" t="str">
        <f t="array" aca="1" ref="B672" ca="1">INDIRECT(TEXT(MIN(IF(($D$536:$E$601&lt;&gt;"")*(COUNTIF($B$608:B671,$D$536:$E$601)=0),ROW($536:$601)*100+COLUMN($D:$E),7^8)),"R0C00"),)&amp;""</f>
        <v/>
      </c>
      <c r="C672" s="422" t="str">
        <f t="array" aca="1" ref="C672" ca="1">_xlfn.IFNA(IF(B672&lt;&gt;"",INDEX($G$536:$G$601,MATCH(B672,$D$536:$D$601,0),),""),IF(B672&lt;&gt;"",INDEX($G$536:$G$601,MATCH(B672,$E$536:$E$601,0),),""))</f>
        <v/>
      </c>
      <c r="D672" s="16"/>
      <c r="E672" s="49"/>
      <c r="F672" s="16"/>
      <c r="G672" s="16"/>
      <c r="H672" s="80"/>
      <c r="I672" s="80"/>
      <c r="J672" s="152"/>
      <c r="M672" s="124"/>
      <c r="N672" s="124"/>
      <c r="O672" s="124"/>
      <c r="P672" s="124"/>
      <c r="Q672" s="124" t="str">
        <f t="shared" si="7"/>
        <v/>
      </c>
      <c r="R672" s="424" t="str">
        <f>IF(Q672=1,COUNTIF($Q$609:Q672,1),"")</f>
        <v/>
      </c>
      <c r="S672" s="124" t="str">
        <f>IFERROR(INDEX($B$609:$B$683,MATCH(ROWS($Q$609:Q672),$R$609:$R$683,0)),"")</f>
        <v/>
      </c>
      <c r="T672" s="119" t="str">
        <f t="shared" si="8"/>
        <v/>
      </c>
      <c r="U672" s="425" t="str">
        <f>IF(T672=1,COUNTIF($T$393:T672,1),"")</f>
        <v/>
      </c>
      <c r="V672" s="119" t="str">
        <f>IFERROR(INDEX($B$393:$B$467,MATCH(ROWS($T$393:T672),$U$393:$U$467,0)),"")</f>
        <v/>
      </c>
    </row>
    <row r="673" spans="2:22" x14ac:dyDescent="0.2">
      <c r="B673" s="147" t="str">
        <f t="array" aca="1" ref="B673" ca="1">INDIRECT(TEXT(MIN(IF(($D$536:$E$601&lt;&gt;"")*(COUNTIF($B$608:B672,$D$536:$E$601)=0),ROW($536:$601)*100+COLUMN($D:$E),7^8)),"R0C00"),)&amp;""</f>
        <v/>
      </c>
      <c r="C673" s="422" t="str">
        <f t="array" aca="1" ref="C673" ca="1">_xlfn.IFNA(IF(B673&lt;&gt;"",INDEX($G$536:$G$601,MATCH(B673,$D$536:$D$601,0),),""),IF(B673&lt;&gt;"",INDEX($G$536:$G$601,MATCH(B673,$E$536:$E$601,0),),""))</f>
        <v/>
      </c>
      <c r="D673" s="16"/>
      <c r="E673" s="49"/>
      <c r="F673" s="16"/>
      <c r="G673" s="16"/>
      <c r="H673" s="80"/>
      <c r="I673" s="80"/>
      <c r="J673" s="152"/>
      <c r="M673" s="124"/>
      <c r="N673" s="124"/>
      <c r="O673" s="124"/>
      <c r="P673" s="124"/>
      <c r="Q673" s="124" t="str">
        <f t="shared" si="7"/>
        <v/>
      </c>
      <c r="R673" s="424" t="str">
        <f>IF(Q673=1,COUNTIF($Q$609:Q673,1),"")</f>
        <v/>
      </c>
      <c r="S673" s="124" t="str">
        <f>IFERROR(INDEX($B$609:$B$683,MATCH(ROWS($Q$609:Q673),$R$609:$R$683,0)),"")</f>
        <v/>
      </c>
      <c r="T673" s="119" t="str">
        <f t="shared" si="8"/>
        <v/>
      </c>
      <c r="U673" s="425" t="str">
        <f>IF(T673=1,COUNTIF($T$393:T673,1),"")</f>
        <v/>
      </c>
      <c r="V673" s="119" t="str">
        <f>IFERROR(INDEX($B$393:$B$467,MATCH(ROWS($T$393:T673),$U$393:$U$467,0)),"")</f>
        <v/>
      </c>
    </row>
    <row r="674" spans="2:22" x14ac:dyDescent="0.2">
      <c r="B674" s="147" t="str">
        <f t="array" aca="1" ref="B674" ca="1">INDIRECT(TEXT(MIN(IF(($D$536:$E$601&lt;&gt;"")*(COUNTIF($B$608:B673,$D$536:$E$601)=0),ROW($536:$601)*100+COLUMN($D:$E),7^8)),"R0C00"),)&amp;""</f>
        <v/>
      </c>
      <c r="C674" s="422" t="str">
        <f t="array" aca="1" ref="C674" ca="1">_xlfn.IFNA(IF(B674&lt;&gt;"",INDEX($G$536:$G$601,MATCH(B674,$D$536:$D$601,0),),""),IF(B674&lt;&gt;"",INDEX($G$536:$G$601,MATCH(B674,$E$536:$E$601,0),),""))</f>
        <v/>
      </c>
      <c r="D674" s="16"/>
      <c r="E674" s="49"/>
      <c r="F674" s="16"/>
      <c r="G674" s="16"/>
      <c r="H674" s="80"/>
      <c r="I674" s="80"/>
      <c r="J674" s="152"/>
      <c r="M674" s="124"/>
      <c r="N674" s="124"/>
      <c r="O674" s="124"/>
      <c r="P674" s="124"/>
      <c r="Q674" s="124" t="str">
        <f t="shared" ref="Q674:Q683" si="9">IF(F674="Yes",1,"")</f>
        <v/>
      </c>
      <c r="R674" s="424" t="str">
        <f>IF(Q674=1,COUNTIF($Q$609:Q674,1),"")</f>
        <v/>
      </c>
      <c r="S674" s="124" t="str">
        <f>IFERROR(INDEX($B$609:$B$683,MATCH(ROWS($Q$609:Q674),$R$609:$R$683,0)),"")</f>
        <v/>
      </c>
      <c r="T674" s="119" t="str">
        <f t="shared" ref="T674:T683" si="10">IF(G674="Yes",1,"")</f>
        <v/>
      </c>
      <c r="U674" s="425" t="str">
        <f>IF(T674=1,COUNTIF($T$393:T674,1),"")</f>
        <v/>
      </c>
      <c r="V674" s="119" t="str">
        <f>IFERROR(INDEX($B$393:$B$467,MATCH(ROWS($T$393:T674),$U$393:$U$467,0)),"")</f>
        <v/>
      </c>
    </row>
    <row r="675" spans="2:22" x14ac:dyDescent="0.2">
      <c r="B675" s="147" t="str">
        <f t="array" aca="1" ref="B675" ca="1">INDIRECT(TEXT(MIN(IF(($D$536:$E$601&lt;&gt;"")*(COUNTIF($B$608:B674,$D$536:$E$601)=0),ROW($536:$601)*100+COLUMN($D:$E),7^8)),"R0C00"),)&amp;""</f>
        <v/>
      </c>
      <c r="C675" s="422" t="str">
        <f t="array" aca="1" ref="C675" ca="1">_xlfn.IFNA(IF(B675&lt;&gt;"",INDEX($G$536:$G$601,MATCH(B675,$D$536:$D$601,0),),""),IF(B675&lt;&gt;"",INDEX($G$536:$G$601,MATCH(B675,$E$536:$E$601,0),),""))</f>
        <v/>
      </c>
      <c r="D675" s="16"/>
      <c r="E675" s="49"/>
      <c r="F675" s="16"/>
      <c r="G675" s="16"/>
      <c r="H675" s="80"/>
      <c r="I675" s="80"/>
      <c r="J675" s="152"/>
      <c r="M675" s="124"/>
      <c r="N675" s="124"/>
      <c r="O675" s="124"/>
      <c r="P675" s="124"/>
      <c r="Q675" s="124" t="str">
        <f t="shared" si="9"/>
        <v/>
      </c>
      <c r="R675" s="424" t="str">
        <f>IF(Q675=1,COUNTIF($Q$609:Q675,1),"")</f>
        <v/>
      </c>
      <c r="S675" s="124" t="str">
        <f>IFERROR(INDEX($B$609:$B$683,MATCH(ROWS($Q$609:Q675),$R$609:$R$683,0)),"")</f>
        <v/>
      </c>
      <c r="T675" s="119" t="str">
        <f t="shared" si="10"/>
        <v/>
      </c>
      <c r="U675" s="425" t="str">
        <f>IF(T675=1,COUNTIF($T$393:T675,1),"")</f>
        <v/>
      </c>
      <c r="V675" s="119" t="str">
        <f>IFERROR(INDEX($B$393:$B$467,MATCH(ROWS($T$393:T675),$U$393:$U$467,0)),"")</f>
        <v/>
      </c>
    </row>
    <row r="676" spans="2:22" x14ac:dyDescent="0.2">
      <c r="B676" s="147" t="str">
        <f t="array" aca="1" ref="B676" ca="1">INDIRECT(TEXT(MIN(IF(($D$536:$E$601&lt;&gt;"")*(COUNTIF($B$608:B675,$D$536:$E$601)=0),ROW($536:$601)*100+COLUMN($D:$E),7^8)),"R0C00"),)&amp;""</f>
        <v/>
      </c>
      <c r="C676" s="422" t="str">
        <f t="array" aca="1" ref="C676" ca="1">_xlfn.IFNA(IF(B676&lt;&gt;"",INDEX($G$536:$G$601,MATCH(B676,$D$536:$D$601,0),),""),IF(B676&lt;&gt;"",INDEX($G$536:$G$601,MATCH(B676,$E$536:$E$601,0),),""))</f>
        <v/>
      </c>
      <c r="D676" s="16"/>
      <c r="E676" s="49"/>
      <c r="F676" s="16"/>
      <c r="G676" s="16"/>
      <c r="H676" s="80"/>
      <c r="I676" s="80"/>
      <c r="J676" s="152"/>
      <c r="M676" s="124"/>
      <c r="N676" s="124"/>
      <c r="O676" s="124"/>
      <c r="P676" s="124"/>
      <c r="Q676" s="124" t="str">
        <f t="shared" si="9"/>
        <v/>
      </c>
      <c r="R676" s="424" t="str">
        <f>IF(Q676=1,COUNTIF($Q$609:Q676,1),"")</f>
        <v/>
      </c>
      <c r="S676" s="124" t="str">
        <f>IFERROR(INDEX($B$609:$B$683,MATCH(ROWS($Q$609:Q676),$R$609:$R$683,0)),"")</f>
        <v/>
      </c>
      <c r="T676" s="119" t="str">
        <f t="shared" si="10"/>
        <v/>
      </c>
      <c r="U676" s="425" t="str">
        <f>IF(T676=1,COUNTIF($T$393:T676,1),"")</f>
        <v/>
      </c>
      <c r="V676" s="119" t="str">
        <f>IFERROR(INDEX($B$393:$B$467,MATCH(ROWS($T$393:T676),$U$393:$U$467,0)),"")</f>
        <v/>
      </c>
    </row>
    <row r="677" spans="2:22" x14ac:dyDescent="0.2">
      <c r="B677" s="147" t="str">
        <f t="array" aca="1" ref="B677" ca="1">INDIRECT(TEXT(MIN(IF(($D$536:$E$601&lt;&gt;"")*(COUNTIF($B$608:B676,$D$536:$E$601)=0),ROW($536:$601)*100+COLUMN($D:$E),7^8)),"R0C00"),)&amp;""</f>
        <v/>
      </c>
      <c r="C677" s="422" t="str">
        <f t="array" aca="1" ref="C677" ca="1">_xlfn.IFNA(IF(B677&lt;&gt;"",INDEX($G$536:$G$601,MATCH(B677,$D$536:$D$601,0),),""),IF(B677&lt;&gt;"",INDEX($G$536:$G$601,MATCH(B677,$E$536:$E$601,0),),""))</f>
        <v/>
      </c>
      <c r="D677" s="16"/>
      <c r="E677" s="49"/>
      <c r="F677" s="16"/>
      <c r="G677" s="16"/>
      <c r="H677" s="80"/>
      <c r="I677" s="80"/>
      <c r="J677" s="152"/>
      <c r="M677" s="124"/>
      <c r="N677" s="124"/>
      <c r="O677" s="124"/>
      <c r="P677" s="124"/>
      <c r="Q677" s="124" t="str">
        <f t="shared" si="9"/>
        <v/>
      </c>
      <c r="R677" s="424" t="str">
        <f>IF(Q677=1,COUNTIF($Q$609:Q677,1),"")</f>
        <v/>
      </c>
      <c r="S677" s="124" t="str">
        <f>IFERROR(INDEX($B$609:$B$683,MATCH(ROWS($Q$609:Q677),$R$609:$R$683,0)),"")</f>
        <v/>
      </c>
      <c r="T677" s="119" t="str">
        <f t="shared" si="10"/>
        <v/>
      </c>
      <c r="U677" s="425" t="str">
        <f>IF(T677=1,COUNTIF($T$393:T677,1),"")</f>
        <v/>
      </c>
      <c r="V677" s="119" t="str">
        <f>IFERROR(INDEX($B$393:$B$467,MATCH(ROWS($T$393:T677),$U$393:$U$467,0)),"")</f>
        <v/>
      </c>
    </row>
    <row r="678" spans="2:22" x14ac:dyDescent="0.2">
      <c r="B678" s="147" t="str">
        <f t="array" aca="1" ref="B678" ca="1">INDIRECT(TEXT(MIN(IF(($D$536:$E$601&lt;&gt;"")*(COUNTIF($B$608:B677,$D$536:$E$601)=0),ROW($536:$601)*100+COLUMN($D:$E),7^8)),"R0C00"),)&amp;""</f>
        <v/>
      </c>
      <c r="C678" s="422" t="str">
        <f t="array" aca="1" ref="C678" ca="1">_xlfn.IFNA(IF(B678&lt;&gt;"",INDEX($G$536:$G$601,MATCH(B678,$D$536:$D$601,0),),""),IF(B678&lt;&gt;"",INDEX($G$536:$G$601,MATCH(B678,$E$536:$E$601,0),),""))</f>
        <v/>
      </c>
      <c r="D678" s="16"/>
      <c r="E678" s="49"/>
      <c r="F678" s="16"/>
      <c r="G678" s="16"/>
      <c r="H678" s="80"/>
      <c r="I678" s="80"/>
      <c r="J678" s="152"/>
      <c r="M678" s="124"/>
      <c r="N678" s="124"/>
      <c r="O678" s="124"/>
      <c r="P678" s="124"/>
      <c r="Q678" s="124" t="str">
        <f t="shared" si="9"/>
        <v/>
      </c>
      <c r="R678" s="424" t="str">
        <f>IF(Q678=1,COUNTIF($Q$609:Q678,1),"")</f>
        <v/>
      </c>
      <c r="S678" s="124" t="str">
        <f>IFERROR(INDEX($B$609:$B$683,MATCH(ROWS($Q$609:Q678),$R$609:$R$683,0)),"")</f>
        <v/>
      </c>
      <c r="T678" s="119" t="str">
        <f t="shared" si="10"/>
        <v/>
      </c>
      <c r="U678" s="425" t="str">
        <f>IF(T678=1,COUNTIF($T$393:T678,1),"")</f>
        <v/>
      </c>
      <c r="V678" s="119" t="str">
        <f>IFERROR(INDEX($B$393:$B$467,MATCH(ROWS($T$393:T678),$U$393:$U$467,0)),"")</f>
        <v/>
      </c>
    </row>
    <row r="679" spans="2:22" x14ac:dyDescent="0.2">
      <c r="B679" s="147" t="str">
        <f t="array" aca="1" ref="B679" ca="1">INDIRECT(TEXT(MIN(IF(($D$536:$E$601&lt;&gt;"")*(COUNTIF($B$608:B678,$D$536:$E$601)=0),ROW($536:$601)*100+COLUMN($D:$E),7^8)),"R0C00"),)&amp;""</f>
        <v/>
      </c>
      <c r="C679" s="422" t="str">
        <f t="array" aca="1" ref="C679" ca="1">_xlfn.IFNA(IF(B679&lt;&gt;"",INDEX($G$536:$G$601,MATCH(B679,$D$536:$D$601,0),),""),IF(B679&lt;&gt;"",INDEX($G$536:$G$601,MATCH(B679,$E$536:$E$601,0),),""))</f>
        <v/>
      </c>
      <c r="D679" s="16"/>
      <c r="E679" s="49"/>
      <c r="F679" s="16"/>
      <c r="G679" s="16"/>
      <c r="H679" s="80"/>
      <c r="I679" s="80"/>
      <c r="J679" s="152"/>
      <c r="M679" s="124"/>
      <c r="N679" s="124"/>
      <c r="O679" s="124"/>
      <c r="P679" s="124"/>
      <c r="Q679" s="124" t="str">
        <f t="shared" si="9"/>
        <v/>
      </c>
      <c r="R679" s="424" t="str">
        <f>IF(Q679=1,COUNTIF($Q$609:Q679,1),"")</f>
        <v/>
      </c>
      <c r="S679" s="124" t="str">
        <f>IFERROR(INDEX($B$609:$B$683,MATCH(ROWS($Q$609:Q679),$R$609:$R$683,0)),"")</f>
        <v/>
      </c>
      <c r="T679" s="119" t="str">
        <f t="shared" si="10"/>
        <v/>
      </c>
      <c r="U679" s="425" t="str">
        <f>IF(T679=1,COUNTIF($T$393:T679,1),"")</f>
        <v/>
      </c>
      <c r="V679" s="119" t="str">
        <f>IFERROR(INDEX($B$393:$B$467,MATCH(ROWS($T$393:T679),$U$393:$U$467,0)),"")</f>
        <v/>
      </c>
    </row>
    <row r="680" spans="2:22" x14ac:dyDescent="0.2">
      <c r="B680" s="147" t="str">
        <f t="array" aca="1" ref="B680" ca="1">INDIRECT(TEXT(MIN(IF(($D$536:$E$601&lt;&gt;"")*(COUNTIF($B$608:B679,$D$536:$E$601)=0),ROW($536:$601)*100+COLUMN($D:$E),7^8)),"R0C00"),)&amp;""</f>
        <v/>
      </c>
      <c r="C680" s="422" t="str">
        <f t="array" aca="1" ref="C680" ca="1">_xlfn.IFNA(IF(B680&lt;&gt;"",INDEX($G$536:$G$601,MATCH(B680,$D$536:$D$601,0),),""),IF(B680&lt;&gt;"",INDEX($G$536:$G$601,MATCH(B680,$E$536:$E$601,0),),""))</f>
        <v/>
      </c>
      <c r="D680" s="16"/>
      <c r="E680" s="49"/>
      <c r="F680" s="16"/>
      <c r="G680" s="16"/>
      <c r="H680" s="80"/>
      <c r="I680" s="80"/>
      <c r="J680" s="152"/>
      <c r="M680" s="124"/>
      <c r="N680" s="124"/>
      <c r="O680" s="124"/>
      <c r="P680" s="124"/>
      <c r="Q680" s="124" t="str">
        <f t="shared" si="9"/>
        <v/>
      </c>
      <c r="R680" s="424" t="str">
        <f>IF(Q680=1,COUNTIF($Q$609:Q680,1),"")</f>
        <v/>
      </c>
      <c r="S680" s="124" t="str">
        <f>IFERROR(INDEX($B$609:$B$683,MATCH(ROWS($Q$609:Q680),$R$609:$R$683,0)),"")</f>
        <v/>
      </c>
      <c r="T680" s="119" t="str">
        <f t="shared" si="10"/>
        <v/>
      </c>
      <c r="U680" s="425" t="str">
        <f>IF(T680=1,COUNTIF($T$393:T680,1),"")</f>
        <v/>
      </c>
      <c r="V680" s="119" t="str">
        <f>IFERROR(INDEX($B$393:$B$467,MATCH(ROWS($T$393:T680),$U$393:$U$467,0)),"")</f>
        <v/>
      </c>
    </row>
    <row r="681" spans="2:22" x14ac:dyDescent="0.2">
      <c r="B681" s="147" t="str">
        <f t="array" aca="1" ref="B681" ca="1">INDIRECT(TEXT(MIN(IF(($D$536:$E$601&lt;&gt;"")*(COUNTIF($B$608:B680,$D$536:$E$601)=0),ROW($536:$601)*100+COLUMN($D:$E),7^8)),"R0C00"),)&amp;""</f>
        <v/>
      </c>
      <c r="C681" s="422" t="str">
        <f t="array" aca="1" ref="C681" ca="1">_xlfn.IFNA(IF(B681&lt;&gt;"",INDEX($G$536:$G$601,MATCH(B681,$D$536:$D$601,0),),""),IF(B681&lt;&gt;"",INDEX($G$536:$G$601,MATCH(B681,$E$536:$E$601,0),),""))</f>
        <v/>
      </c>
      <c r="D681" s="16"/>
      <c r="E681" s="49"/>
      <c r="F681" s="16"/>
      <c r="G681" s="16"/>
      <c r="H681" s="80"/>
      <c r="I681" s="80"/>
      <c r="J681" s="152"/>
      <c r="M681" s="124"/>
      <c r="N681" s="124"/>
      <c r="O681" s="124"/>
      <c r="P681" s="124"/>
      <c r="Q681" s="124" t="str">
        <f t="shared" si="9"/>
        <v/>
      </c>
      <c r="R681" s="424" t="str">
        <f>IF(Q681=1,COUNTIF($Q$609:Q681,1),"")</f>
        <v/>
      </c>
      <c r="S681" s="124" t="str">
        <f>IFERROR(INDEX($B$609:$B$683,MATCH(ROWS($Q$609:Q681),$R$609:$R$683,0)),"")</f>
        <v/>
      </c>
      <c r="T681" s="119" t="str">
        <f t="shared" si="10"/>
        <v/>
      </c>
      <c r="U681" s="425" t="str">
        <f>IF(T681=1,COUNTIF($T$393:T681,1),"")</f>
        <v/>
      </c>
      <c r="V681" s="119" t="str">
        <f>IFERROR(INDEX($B$393:$B$467,MATCH(ROWS($T$393:T681),$U$393:$U$467,0)),"")</f>
        <v/>
      </c>
    </row>
    <row r="682" spans="2:22" x14ac:dyDescent="0.2">
      <c r="B682" s="147" t="str">
        <f t="array" aca="1" ref="B682" ca="1">INDIRECT(TEXT(MIN(IF(($D$536:$E$601&lt;&gt;"")*(COUNTIF($B$608:B681,$D$536:$E$601)=0),ROW($536:$601)*100+COLUMN($D:$E),7^8)),"R0C00"),)&amp;""</f>
        <v/>
      </c>
      <c r="C682" s="422" t="str">
        <f t="array" aca="1" ref="C682" ca="1">_xlfn.IFNA(IF(B682&lt;&gt;"",INDEX($G$536:$G$601,MATCH(B682,$D$536:$D$601,0),),""),IF(B682&lt;&gt;"",INDEX($G$536:$G$601,MATCH(B682,$E$536:$E$601,0),),""))</f>
        <v/>
      </c>
      <c r="D682" s="16"/>
      <c r="E682" s="49"/>
      <c r="F682" s="16"/>
      <c r="G682" s="16"/>
      <c r="H682" s="80"/>
      <c r="I682" s="80"/>
      <c r="J682" s="152"/>
      <c r="M682" s="124"/>
      <c r="N682" s="124"/>
      <c r="O682" s="124"/>
      <c r="P682" s="124"/>
      <c r="Q682" s="124" t="str">
        <f t="shared" si="9"/>
        <v/>
      </c>
      <c r="R682" s="424" t="str">
        <f>IF(Q682=1,COUNTIF($Q$609:Q682,1),"")</f>
        <v/>
      </c>
      <c r="S682" s="124" t="str">
        <f>IFERROR(INDEX($B$609:$B$683,MATCH(ROWS($Q$609:Q682),$R$609:$R$683,0)),"")</f>
        <v/>
      </c>
      <c r="T682" s="119" t="str">
        <f t="shared" si="10"/>
        <v/>
      </c>
      <c r="U682" s="425" t="str">
        <f>IF(T682=1,COUNTIF($T$393:T682,1),"")</f>
        <v/>
      </c>
      <c r="V682" s="119" t="str">
        <f>IFERROR(INDEX($B$393:$B$467,MATCH(ROWS($T$393:T682),$U$393:$U$467,0)),"")</f>
        <v/>
      </c>
    </row>
    <row r="683" spans="2:22" x14ac:dyDescent="0.2">
      <c r="B683" s="147" t="str">
        <f t="array" aca="1" ref="B683" ca="1">INDIRECT(TEXT(MIN(IF(($D$536:$E$601&lt;&gt;"")*(COUNTIF($B$608:B682,$D$536:$E$601)=0),ROW($536:$601)*100+COLUMN($D:$E),7^8)),"R0C00"),)&amp;""</f>
        <v/>
      </c>
      <c r="C683" s="422" t="str">
        <f t="array" aca="1" ref="C683" ca="1">_xlfn.IFNA(IF(B683&lt;&gt;"",INDEX($G$536:$G$601,MATCH(B683,$D$536:$D$601,0),),""),IF(B683&lt;&gt;"",INDEX($G$536:$G$601,MATCH(B683,$E$536:$E$601,0),),""))</f>
        <v/>
      </c>
      <c r="D683" s="16"/>
      <c r="E683" s="49"/>
      <c r="F683" s="16"/>
      <c r="G683" s="16"/>
      <c r="H683" s="80"/>
      <c r="I683" s="80"/>
      <c r="J683" s="152"/>
      <c r="M683" s="124"/>
      <c r="N683" s="124"/>
      <c r="O683" s="124"/>
      <c r="P683" s="124"/>
      <c r="Q683" s="124" t="str">
        <f t="shared" si="9"/>
        <v/>
      </c>
      <c r="R683" s="424" t="str">
        <f>IF(Q683=1,COUNTIF($Q$609:Q683,1),"")</f>
        <v/>
      </c>
      <c r="S683" s="124" t="str">
        <f>IFERROR(INDEX($B$609:$B$683,MATCH(ROWS($Q$609:Q683),$R$609:$R$683,0)),"")</f>
        <v/>
      </c>
      <c r="T683" s="119" t="str">
        <f t="shared" si="10"/>
        <v/>
      </c>
      <c r="U683" s="425" t="str">
        <f>IF(T683=1,COUNTIF($T$393:T683,1),"")</f>
        <v/>
      </c>
      <c r="V683" s="119" t="str">
        <f>IFERROR(INDEX($B$393:$B$467,MATCH(ROWS($T$393:T683),$U$393:$U$467,0)),"")</f>
        <v/>
      </c>
    </row>
    <row r="684" spans="2:22" ht="15" thickBot="1" x14ac:dyDescent="0.25">
      <c r="B684" s="412"/>
      <c r="C684" s="302"/>
      <c r="D684" s="302"/>
      <c r="E684" s="302"/>
      <c r="F684" s="302"/>
      <c r="G684" s="302"/>
      <c r="H684" s="302"/>
      <c r="I684" s="302"/>
      <c r="J684" s="413"/>
      <c r="M684" s="124"/>
      <c r="N684" s="124"/>
      <c r="O684" s="124"/>
      <c r="P684" s="124"/>
      <c r="Q684" s="124"/>
      <c r="R684" s="424"/>
      <c r="S684" s="124"/>
      <c r="T684" s="119"/>
      <c r="U684" s="119"/>
      <c r="V684" s="119"/>
    </row>
    <row r="685" spans="2:22" x14ac:dyDescent="0.2">
      <c r="B685" s="414"/>
      <c r="C685" s="415"/>
      <c r="D685" s="415"/>
      <c r="E685" s="415"/>
      <c r="F685" s="415"/>
      <c r="G685" s="415"/>
      <c r="H685" s="415"/>
      <c r="I685" s="415"/>
      <c r="J685" s="401"/>
      <c r="M685" s="124"/>
      <c r="N685" s="124"/>
      <c r="O685" s="124"/>
      <c r="P685" s="124"/>
      <c r="Q685" s="119"/>
      <c r="R685" s="119"/>
      <c r="S685" s="124"/>
      <c r="T685" s="119"/>
      <c r="U685" s="119"/>
      <c r="V685" s="119"/>
    </row>
    <row r="686" spans="2:22" ht="18" x14ac:dyDescent="0.25">
      <c r="B686" s="418" t="s">
        <v>242</v>
      </c>
      <c r="J686" s="402"/>
      <c r="M686" s="124"/>
      <c r="N686" s="124"/>
      <c r="O686" s="124"/>
      <c r="P686" s="124"/>
      <c r="Q686" s="119"/>
      <c r="R686" s="119"/>
      <c r="S686" s="124"/>
      <c r="T686" s="119"/>
      <c r="U686" s="119"/>
      <c r="V686" s="119"/>
    </row>
    <row r="687" spans="2:22" x14ac:dyDescent="0.2">
      <c r="B687" s="141"/>
      <c r="J687" s="402"/>
      <c r="M687" s="124"/>
      <c r="N687" s="124"/>
      <c r="O687" s="124"/>
      <c r="P687" s="124"/>
      <c r="Q687" s="119"/>
      <c r="R687" s="119"/>
      <c r="S687" s="124"/>
      <c r="T687" s="119"/>
      <c r="U687" s="119"/>
      <c r="V687" s="119"/>
    </row>
    <row r="688" spans="2:22" x14ac:dyDescent="0.2">
      <c r="B688" s="141" t="s">
        <v>273</v>
      </c>
      <c r="J688" s="402"/>
      <c r="M688" s="124"/>
      <c r="N688" s="124"/>
      <c r="O688" s="124"/>
      <c r="P688" s="124"/>
      <c r="Q688" s="119"/>
      <c r="R688" s="119"/>
      <c r="S688" s="124"/>
      <c r="T688" s="119"/>
      <c r="U688" s="119"/>
      <c r="V688" s="119"/>
    </row>
    <row r="689" spans="2:25" x14ac:dyDescent="0.2">
      <c r="B689" s="141" t="s">
        <v>274</v>
      </c>
      <c r="J689" s="402"/>
      <c r="M689" s="124"/>
      <c r="N689" s="124"/>
      <c r="O689" s="124"/>
      <c r="P689" s="124"/>
      <c r="Q689" s="119"/>
      <c r="R689" s="119"/>
      <c r="S689" s="124"/>
      <c r="T689" s="119"/>
      <c r="U689" s="119"/>
      <c r="V689" s="119"/>
    </row>
    <row r="690" spans="2:25" x14ac:dyDescent="0.2">
      <c r="B690" s="141"/>
      <c r="J690" s="402"/>
      <c r="M690" s="124"/>
      <c r="N690" s="124"/>
      <c r="O690" s="124"/>
      <c r="P690" s="124"/>
      <c r="Q690" s="119"/>
      <c r="R690" s="119"/>
      <c r="S690" s="124"/>
      <c r="T690" s="119"/>
      <c r="U690" s="119"/>
      <c r="V690" s="119"/>
    </row>
    <row r="691" spans="2:25" x14ac:dyDescent="0.2">
      <c r="B691" s="141" t="s">
        <v>205</v>
      </c>
      <c r="J691" s="402"/>
      <c r="M691" s="124"/>
      <c r="N691" s="124"/>
      <c r="O691" s="124"/>
      <c r="P691" s="124"/>
      <c r="Q691" s="119"/>
      <c r="R691" s="119"/>
      <c r="S691" s="124"/>
      <c r="T691" s="119"/>
      <c r="U691" s="119"/>
      <c r="V691" s="119"/>
    </row>
    <row r="692" spans="2:25" x14ac:dyDescent="0.2">
      <c r="B692" s="141"/>
      <c r="J692" s="402"/>
      <c r="M692" s="124"/>
      <c r="N692" s="124"/>
      <c r="O692" s="124"/>
      <c r="P692" s="124"/>
      <c r="Q692" s="119"/>
      <c r="R692" s="119"/>
      <c r="S692" s="124"/>
      <c r="T692" s="119"/>
      <c r="U692" s="119"/>
      <c r="V692" s="119"/>
    </row>
    <row r="693" spans="2:25" x14ac:dyDescent="0.2">
      <c r="B693" s="141"/>
      <c r="J693" s="402"/>
      <c r="L693" s="124"/>
      <c r="M693" s="124"/>
      <c r="N693" s="124"/>
      <c r="O693" s="124"/>
      <c r="P693" s="124"/>
      <c r="Q693" s="124"/>
      <c r="R693" s="124"/>
      <c r="S693" s="124"/>
      <c r="T693" s="119"/>
      <c r="U693" s="119"/>
      <c r="V693" s="119"/>
    </row>
    <row r="694" spans="2:25" ht="44.1" customHeight="1" x14ac:dyDescent="0.25">
      <c r="B694" s="141"/>
      <c r="H694" s="563" t="s">
        <v>275</v>
      </c>
      <c r="I694" s="563"/>
      <c r="J694" s="564"/>
      <c r="L694" s="124"/>
      <c r="M694" s="124"/>
      <c r="N694" s="124"/>
      <c r="O694" s="124"/>
      <c r="P694" s="124"/>
      <c r="Q694" s="124"/>
      <c r="R694" s="124"/>
      <c r="S694" s="124"/>
      <c r="T694" s="119"/>
      <c r="U694" s="119"/>
      <c r="V694" s="119"/>
    </row>
    <row r="695" spans="2:25" ht="120" x14ac:dyDescent="0.25">
      <c r="B695" s="132" t="s">
        <v>276</v>
      </c>
      <c r="C695" s="481" t="s">
        <v>60</v>
      </c>
      <c r="D695" s="481" t="s">
        <v>277</v>
      </c>
      <c r="E695" s="481" t="s">
        <v>278</v>
      </c>
      <c r="F695" s="481" t="s">
        <v>279</v>
      </c>
      <c r="G695" s="481" t="s">
        <v>280</v>
      </c>
      <c r="H695" s="481" t="s">
        <v>212</v>
      </c>
      <c r="I695" s="28" t="s">
        <v>281</v>
      </c>
      <c r="J695" s="482" t="s">
        <v>213</v>
      </c>
      <c r="L695" s="124"/>
      <c r="M695" s="124"/>
      <c r="N695" s="124"/>
      <c r="O695" s="124"/>
      <c r="P695" s="124"/>
      <c r="Q695" s="124"/>
      <c r="R695" s="124"/>
      <c r="S695" s="124"/>
      <c r="T695" s="124"/>
      <c r="U695" s="124"/>
      <c r="V695" s="124"/>
      <c r="W695" s="124"/>
      <c r="X695" s="124"/>
      <c r="Y695" s="124"/>
    </row>
    <row r="696" spans="2:25" x14ac:dyDescent="0.2">
      <c r="B696" s="105"/>
      <c r="C696" s="343" t="str">
        <f t="array" ref="C696">_xlfn.IFNA(IF(B696&lt;&gt;"",INDEX($C$609:$C$683,MATCH(B696,$B$609:$B$683,0)),""),"")</f>
        <v/>
      </c>
      <c r="D696" s="61"/>
      <c r="E696" s="49"/>
      <c r="F696" s="16"/>
      <c r="G696" s="16"/>
      <c r="H696" s="49"/>
      <c r="I696" s="16"/>
      <c r="J696" s="151"/>
      <c r="L696" s="124"/>
      <c r="M696" s="124"/>
      <c r="N696" s="124"/>
      <c r="O696" s="124"/>
      <c r="P696" s="124"/>
      <c r="Q696" s="124"/>
      <c r="R696" s="124"/>
      <c r="S696" s="124"/>
      <c r="T696" s="124"/>
      <c r="U696" s="124"/>
      <c r="V696" s="124"/>
      <c r="W696" s="124"/>
      <c r="X696" s="124"/>
      <c r="Y696" s="124"/>
    </row>
    <row r="697" spans="2:25" x14ac:dyDescent="0.2">
      <c r="B697" s="105"/>
      <c r="C697" s="343" t="str">
        <f t="array" ref="C697">_xlfn.IFNA(IF(B697&lt;&gt;"",INDEX($C$609:$C$683,MATCH(B697,$B$609:$B$683,0)),""),"")</f>
        <v/>
      </c>
      <c r="D697" s="61"/>
      <c r="E697" s="49"/>
      <c r="F697" s="16"/>
      <c r="G697" s="16"/>
      <c r="H697" s="49"/>
      <c r="I697" s="16"/>
      <c r="J697" s="151"/>
      <c r="L697" s="124"/>
      <c r="M697" s="124"/>
      <c r="N697" s="124"/>
      <c r="O697" s="124"/>
      <c r="P697" s="124"/>
      <c r="Q697" s="124"/>
      <c r="R697" s="124"/>
      <c r="S697" s="124"/>
      <c r="T697" s="124"/>
      <c r="U697" s="124"/>
      <c r="V697" s="124"/>
      <c r="W697" s="124"/>
      <c r="X697" s="124"/>
      <c r="Y697" s="124"/>
    </row>
    <row r="698" spans="2:25" x14ac:dyDescent="0.2">
      <c r="B698" s="105"/>
      <c r="C698" s="343" t="str">
        <f t="array" ref="C698">_xlfn.IFNA(IF(B698&lt;&gt;"",INDEX($C$609:$C$683,MATCH(B698,$B$609:$B$683,0)),""),"")</f>
        <v/>
      </c>
      <c r="D698" s="61"/>
      <c r="E698" s="49"/>
      <c r="F698" s="16"/>
      <c r="G698" s="16"/>
      <c r="H698" s="49"/>
      <c r="I698" s="16"/>
      <c r="J698" s="151"/>
      <c r="L698" s="124"/>
      <c r="M698" s="124"/>
      <c r="N698" s="124"/>
      <c r="O698" s="124"/>
      <c r="P698" s="124"/>
      <c r="Q698" s="124"/>
      <c r="R698" s="124"/>
      <c r="S698" s="124"/>
      <c r="T698" s="124"/>
      <c r="U698" s="124"/>
      <c r="V698" s="124"/>
      <c r="W698" s="124"/>
      <c r="X698" s="124"/>
      <c r="Y698" s="124"/>
    </row>
    <row r="699" spans="2:25" x14ac:dyDescent="0.2">
      <c r="B699" s="105"/>
      <c r="C699" s="343" t="str">
        <f t="array" ref="C699">_xlfn.IFNA(IF(B699&lt;&gt;"",INDEX($C$609:$C$683,MATCH(B699,$B$609:$B$683,0)),""),"")</f>
        <v/>
      </c>
      <c r="D699" s="61"/>
      <c r="E699" s="49"/>
      <c r="F699" s="16"/>
      <c r="G699" s="16"/>
      <c r="H699" s="49"/>
      <c r="I699" s="16"/>
      <c r="J699" s="151"/>
      <c r="L699" s="124"/>
      <c r="M699" s="124"/>
      <c r="N699" s="124"/>
      <c r="O699" s="124"/>
      <c r="P699" s="124"/>
      <c r="Q699" s="124"/>
      <c r="R699" s="124"/>
      <c r="S699" s="124"/>
      <c r="T699" s="124"/>
      <c r="U699" s="124"/>
      <c r="V699" s="124"/>
      <c r="W699" s="124"/>
      <c r="X699" s="124"/>
      <c r="Y699" s="124"/>
    </row>
    <row r="700" spans="2:25" x14ac:dyDescent="0.2">
      <c r="B700" s="105"/>
      <c r="C700" s="343" t="str">
        <f t="array" ref="C700">_xlfn.IFNA(IF(B700&lt;&gt;"",INDEX($C$609:$C$683,MATCH(B700,$B$609:$B$683,0)),""),"")</f>
        <v/>
      </c>
      <c r="D700" s="61"/>
      <c r="E700" s="49"/>
      <c r="F700" s="16"/>
      <c r="G700" s="16"/>
      <c r="H700" s="49"/>
      <c r="I700" s="16"/>
      <c r="J700" s="151"/>
      <c r="L700" s="124"/>
      <c r="M700" s="124"/>
      <c r="N700" s="124"/>
      <c r="O700" s="124"/>
      <c r="P700" s="124"/>
      <c r="Q700" s="124"/>
      <c r="R700" s="124"/>
      <c r="S700" s="124"/>
      <c r="T700" s="124"/>
      <c r="U700" s="124"/>
      <c r="V700" s="124"/>
      <c r="W700" s="124"/>
      <c r="X700" s="124"/>
      <c r="Y700" s="124"/>
    </row>
    <row r="701" spans="2:25" x14ac:dyDescent="0.2">
      <c r="B701" s="105"/>
      <c r="C701" s="343" t="str">
        <f t="array" ref="C701">_xlfn.IFNA(IF(B701&lt;&gt;"",INDEX($C$609:$C$683,MATCH(B701,$B$609:$B$683,0)),""),"")</f>
        <v/>
      </c>
      <c r="D701" s="61"/>
      <c r="E701" s="49"/>
      <c r="F701" s="16"/>
      <c r="G701" s="16"/>
      <c r="H701" s="49"/>
      <c r="I701" s="16"/>
      <c r="J701" s="151"/>
      <c r="L701" s="124"/>
      <c r="M701" s="124"/>
      <c r="N701" s="124"/>
      <c r="O701" s="124"/>
      <c r="P701" s="124"/>
      <c r="Q701" s="124"/>
      <c r="R701" s="124"/>
      <c r="S701" s="124"/>
      <c r="T701" s="124"/>
      <c r="U701" s="124"/>
      <c r="V701" s="124"/>
      <c r="W701" s="124"/>
      <c r="X701" s="124"/>
      <c r="Y701" s="124"/>
    </row>
    <row r="702" spans="2:25" x14ac:dyDescent="0.2">
      <c r="B702" s="105"/>
      <c r="C702" s="343" t="str">
        <f t="array" ref="C702">_xlfn.IFNA(IF(B702&lt;&gt;"",INDEX($C$609:$C$683,MATCH(B702,$B$609:$B$683,0)),""),"")</f>
        <v/>
      </c>
      <c r="D702" s="61"/>
      <c r="E702" s="49"/>
      <c r="F702" s="16"/>
      <c r="G702" s="16"/>
      <c r="H702" s="49"/>
      <c r="I702" s="16"/>
      <c r="J702" s="151"/>
      <c r="L702" s="124"/>
      <c r="M702" s="124"/>
      <c r="N702" s="124"/>
      <c r="O702" s="124"/>
      <c r="P702" s="124"/>
      <c r="Q702" s="124"/>
      <c r="R702" s="124"/>
      <c r="S702" s="124"/>
      <c r="T702" s="124"/>
      <c r="U702" s="124"/>
      <c r="V702" s="124"/>
      <c r="W702" s="124"/>
      <c r="X702" s="124"/>
      <c r="Y702" s="124"/>
    </row>
    <row r="703" spans="2:25" x14ac:dyDescent="0.2">
      <c r="B703" s="105"/>
      <c r="C703" s="343" t="str">
        <f t="array" ref="C703">_xlfn.IFNA(IF(B703&lt;&gt;"",INDEX($C$609:$C$683,MATCH(B703,$B$609:$B$683,0)),""),"")</f>
        <v/>
      </c>
      <c r="D703" s="61"/>
      <c r="E703" s="49"/>
      <c r="F703" s="16"/>
      <c r="G703" s="16"/>
      <c r="H703" s="49"/>
      <c r="I703" s="16"/>
      <c r="J703" s="151"/>
      <c r="L703" s="124"/>
      <c r="M703" s="124"/>
      <c r="N703" s="124"/>
      <c r="O703" s="124"/>
      <c r="P703" s="124"/>
      <c r="Q703" s="124"/>
      <c r="R703" s="124"/>
      <c r="S703" s="124"/>
      <c r="T703" s="124"/>
      <c r="U703" s="124"/>
      <c r="V703" s="124"/>
      <c r="W703" s="124"/>
      <c r="X703" s="124"/>
      <c r="Y703" s="124"/>
    </row>
    <row r="704" spans="2:25" x14ac:dyDescent="0.2">
      <c r="B704" s="105"/>
      <c r="C704" s="343" t="str">
        <f t="array" ref="C704">_xlfn.IFNA(IF(B704&lt;&gt;"",INDEX($C$609:$C$683,MATCH(B704,$B$609:$B$683,0)),""),"")</f>
        <v/>
      </c>
      <c r="D704" s="61"/>
      <c r="E704" s="49"/>
      <c r="F704" s="16"/>
      <c r="G704" s="16"/>
      <c r="H704" s="49"/>
      <c r="I704" s="16"/>
      <c r="J704" s="151"/>
      <c r="L704" s="124"/>
      <c r="M704" s="124"/>
      <c r="N704" s="124"/>
      <c r="O704" s="124"/>
      <c r="P704" s="124"/>
      <c r="Q704" s="124"/>
      <c r="R704" s="124"/>
      <c r="S704" s="124"/>
      <c r="T704" s="124"/>
      <c r="U704" s="124"/>
      <c r="V704" s="124"/>
      <c r="W704" s="124"/>
      <c r="X704" s="124"/>
      <c r="Y704" s="124"/>
    </row>
    <row r="705" spans="2:25" x14ac:dyDescent="0.2">
      <c r="B705" s="105"/>
      <c r="C705" s="343" t="str">
        <f t="array" ref="C705">_xlfn.IFNA(IF(B705&lt;&gt;"",INDEX($C$609:$C$683,MATCH(B705,$B$609:$B$683,0)),""),"")</f>
        <v/>
      </c>
      <c r="D705" s="61"/>
      <c r="E705" s="49"/>
      <c r="F705" s="16"/>
      <c r="G705" s="16"/>
      <c r="H705" s="49"/>
      <c r="I705" s="16"/>
      <c r="J705" s="151"/>
      <c r="L705" s="124"/>
      <c r="M705" s="124"/>
      <c r="N705" s="124"/>
      <c r="O705" s="124"/>
      <c r="P705" s="124"/>
      <c r="Q705" s="124"/>
      <c r="R705" s="124"/>
      <c r="S705" s="124"/>
      <c r="T705" s="124"/>
      <c r="U705" s="124"/>
      <c r="V705" s="124"/>
      <c r="W705" s="124"/>
      <c r="X705" s="124"/>
      <c r="Y705" s="124"/>
    </row>
    <row r="706" spans="2:25" x14ac:dyDescent="0.2">
      <c r="B706" s="105"/>
      <c r="C706" s="343" t="str">
        <f t="array" ref="C706">_xlfn.IFNA(IF(B706&lt;&gt;"",INDEX($C$609:$C$683,MATCH(B706,$B$609:$B$683,0)),""),"")</f>
        <v/>
      </c>
      <c r="D706" s="61"/>
      <c r="E706" s="49"/>
      <c r="F706" s="16"/>
      <c r="G706" s="16"/>
      <c r="H706" s="49"/>
      <c r="I706" s="16"/>
      <c r="J706" s="151"/>
      <c r="L706" s="124"/>
      <c r="M706" s="124"/>
      <c r="N706" s="124"/>
      <c r="O706" s="124"/>
      <c r="P706" s="124"/>
      <c r="Q706" s="124"/>
      <c r="R706" s="124"/>
      <c r="S706" s="124"/>
      <c r="T706" s="124"/>
      <c r="U706" s="124"/>
      <c r="V706" s="124"/>
      <c r="W706" s="124"/>
      <c r="X706" s="124"/>
      <c r="Y706" s="124"/>
    </row>
    <row r="707" spans="2:25" x14ac:dyDescent="0.2">
      <c r="B707" s="105"/>
      <c r="C707" s="343" t="str">
        <f t="array" ref="C707">_xlfn.IFNA(IF(B707&lt;&gt;"",INDEX($C$609:$C$683,MATCH(B707,$B$609:$B$683,0)),""),"")</f>
        <v/>
      </c>
      <c r="D707" s="61"/>
      <c r="E707" s="49"/>
      <c r="F707" s="16"/>
      <c r="G707" s="16"/>
      <c r="H707" s="49"/>
      <c r="I707" s="16"/>
      <c r="J707" s="151"/>
      <c r="L707" s="124"/>
      <c r="M707" s="124"/>
      <c r="N707" s="124"/>
      <c r="O707" s="124"/>
      <c r="P707" s="124"/>
      <c r="Q707" s="124"/>
      <c r="R707" s="124"/>
      <c r="S707" s="124"/>
      <c r="T707" s="124"/>
      <c r="U707" s="124"/>
      <c r="V707" s="124"/>
      <c r="W707" s="124"/>
      <c r="X707" s="124"/>
      <c r="Y707" s="124"/>
    </row>
    <row r="708" spans="2:25" x14ac:dyDescent="0.2">
      <c r="B708" s="105"/>
      <c r="C708" s="343" t="str">
        <f t="array" ref="C708">_xlfn.IFNA(IF(B708&lt;&gt;"",INDEX($C$609:$C$683,MATCH(B708,$B$609:$B$683,0)),""),"")</f>
        <v/>
      </c>
      <c r="D708" s="61"/>
      <c r="E708" s="49"/>
      <c r="F708" s="16"/>
      <c r="G708" s="16"/>
      <c r="H708" s="49"/>
      <c r="I708" s="16"/>
      <c r="J708" s="151"/>
      <c r="L708" s="124"/>
      <c r="M708" s="124"/>
      <c r="N708" s="124"/>
      <c r="O708" s="124"/>
      <c r="P708" s="124"/>
      <c r="Q708" s="124"/>
      <c r="R708" s="124"/>
      <c r="S708" s="124"/>
      <c r="T708" s="124"/>
      <c r="U708" s="124"/>
      <c r="V708" s="124"/>
      <c r="W708" s="124"/>
      <c r="X708" s="124"/>
      <c r="Y708" s="124"/>
    </row>
    <row r="709" spans="2:25" x14ac:dyDescent="0.2">
      <c r="B709" s="105"/>
      <c r="C709" s="343" t="str">
        <f t="array" ref="C709">_xlfn.IFNA(IF(B709&lt;&gt;"",INDEX($C$609:$C$683,MATCH(B709,$B$609:$B$683,0)),""),"")</f>
        <v/>
      </c>
      <c r="D709" s="61"/>
      <c r="E709" s="49"/>
      <c r="F709" s="16"/>
      <c r="G709" s="16"/>
      <c r="H709" s="49"/>
      <c r="I709" s="16"/>
      <c r="J709" s="151"/>
      <c r="L709" s="124"/>
      <c r="M709" s="124"/>
      <c r="N709" s="124"/>
      <c r="O709" s="124"/>
      <c r="P709" s="124"/>
      <c r="Q709" s="124"/>
      <c r="R709" s="124"/>
      <c r="S709" s="124"/>
      <c r="T709" s="124"/>
      <c r="U709" s="124"/>
      <c r="V709" s="124"/>
      <c r="W709" s="124"/>
      <c r="X709" s="124"/>
      <c r="Y709" s="124"/>
    </row>
    <row r="710" spans="2:25" x14ac:dyDescent="0.2">
      <c r="B710" s="105"/>
      <c r="C710" s="343" t="str">
        <f t="array" ref="C710">_xlfn.IFNA(IF(B710&lt;&gt;"",INDEX($C$609:$C$683,MATCH(B710,$B$609:$B$683,0)),""),"")</f>
        <v/>
      </c>
      <c r="D710" s="61"/>
      <c r="E710" s="49"/>
      <c r="F710" s="16"/>
      <c r="G710" s="16"/>
      <c r="H710" s="49"/>
      <c r="I710" s="16"/>
      <c r="J710" s="151"/>
      <c r="L710" s="124"/>
      <c r="M710" s="124"/>
      <c r="N710" s="124"/>
      <c r="O710" s="124"/>
      <c r="P710" s="124"/>
      <c r="Q710" s="124"/>
      <c r="R710" s="124"/>
      <c r="S710" s="124"/>
      <c r="T710" s="124"/>
      <c r="U710" s="124"/>
      <c r="V710" s="124"/>
      <c r="W710" s="124"/>
      <c r="X710" s="124"/>
      <c r="Y710" s="124"/>
    </row>
    <row r="711" spans="2:25" x14ac:dyDescent="0.2">
      <c r="B711" s="105"/>
      <c r="C711" s="343" t="str">
        <f t="array" ref="C711">_xlfn.IFNA(IF(B711&lt;&gt;"",INDEX($C$609:$C$683,MATCH(B711,$B$609:$B$683,0)),""),"")</f>
        <v/>
      </c>
      <c r="D711" s="61"/>
      <c r="E711" s="49"/>
      <c r="F711" s="16"/>
      <c r="G711" s="16"/>
      <c r="H711" s="49"/>
      <c r="I711" s="16"/>
      <c r="J711" s="151"/>
      <c r="L711" s="124"/>
      <c r="M711" s="124"/>
      <c r="N711" s="124"/>
      <c r="O711" s="124"/>
      <c r="P711" s="124"/>
      <c r="Q711" s="124"/>
      <c r="R711" s="124"/>
      <c r="S711" s="124"/>
      <c r="T711" s="124"/>
      <c r="U711" s="124"/>
      <c r="V711" s="124"/>
      <c r="W711" s="124"/>
      <c r="X711" s="124"/>
      <c r="Y711" s="124"/>
    </row>
    <row r="712" spans="2:25" x14ac:dyDescent="0.2">
      <c r="B712" s="105"/>
      <c r="C712" s="343" t="str">
        <f t="array" ref="C712">_xlfn.IFNA(IF(B712&lt;&gt;"",INDEX($C$609:$C$683,MATCH(B712,$B$609:$B$683,0)),""),"")</f>
        <v/>
      </c>
      <c r="D712" s="61"/>
      <c r="E712" s="49"/>
      <c r="F712" s="16"/>
      <c r="G712" s="16"/>
      <c r="H712" s="49"/>
      <c r="I712" s="16"/>
      <c r="J712" s="151"/>
      <c r="L712" s="124"/>
      <c r="M712" s="124"/>
      <c r="N712" s="124"/>
      <c r="O712" s="124"/>
      <c r="P712" s="124"/>
      <c r="Q712" s="124"/>
      <c r="R712" s="124"/>
      <c r="S712" s="124"/>
      <c r="T712" s="124"/>
      <c r="U712" s="124"/>
      <c r="V712" s="124"/>
      <c r="W712" s="124"/>
      <c r="X712" s="124"/>
      <c r="Y712" s="124"/>
    </row>
    <row r="713" spans="2:25" x14ac:dyDescent="0.2">
      <c r="B713" s="105"/>
      <c r="C713" s="343" t="str">
        <f t="array" ref="C713">_xlfn.IFNA(IF(B713&lt;&gt;"",INDEX($C$609:$C$683,MATCH(B713,$B$609:$B$683,0)),""),"")</f>
        <v/>
      </c>
      <c r="D713" s="61"/>
      <c r="E713" s="49"/>
      <c r="F713" s="16"/>
      <c r="G713" s="16"/>
      <c r="H713" s="49"/>
      <c r="I713" s="16"/>
      <c r="J713" s="151"/>
      <c r="L713" s="124"/>
      <c r="M713" s="124"/>
      <c r="N713" s="124"/>
      <c r="O713" s="124"/>
      <c r="P713" s="124"/>
      <c r="Q713" s="124"/>
      <c r="R713" s="124"/>
      <c r="S713" s="124"/>
      <c r="T713" s="124"/>
      <c r="U713" s="124"/>
      <c r="V713" s="124"/>
      <c r="W713" s="124"/>
      <c r="X713" s="124"/>
      <c r="Y713" s="124"/>
    </row>
    <row r="714" spans="2:25" x14ac:dyDescent="0.2">
      <c r="B714" s="105"/>
      <c r="C714" s="343" t="str">
        <f t="array" ref="C714">_xlfn.IFNA(IF(B714&lt;&gt;"",INDEX($C$609:$C$683,MATCH(B714,$B$609:$B$683,0)),""),"")</f>
        <v/>
      </c>
      <c r="D714" s="61"/>
      <c r="E714" s="49"/>
      <c r="F714" s="16"/>
      <c r="G714" s="16"/>
      <c r="H714" s="49"/>
      <c r="I714" s="16"/>
      <c r="J714" s="151"/>
      <c r="L714" s="124"/>
      <c r="M714" s="124"/>
      <c r="N714" s="124"/>
      <c r="O714" s="124"/>
      <c r="P714" s="124"/>
      <c r="Q714" s="124"/>
      <c r="R714" s="124"/>
      <c r="S714" s="119"/>
      <c r="T714" s="119"/>
      <c r="U714" s="119"/>
      <c r="V714" s="119"/>
    </row>
    <row r="715" spans="2:25" x14ac:dyDescent="0.2">
      <c r="B715" s="105"/>
      <c r="C715" s="343" t="str">
        <f t="array" ref="C715">_xlfn.IFNA(IF(B715&lt;&gt;"",INDEX($C$609:$C$683,MATCH(B715,$B$609:$B$683,0)),""),"")</f>
        <v/>
      </c>
      <c r="D715" s="61"/>
      <c r="E715" s="49"/>
      <c r="F715" s="16"/>
      <c r="G715" s="16"/>
      <c r="H715" s="49"/>
      <c r="I715" s="16"/>
      <c r="J715" s="151"/>
      <c r="L715" s="124"/>
      <c r="M715" s="124"/>
      <c r="N715" s="124"/>
      <c r="O715" s="124"/>
      <c r="P715" s="124"/>
      <c r="Q715" s="124"/>
      <c r="R715" s="124"/>
      <c r="S715" s="119"/>
      <c r="T715" s="119"/>
      <c r="U715" s="119"/>
      <c r="V715" s="119"/>
    </row>
    <row r="716" spans="2:25" x14ac:dyDescent="0.2">
      <c r="B716" s="105"/>
      <c r="C716" s="343" t="str">
        <f t="array" ref="C716">_xlfn.IFNA(IF(B716&lt;&gt;"",INDEX($C$609:$C$683,MATCH(B716,$B$609:$B$683,0)),""),"")</f>
        <v/>
      </c>
      <c r="D716" s="61"/>
      <c r="E716" s="49"/>
      <c r="F716" s="16"/>
      <c r="G716" s="16"/>
      <c r="H716" s="49"/>
      <c r="I716" s="16"/>
      <c r="J716" s="151"/>
      <c r="L716" s="124"/>
      <c r="M716" s="124"/>
      <c r="N716" s="124"/>
      <c r="O716" s="124"/>
      <c r="P716" s="124"/>
      <c r="Q716" s="124"/>
      <c r="R716" s="124"/>
      <c r="S716" s="119"/>
      <c r="T716" s="119"/>
      <c r="U716" s="119"/>
      <c r="V716" s="119"/>
    </row>
    <row r="717" spans="2:25" x14ac:dyDescent="0.2">
      <c r="B717" s="105"/>
      <c r="C717" s="343" t="str">
        <f t="array" ref="C717">_xlfn.IFNA(IF(B717&lt;&gt;"",INDEX($C$609:$C$683,MATCH(B717,$B$609:$B$683,0)),""),"")</f>
        <v/>
      </c>
      <c r="D717" s="61"/>
      <c r="E717" s="49"/>
      <c r="F717" s="16"/>
      <c r="G717" s="16"/>
      <c r="H717" s="49"/>
      <c r="I717" s="16"/>
      <c r="J717" s="151"/>
      <c r="L717" s="124"/>
      <c r="M717" s="124"/>
      <c r="N717" s="124"/>
      <c r="O717" s="124"/>
      <c r="P717" s="124"/>
      <c r="Q717" s="124"/>
      <c r="R717" s="124"/>
      <c r="S717" s="119"/>
      <c r="T717" s="119"/>
      <c r="U717" s="119"/>
      <c r="V717" s="119"/>
    </row>
    <row r="718" spans="2:25" x14ac:dyDescent="0.2">
      <c r="B718" s="105"/>
      <c r="C718" s="343" t="str">
        <f t="array" ref="C718">_xlfn.IFNA(IF(B718&lt;&gt;"",INDEX($C$609:$C$683,MATCH(B718,$B$609:$B$683,0)),""),"")</f>
        <v/>
      </c>
      <c r="D718" s="61"/>
      <c r="E718" s="49"/>
      <c r="F718" s="16"/>
      <c r="G718" s="16"/>
      <c r="H718" s="49"/>
      <c r="I718" s="16"/>
      <c r="J718" s="151"/>
      <c r="L718" s="124"/>
      <c r="M718" s="124"/>
      <c r="N718" s="124"/>
      <c r="O718" s="124"/>
      <c r="P718" s="124"/>
      <c r="Q718" s="124"/>
      <c r="R718" s="124"/>
      <c r="S718" s="119"/>
      <c r="T718" s="119"/>
      <c r="U718" s="119"/>
      <c r="V718" s="119"/>
    </row>
    <row r="719" spans="2:25" x14ac:dyDescent="0.2">
      <c r="B719" s="105"/>
      <c r="C719" s="343" t="str">
        <f t="array" ref="C719">_xlfn.IFNA(IF(B719&lt;&gt;"",INDEX($C$609:$C$683,MATCH(B719,$B$609:$B$683,0)),""),"")</f>
        <v/>
      </c>
      <c r="D719" s="61"/>
      <c r="E719" s="49"/>
      <c r="F719" s="16"/>
      <c r="G719" s="16"/>
      <c r="H719" s="49"/>
      <c r="I719" s="16"/>
      <c r="J719" s="151"/>
      <c r="L719" s="124"/>
      <c r="M719" s="124"/>
      <c r="N719" s="124"/>
      <c r="O719" s="124"/>
      <c r="P719" s="124"/>
      <c r="Q719" s="124"/>
      <c r="R719" s="124"/>
      <c r="S719" s="119"/>
      <c r="T719" s="119"/>
      <c r="U719" s="119"/>
      <c r="V719" s="119"/>
    </row>
    <row r="720" spans="2:25" x14ac:dyDescent="0.2">
      <c r="B720" s="105"/>
      <c r="C720" s="343" t="str">
        <f t="array" ref="C720">_xlfn.IFNA(IF(B720&lt;&gt;"",INDEX($C$609:$C$683,MATCH(B720,$B$609:$B$683,0)),""),"")</f>
        <v/>
      </c>
      <c r="D720" s="61"/>
      <c r="E720" s="49"/>
      <c r="F720" s="16"/>
      <c r="G720" s="16"/>
      <c r="H720" s="49"/>
      <c r="I720" s="16"/>
      <c r="J720" s="151"/>
      <c r="L720" s="124"/>
      <c r="M720" s="124"/>
      <c r="N720" s="124"/>
      <c r="O720" s="124"/>
      <c r="P720" s="124"/>
      <c r="Q720" s="124"/>
      <c r="R720" s="124"/>
      <c r="S720" s="119"/>
      <c r="T720" s="119"/>
      <c r="U720" s="119"/>
      <c r="V720" s="119"/>
    </row>
    <row r="721" spans="2:22" x14ac:dyDescent="0.2">
      <c r="B721" s="105"/>
      <c r="C721" s="343" t="str">
        <f t="array" ref="C721">_xlfn.IFNA(IF(B721&lt;&gt;"",INDEX($C$609:$C$683,MATCH(B721,$B$609:$B$683,0)),""),"")</f>
        <v/>
      </c>
      <c r="D721" s="61"/>
      <c r="E721" s="49"/>
      <c r="F721" s="16"/>
      <c r="G721" s="16"/>
      <c r="H721" s="49"/>
      <c r="I721" s="16"/>
      <c r="J721" s="151"/>
      <c r="L721" s="124"/>
      <c r="M721" s="124"/>
      <c r="N721" s="124"/>
      <c r="O721" s="124"/>
      <c r="P721" s="124"/>
      <c r="Q721" s="124"/>
      <c r="R721" s="124"/>
      <c r="S721" s="119"/>
      <c r="T721" s="119"/>
      <c r="U721" s="119"/>
      <c r="V721" s="119"/>
    </row>
    <row r="722" spans="2:22" x14ac:dyDescent="0.2">
      <c r="B722" s="105"/>
      <c r="C722" s="343" t="str">
        <f t="array" ref="C722">_xlfn.IFNA(IF(B722&lt;&gt;"",INDEX($C$609:$C$683,MATCH(B722,$B$609:$B$683,0)),""),"")</f>
        <v/>
      </c>
      <c r="D722" s="61"/>
      <c r="E722" s="49"/>
      <c r="F722" s="16"/>
      <c r="G722" s="16"/>
      <c r="H722" s="49"/>
      <c r="I722" s="16"/>
      <c r="J722" s="151"/>
      <c r="L722" s="124"/>
      <c r="M722" s="124"/>
      <c r="N722" s="124"/>
      <c r="O722" s="124"/>
      <c r="P722" s="124"/>
      <c r="Q722" s="124"/>
      <c r="R722" s="124"/>
      <c r="S722" s="119"/>
      <c r="T722" s="119"/>
      <c r="U722" s="119"/>
      <c r="V722" s="119"/>
    </row>
    <row r="723" spans="2:22" x14ac:dyDescent="0.2">
      <c r="B723" s="105"/>
      <c r="C723" s="343" t="str">
        <f t="array" ref="C723">_xlfn.IFNA(IF(B723&lt;&gt;"",INDEX($C$609:$C$683,MATCH(B723,$B$609:$B$683,0)),""),"")</f>
        <v/>
      </c>
      <c r="D723" s="61"/>
      <c r="E723" s="49"/>
      <c r="F723" s="16"/>
      <c r="G723" s="16"/>
      <c r="H723" s="49"/>
      <c r="I723" s="16"/>
      <c r="J723" s="151"/>
      <c r="L723" s="124"/>
      <c r="M723" s="124"/>
      <c r="N723" s="124"/>
      <c r="O723" s="124"/>
      <c r="P723" s="124"/>
      <c r="Q723" s="124"/>
      <c r="R723" s="124"/>
      <c r="S723" s="119"/>
      <c r="T723" s="119"/>
      <c r="U723" s="119"/>
      <c r="V723" s="119"/>
    </row>
    <row r="724" spans="2:22" x14ac:dyDescent="0.2">
      <c r="B724" s="105"/>
      <c r="C724" s="343" t="str">
        <f t="array" ref="C724">_xlfn.IFNA(IF(B724&lt;&gt;"",INDEX($C$609:$C$683,MATCH(B724,$B$609:$B$683,0)),""),"")</f>
        <v/>
      </c>
      <c r="D724" s="61"/>
      <c r="E724" s="49"/>
      <c r="F724" s="16"/>
      <c r="G724" s="16"/>
      <c r="H724" s="49"/>
      <c r="I724" s="16"/>
      <c r="J724" s="151"/>
      <c r="M724" s="124"/>
      <c r="N724" s="124"/>
      <c r="O724" s="124"/>
      <c r="P724" s="124"/>
      <c r="Q724" s="119"/>
      <c r="R724" s="119"/>
      <c r="S724" s="119"/>
      <c r="T724" s="119"/>
      <c r="U724" s="119"/>
      <c r="V724" s="119"/>
    </row>
    <row r="725" spans="2:22" x14ac:dyDescent="0.2">
      <c r="B725" s="105"/>
      <c r="C725" s="343" t="str">
        <f t="array" ref="C725">_xlfn.IFNA(IF(B725&lt;&gt;"",INDEX($C$609:$C$683,MATCH(B725,$B$609:$B$683,0)),""),"")</f>
        <v/>
      </c>
      <c r="D725" s="61"/>
      <c r="E725" s="49"/>
      <c r="F725" s="16"/>
      <c r="G725" s="16"/>
      <c r="H725" s="49"/>
      <c r="I725" s="16"/>
      <c r="J725" s="151"/>
      <c r="M725" s="124"/>
      <c r="N725" s="124"/>
      <c r="O725" s="124"/>
      <c r="P725" s="124"/>
      <c r="Q725" s="119"/>
      <c r="R725" s="119"/>
      <c r="S725" s="119"/>
      <c r="T725" s="119"/>
      <c r="U725" s="119"/>
      <c r="V725" s="119"/>
    </row>
    <row r="726" spans="2:22" x14ac:dyDescent="0.2">
      <c r="B726" s="105"/>
      <c r="C726" s="343" t="str">
        <f t="array" ref="C726">_xlfn.IFNA(IF(B726&lt;&gt;"",INDEX($C$609:$C$683,MATCH(B726,$B$609:$B$683,0)),""),"")</f>
        <v/>
      </c>
      <c r="D726" s="61"/>
      <c r="E726" s="49"/>
      <c r="F726" s="16"/>
      <c r="G726" s="16"/>
      <c r="H726" s="49"/>
      <c r="I726" s="16"/>
      <c r="J726" s="151"/>
      <c r="M726" s="124"/>
      <c r="N726" s="124"/>
      <c r="O726" s="124"/>
      <c r="P726" s="124"/>
      <c r="Q726" s="119"/>
      <c r="R726" s="119"/>
      <c r="S726" s="119"/>
      <c r="T726" s="119"/>
      <c r="U726" s="119"/>
      <c r="V726" s="119"/>
    </row>
    <row r="727" spans="2:22" x14ac:dyDescent="0.2">
      <c r="B727" s="105"/>
      <c r="C727" s="343" t="str">
        <f t="array" ref="C727">_xlfn.IFNA(IF(B727&lt;&gt;"",INDEX($C$609:$C$683,MATCH(B727,$B$609:$B$683,0)),""),"")</f>
        <v/>
      </c>
      <c r="D727" s="61"/>
      <c r="E727" s="49"/>
      <c r="F727" s="16"/>
      <c r="G727" s="16"/>
      <c r="H727" s="49"/>
      <c r="I727" s="16"/>
      <c r="J727" s="151"/>
      <c r="M727" s="124"/>
      <c r="N727" s="124"/>
      <c r="O727" s="124"/>
      <c r="P727" s="124"/>
      <c r="Q727" s="119"/>
      <c r="R727" s="119"/>
      <c r="S727" s="119"/>
      <c r="T727" s="119"/>
      <c r="U727" s="119"/>
      <c r="V727" s="119"/>
    </row>
    <row r="728" spans="2:22" x14ac:dyDescent="0.2">
      <c r="B728" s="105"/>
      <c r="C728" s="343" t="str">
        <f t="array" ref="C728">_xlfn.IFNA(IF(B728&lt;&gt;"",INDEX($C$609:$C$683,MATCH(B728,$B$609:$B$683,0)),""),"")</f>
        <v/>
      </c>
      <c r="D728" s="61"/>
      <c r="E728" s="49"/>
      <c r="F728" s="16"/>
      <c r="G728" s="16"/>
      <c r="H728" s="49"/>
      <c r="I728" s="16"/>
      <c r="J728" s="151"/>
      <c r="M728" s="124"/>
      <c r="N728" s="124"/>
      <c r="O728" s="124"/>
      <c r="P728" s="124"/>
      <c r="Q728" s="119"/>
      <c r="R728" s="119"/>
      <c r="S728" s="119"/>
      <c r="T728" s="119"/>
      <c r="U728" s="119"/>
      <c r="V728" s="119"/>
    </row>
    <row r="729" spans="2:22" x14ac:dyDescent="0.2">
      <c r="B729" s="105"/>
      <c r="C729" s="343" t="str">
        <f t="array" ref="C729">_xlfn.IFNA(IF(B729&lt;&gt;"",INDEX($C$609:$C$683,MATCH(B729,$B$609:$B$683,0)),""),"")</f>
        <v/>
      </c>
      <c r="D729" s="61"/>
      <c r="E729" s="49"/>
      <c r="F729" s="16"/>
      <c r="G729" s="16"/>
      <c r="H729" s="49"/>
      <c r="I729" s="16"/>
      <c r="J729" s="151"/>
      <c r="M729" s="124"/>
      <c r="N729" s="124"/>
      <c r="O729" s="124"/>
      <c r="P729" s="124"/>
      <c r="Q729" s="119"/>
      <c r="R729" s="119"/>
      <c r="S729" s="119"/>
      <c r="T729" s="119"/>
      <c r="U729" s="119"/>
      <c r="V729" s="119"/>
    </row>
    <row r="730" spans="2:22" x14ac:dyDescent="0.2">
      <c r="B730" s="105"/>
      <c r="C730" s="343" t="str">
        <f t="array" ref="C730">_xlfn.IFNA(IF(B730&lt;&gt;"",INDEX($C$609:$C$683,MATCH(B730,$B$609:$B$683,0)),""),"")</f>
        <v/>
      </c>
      <c r="D730" s="61"/>
      <c r="E730" s="49"/>
      <c r="F730" s="16"/>
      <c r="G730" s="16"/>
      <c r="H730" s="49"/>
      <c r="I730" s="16"/>
      <c r="J730" s="151"/>
      <c r="M730" s="124"/>
      <c r="N730" s="124"/>
      <c r="O730" s="124"/>
      <c r="P730" s="124"/>
      <c r="Q730" s="119"/>
      <c r="R730" s="119"/>
      <c r="S730" s="119"/>
      <c r="T730" s="119"/>
      <c r="U730" s="119"/>
      <c r="V730" s="119"/>
    </row>
    <row r="731" spans="2:22" x14ac:dyDescent="0.2">
      <c r="B731" s="105"/>
      <c r="C731" s="343" t="str">
        <f t="array" ref="C731">_xlfn.IFNA(IF(B731&lt;&gt;"",INDEX($C$609:$C$683,MATCH(B731,$B$609:$B$683,0)),""),"")</f>
        <v/>
      </c>
      <c r="D731" s="61"/>
      <c r="E731" s="49"/>
      <c r="F731" s="16"/>
      <c r="G731" s="16"/>
      <c r="H731" s="49"/>
      <c r="I731" s="16"/>
      <c r="J731" s="151"/>
      <c r="M731" s="124"/>
      <c r="N731" s="124"/>
      <c r="O731" s="124"/>
      <c r="P731" s="124"/>
      <c r="Q731" s="119"/>
      <c r="R731" s="119"/>
      <c r="S731" s="119"/>
      <c r="T731" s="119"/>
      <c r="U731" s="119"/>
      <c r="V731" s="119"/>
    </row>
    <row r="732" spans="2:22" x14ac:dyDescent="0.2">
      <c r="B732" s="105"/>
      <c r="C732" s="343" t="str">
        <f t="array" ref="C732">_xlfn.IFNA(IF(B732&lt;&gt;"",INDEX($C$609:$C$683,MATCH(B732,$B$609:$B$683,0)),""),"")</f>
        <v/>
      </c>
      <c r="D732" s="61"/>
      <c r="E732" s="49"/>
      <c r="F732" s="16"/>
      <c r="G732" s="16"/>
      <c r="H732" s="49"/>
      <c r="I732" s="16"/>
      <c r="J732" s="151"/>
      <c r="M732" s="124"/>
      <c r="N732" s="124"/>
      <c r="O732" s="124"/>
      <c r="P732" s="124"/>
      <c r="Q732" s="119"/>
      <c r="R732" s="119"/>
      <c r="S732" s="119"/>
      <c r="T732" s="119"/>
      <c r="U732" s="119"/>
      <c r="V732" s="119"/>
    </row>
    <row r="733" spans="2:22" x14ac:dyDescent="0.2">
      <c r="B733" s="105"/>
      <c r="C733" s="343" t="str">
        <f t="array" ref="C733">_xlfn.IFNA(IF(B733&lt;&gt;"",INDEX($C$609:$C$683,MATCH(B733,$B$609:$B$683,0)),""),"")</f>
        <v/>
      </c>
      <c r="D733" s="61"/>
      <c r="E733" s="49"/>
      <c r="F733" s="16"/>
      <c r="G733" s="16"/>
      <c r="H733" s="49"/>
      <c r="I733" s="16"/>
      <c r="J733" s="151"/>
      <c r="M733" s="124"/>
      <c r="N733" s="124"/>
      <c r="O733" s="124"/>
      <c r="P733" s="124"/>
      <c r="Q733" s="119"/>
      <c r="R733" s="119"/>
      <c r="S733" s="119"/>
      <c r="T733" s="119"/>
      <c r="U733" s="119"/>
      <c r="V733" s="119"/>
    </row>
    <row r="734" spans="2:22" x14ac:dyDescent="0.2">
      <c r="B734" s="105"/>
      <c r="C734" s="343" t="str">
        <f t="array" ref="C734">_xlfn.IFNA(IF(B734&lt;&gt;"",INDEX($C$609:$C$683,MATCH(B734,$B$609:$B$683,0)),""),"")</f>
        <v/>
      </c>
      <c r="D734" s="61"/>
      <c r="E734" s="49"/>
      <c r="F734" s="16"/>
      <c r="G734" s="16"/>
      <c r="H734" s="49"/>
      <c r="I734" s="16"/>
      <c r="J734" s="151"/>
      <c r="M734" s="124"/>
      <c r="N734" s="124"/>
      <c r="O734" s="124"/>
      <c r="P734" s="124"/>
      <c r="Q734" s="119"/>
      <c r="R734" s="119"/>
      <c r="S734" s="119"/>
      <c r="T734" s="119"/>
      <c r="U734" s="119"/>
      <c r="V734" s="119"/>
    </row>
    <row r="735" spans="2:22" x14ac:dyDescent="0.2">
      <c r="B735" s="105"/>
      <c r="C735" s="343" t="str">
        <f t="array" ref="C735">_xlfn.IFNA(IF(B735&lt;&gt;"",INDEX($C$609:$C$683,MATCH(B735,$B$609:$B$683,0)),""),"")</f>
        <v/>
      </c>
      <c r="D735" s="61"/>
      <c r="E735" s="49"/>
      <c r="F735" s="16"/>
      <c r="G735" s="16"/>
      <c r="H735" s="49"/>
      <c r="I735" s="16"/>
      <c r="J735" s="151"/>
      <c r="M735" s="124"/>
      <c r="N735" s="124"/>
      <c r="O735" s="124"/>
      <c r="P735" s="124"/>
      <c r="Q735" s="119"/>
      <c r="R735" s="119"/>
      <c r="S735" s="119"/>
      <c r="T735" s="119"/>
      <c r="U735" s="119"/>
      <c r="V735" s="119"/>
    </row>
    <row r="736" spans="2:22" x14ac:dyDescent="0.2">
      <c r="B736" s="105"/>
      <c r="C736" s="343" t="str">
        <f t="array" ref="C736">_xlfn.IFNA(IF(B736&lt;&gt;"",INDEX($C$609:$C$683,MATCH(B736,$B$609:$B$683,0)),""),"")</f>
        <v/>
      </c>
      <c r="D736" s="61"/>
      <c r="E736" s="49"/>
      <c r="F736" s="16"/>
      <c r="G736" s="16"/>
      <c r="H736" s="49"/>
      <c r="I736" s="16"/>
      <c r="J736" s="151"/>
      <c r="M736" s="124"/>
      <c r="N736" s="124"/>
      <c r="O736" s="124"/>
      <c r="P736" s="124"/>
      <c r="Q736" s="119"/>
      <c r="R736" s="119"/>
      <c r="S736" s="119"/>
      <c r="T736" s="119"/>
      <c r="U736" s="119"/>
      <c r="V736" s="119"/>
    </row>
    <row r="737" spans="2:23" x14ac:dyDescent="0.2">
      <c r="B737" s="105"/>
      <c r="C737" s="343" t="str">
        <f t="array" ref="C737">_xlfn.IFNA(IF(B737&lt;&gt;"",INDEX($C$609:$C$683,MATCH(B737,$B$609:$B$683,0)),""),"")</f>
        <v/>
      </c>
      <c r="D737" s="61"/>
      <c r="E737" s="49"/>
      <c r="F737" s="16"/>
      <c r="G737" s="16"/>
      <c r="H737" s="49"/>
      <c r="I737" s="16"/>
      <c r="J737" s="151"/>
      <c r="M737" s="124"/>
      <c r="N737" s="124"/>
      <c r="O737" s="124"/>
      <c r="P737" s="124"/>
      <c r="Q737" s="119"/>
      <c r="R737" s="119"/>
      <c r="S737" s="119"/>
      <c r="T737" s="119"/>
      <c r="U737" s="119"/>
      <c r="V737" s="119"/>
    </row>
    <row r="738" spans="2:23" x14ac:dyDescent="0.2">
      <c r="B738" s="105"/>
      <c r="C738" s="343" t="str">
        <f t="array" ref="C738">_xlfn.IFNA(IF(B738&lt;&gt;"",INDEX($C$609:$C$683,MATCH(B738,$B$609:$B$683,0)),""),"")</f>
        <v/>
      </c>
      <c r="D738" s="61"/>
      <c r="E738" s="49"/>
      <c r="F738" s="16"/>
      <c r="G738" s="16"/>
      <c r="H738" s="49"/>
      <c r="I738" s="16"/>
      <c r="J738" s="151"/>
      <c r="M738" s="124"/>
      <c r="N738" s="124"/>
      <c r="O738" s="124"/>
      <c r="P738" s="124"/>
      <c r="Q738" s="119"/>
      <c r="R738" s="119"/>
      <c r="S738" s="119"/>
      <c r="T738" s="119"/>
      <c r="U738" s="119"/>
      <c r="V738" s="119"/>
    </row>
    <row r="739" spans="2:23" x14ac:dyDescent="0.2">
      <c r="B739" s="105"/>
      <c r="C739" s="343" t="str">
        <f t="array" ref="C739">_xlfn.IFNA(IF(B739&lt;&gt;"",INDEX($C$609:$C$683,MATCH(B739,$B$609:$B$683,0)),""),"")</f>
        <v/>
      </c>
      <c r="D739" s="61"/>
      <c r="E739" s="49"/>
      <c r="F739" s="16"/>
      <c r="G739" s="16"/>
      <c r="H739" s="49"/>
      <c r="I739" s="16"/>
      <c r="J739" s="151"/>
      <c r="M739" s="124"/>
      <c r="N739" s="124"/>
      <c r="O739" s="124"/>
      <c r="P739" s="124"/>
      <c r="Q739" s="119"/>
      <c r="R739" s="119"/>
      <c r="S739" s="119"/>
      <c r="T739" s="119"/>
      <c r="U739" s="119"/>
      <c r="V739" s="119"/>
    </row>
    <row r="740" spans="2:23" x14ac:dyDescent="0.2">
      <c r="B740" s="105"/>
      <c r="C740" s="343" t="str">
        <f t="array" ref="C740">_xlfn.IFNA(IF(B740&lt;&gt;"",INDEX($C$609:$C$683,MATCH(B740,$B$609:$B$683,0)),""),"")</f>
        <v/>
      </c>
      <c r="D740" s="61"/>
      <c r="E740" s="49"/>
      <c r="F740" s="16"/>
      <c r="G740" s="16"/>
      <c r="H740" s="49"/>
      <c r="I740" s="16"/>
      <c r="J740" s="151"/>
      <c r="M740" s="124"/>
      <c r="N740" s="124"/>
      <c r="O740" s="124"/>
      <c r="P740" s="124"/>
      <c r="Q740" s="119"/>
      <c r="R740" s="119"/>
      <c r="S740" s="119"/>
      <c r="T740" s="119"/>
      <c r="U740" s="119"/>
      <c r="V740" s="119"/>
    </row>
    <row r="741" spans="2:23" x14ac:dyDescent="0.2">
      <c r="B741" s="105"/>
      <c r="C741" s="343" t="str">
        <f t="array" ref="C741">_xlfn.IFNA(IF(B741&lt;&gt;"",INDEX($C$609:$C$683,MATCH(B741,$B$609:$B$683,0)),""),"")</f>
        <v/>
      </c>
      <c r="D741" s="61"/>
      <c r="E741" s="49"/>
      <c r="F741" s="16"/>
      <c r="G741" s="16"/>
      <c r="H741" s="49"/>
      <c r="I741" s="16"/>
      <c r="J741" s="151"/>
      <c r="M741" s="124"/>
      <c r="N741" s="124"/>
      <c r="O741" s="124"/>
      <c r="P741" s="124"/>
      <c r="Q741" s="119"/>
      <c r="R741" s="119"/>
      <c r="S741" s="119"/>
      <c r="T741" s="119"/>
      <c r="U741" s="119"/>
      <c r="V741" s="119"/>
    </row>
    <row r="742" spans="2:23" x14ac:dyDescent="0.2">
      <c r="B742" s="105"/>
      <c r="C742" s="343" t="str">
        <f t="array" ref="C742">_xlfn.IFNA(IF(B742&lt;&gt;"",INDEX($C$609:$C$683,MATCH(B742,$B$609:$B$683,0)),""),"")</f>
        <v/>
      </c>
      <c r="D742" s="61"/>
      <c r="E742" s="49"/>
      <c r="F742" s="16"/>
      <c r="G742" s="16"/>
      <c r="H742" s="49"/>
      <c r="I742" s="16"/>
      <c r="J742" s="151"/>
      <c r="M742" s="124"/>
      <c r="N742" s="124"/>
      <c r="O742" s="124"/>
      <c r="P742" s="124"/>
      <c r="Q742" s="119"/>
      <c r="R742" s="119"/>
      <c r="S742" s="119"/>
      <c r="T742" s="119"/>
      <c r="U742" s="119"/>
      <c r="V742" s="119"/>
    </row>
    <row r="743" spans="2:23" x14ac:dyDescent="0.2">
      <c r="B743" s="105"/>
      <c r="C743" s="343" t="str">
        <f t="array" ref="C743">_xlfn.IFNA(IF(B743&lt;&gt;"",INDEX($C$609:$C$683,MATCH(B743,$B$609:$B$683,0)),""),"")</f>
        <v/>
      </c>
      <c r="D743" s="61"/>
      <c r="E743" s="49"/>
      <c r="F743" s="16"/>
      <c r="G743" s="16"/>
      <c r="H743" s="49"/>
      <c r="I743" s="16"/>
      <c r="J743" s="151"/>
      <c r="M743" s="124"/>
      <c r="N743" s="124"/>
      <c r="O743" s="124"/>
      <c r="P743" s="124"/>
      <c r="Q743" s="119"/>
      <c r="R743" s="119"/>
      <c r="S743" s="119"/>
      <c r="T743" s="119"/>
      <c r="U743" s="119"/>
      <c r="V743" s="119"/>
    </row>
    <row r="744" spans="2:23" x14ac:dyDescent="0.2">
      <c r="B744" s="105"/>
      <c r="C744" s="343" t="str">
        <f t="array" ref="C744">_xlfn.IFNA(IF(B744&lt;&gt;"",INDEX($C$609:$C$683,MATCH(B744,$B$609:$B$683,0)),""),"")</f>
        <v/>
      </c>
      <c r="D744" s="61"/>
      <c r="E744" s="49"/>
      <c r="F744" s="16"/>
      <c r="G744" s="16"/>
      <c r="H744" s="49"/>
      <c r="I744" s="16"/>
      <c r="J744" s="151"/>
      <c r="M744" s="124"/>
      <c r="N744" s="124"/>
      <c r="O744" s="124"/>
      <c r="P744" s="124"/>
      <c r="Q744" s="119"/>
      <c r="R744" s="119"/>
      <c r="S744" s="119"/>
      <c r="T744" s="119"/>
      <c r="U744" s="119"/>
      <c r="V744" s="119"/>
    </row>
    <row r="745" spans="2:23" x14ac:dyDescent="0.2">
      <c r="B745" s="105"/>
      <c r="C745" s="343" t="str">
        <f t="array" ref="C745">_xlfn.IFNA(IF(B745&lt;&gt;"",INDEX($C$609:$C$683,MATCH(B745,$B$609:$B$683,0)),""),"")</f>
        <v/>
      </c>
      <c r="D745" s="61"/>
      <c r="E745" s="49"/>
      <c r="F745" s="16"/>
      <c r="G745" s="16"/>
      <c r="H745" s="49"/>
      <c r="I745" s="16"/>
      <c r="J745" s="151"/>
      <c r="M745" s="124"/>
      <c r="N745" s="124"/>
      <c r="O745" s="124"/>
      <c r="P745" s="124"/>
      <c r="Q745" s="119"/>
      <c r="R745" s="119"/>
      <c r="S745" s="119"/>
      <c r="T745" s="119"/>
      <c r="U745" s="119"/>
      <c r="V745" s="119"/>
    </row>
    <row r="746" spans="2:23" ht="15" thickBot="1" x14ac:dyDescent="0.25">
      <c r="B746" s="412"/>
      <c r="C746" s="302"/>
      <c r="D746" s="302"/>
      <c r="E746" s="302"/>
      <c r="F746" s="302"/>
      <c r="G746" s="302"/>
      <c r="H746" s="302"/>
      <c r="I746" s="302"/>
      <c r="J746" s="413"/>
      <c r="M746" s="124"/>
      <c r="N746" s="124"/>
      <c r="O746" s="124"/>
      <c r="P746" s="124"/>
      <c r="Q746" s="119"/>
      <c r="R746" s="119"/>
      <c r="S746" s="119"/>
      <c r="T746" s="119"/>
      <c r="U746" s="119"/>
      <c r="V746" s="119"/>
    </row>
    <row r="747" spans="2:23" x14ac:dyDescent="0.2">
      <c r="B747" s="414"/>
      <c r="H747" s="402"/>
      <c r="N747" s="124"/>
      <c r="O747" s="124"/>
      <c r="P747" s="124"/>
      <c r="Q747" s="124"/>
      <c r="R747" s="119"/>
      <c r="S747" s="119"/>
      <c r="T747" s="119"/>
      <c r="U747" s="119"/>
      <c r="V747" s="119"/>
      <c r="W747" s="119"/>
    </row>
    <row r="748" spans="2:23" ht="18" x14ac:dyDescent="0.25">
      <c r="B748" s="141"/>
      <c r="C748" s="334" t="s">
        <v>214</v>
      </c>
      <c r="H748" s="402"/>
      <c r="N748" s="124"/>
      <c r="O748" s="124"/>
      <c r="P748" s="124"/>
      <c r="Q748" s="124"/>
      <c r="R748" s="119"/>
      <c r="S748" s="119"/>
      <c r="T748" s="119"/>
      <c r="U748" s="119"/>
      <c r="V748" s="119"/>
      <c r="W748" s="119"/>
    </row>
    <row r="749" spans="2:23" x14ac:dyDescent="0.2">
      <c r="B749" s="141"/>
      <c r="H749" s="402"/>
      <c r="N749" s="124"/>
      <c r="O749" s="124"/>
      <c r="P749" s="124"/>
      <c r="Q749" s="124"/>
      <c r="R749" s="119"/>
      <c r="S749" s="119"/>
      <c r="T749" s="119"/>
      <c r="U749" s="119"/>
      <c r="V749" s="119"/>
      <c r="W749" s="119"/>
    </row>
    <row r="750" spans="2:23" x14ac:dyDescent="0.2">
      <c r="B750" s="141"/>
      <c r="C750" s="44" t="s">
        <v>283</v>
      </c>
      <c r="H750" s="402"/>
      <c r="N750" s="124"/>
      <c r="O750" s="124"/>
      <c r="P750" s="124"/>
      <c r="Q750" s="124"/>
      <c r="R750" s="119"/>
      <c r="S750" s="119"/>
      <c r="T750" s="119"/>
      <c r="U750" s="119"/>
      <c r="V750" s="119"/>
      <c r="W750" s="119"/>
    </row>
    <row r="751" spans="2:23" x14ac:dyDescent="0.2">
      <c r="B751" s="141"/>
      <c r="C751" s="44" t="s">
        <v>284</v>
      </c>
      <c r="H751" s="402"/>
      <c r="N751" s="124"/>
      <c r="O751" s="124"/>
      <c r="P751" s="124"/>
      <c r="Q751" s="124"/>
      <c r="R751" s="119"/>
      <c r="S751" s="119"/>
      <c r="T751" s="119"/>
      <c r="U751" s="119"/>
      <c r="V751" s="119"/>
      <c r="W751" s="119"/>
    </row>
    <row r="752" spans="2:23" x14ac:dyDescent="0.2">
      <c r="B752" s="141"/>
      <c r="H752" s="402"/>
      <c r="N752" s="124"/>
      <c r="O752" s="124"/>
      <c r="P752" s="124"/>
      <c r="Q752" s="124"/>
      <c r="R752" s="119"/>
      <c r="S752" s="119"/>
      <c r="T752" s="119"/>
      <c r="U752" s="119"/>
      <c r="V752" s="119"/>
      <c r="W752" s="119"/>
    </row>
    <row r="753" spans="2:23" ht="15" x14ac:dyDescent="0.25">
      <c r="B753" s="141"/>
      <c r="C753" s="569" t="s">
        <v>217</v>
      </c>
      <c r="D753" s="570"/>
      <c r="E753" s="47"/>
      <c r="H753" s="402"/>
      <c r="N753" s="124"/>
      <c r="O753" s="124"/>
      <c r="P753" s="124"/>
      <c r="Q753" s="124"/>
      <c r="R753" s="119"/>
      <c r="S753" s="119"/>
      <c r="T753" s="119"/>
      <c r="U753" s="119"/>
      <c r="V753" s="119"/>
      <c r="W753" s="119"/>
    </row>
    <row r="754" spans="2:23" ht="136.5" x14ac:dyDescent="0.25">
      <c r="B754" s="132" t="s">
        <v>60</v>
      </c>
      <c r="C754" s="478" t="s">
        <v>286</v>
      </c>
      <c r="D754" s="481" t="s">
        <v>287</v>
      </c>
      <c r="E754" s="487" t="s">
        <v>288</v>
      </c>
      <c r="F754" s="487" t="s">
        <v>289</v>
      </c>
      <c r="G754" s="487" t="s">
        <v>290</v>
      </c>
      <c r="H754" s="402"/>
      <c r="N754" s="124"/>
      <c r="O754" s="124"/>
      <c r="P754" s="124"/>
      <c r="Q754" s="124"/>
      <c r="R754" s="119"/>
      <c r="S754" s="119"/>
      <c r="T754" s="119"/>
      <c r="U754" s="119"/>
      <c r="V754" s="119"/>
      <c r="W754" s="119"/>
    </row>
    <row r="755" spans="2:23" x14ac:dyDescent="0.2">
      <c r="B755" s="553"/>
      <c r="C755" s="248" t="s">
        <v>223</v>
      </c>
      <c r="D755" s="37" t="s">
        <v>225</v>
      </c>
      <c r="E755" s="13"/>
      <c r="F755" s="16"/>
      <c r="G755" s="16"/>
      <c r="H755" s="402"/>
      <c r="N755" s="124"/>
      <c r="O755" s="124"/>
      <c r="P755" s="124"/>
      <c r="Q755" s="124"/>
      <c r="R755" s="119"/>
      <c r="S755" s="119"/>
      <c r="T755" s="119"/>
      <c r="U755" s="119"/>
      <c r="V755" s="119"/>
      <c r="W755" s="119"/>
    </row>
    <row r="756" spans="2:23" x14ac:dyDescent="0.2">
      <c r="B756" s="553"/>
      <c r="C756" s="248" t="s">
        <v>223</v>
      </c>
      <c r="D756" s="37" t="s">
        <v>291</v>
      </c>
      <c r="E756" s="13"/>
      <c r="F756" s="16"/>
      <c r="G756" s="16"/>
      <c r="H756" s="402"/>
      <c r="N756" s="124"/>
      <c r="O756" s="124"/>
      <c r="P756" s="124"/>
      <c r="Q756" s="124"/>
      <c r="R756" s="119"/>
      <c r="S756" s="119"/>
      <c r="T756" s="119"/>
      <c r="U756" s="119"/>
      <c r="V756" s="119"/>
      <c r="W756" s="119"/>
    </row>
    <row r="757" spans="2:23" x14ac:dyDescent="0.2">
      <c r="B757" s="553"/>
      <c r="C757" s="248" t="s">
        <v>292</v>
      </c>
      <c r="D757" s="37" t="s">
        <v>225</v>
      </c>
      <c r="E757" s="13"/>
      <c r="F757" s="16"/>
      <c r="G757" s="16"/>
      <c r="H757" s="402"/>
      <c r="N757" s="124"/>
      <c r="O757" s="124"/>
      <c r="P757" s="124"/>
      <c r="Q757" s="124"/>
      <c r="R757" s="119"/>
      <c r="S757" s="119"/>
      <c r="T757" s="119"/>
      <c r="U757" s="119"/>
      <c r="V757" s="119"/>
      <c r="W757" s="119"/>
    </row>
    <row r="758" spans="2:23" ht="15" thickBot="1" x14ac:dyDescent="0.25">
      <c r="B758" s="553"/>
      <c r="C758" s="249" t="s">
        <v>293</v>
      </c>
      <c r="D758" s="148" t="s">
        <v>227</v>
      </c>
      <c r="E758" s="149"/>
      <c r="F758" s="150"/>
      <c r="G758" s="150"/>
      <c r="H758" s="402"/>
      <c r="N758" s="124"/>
      <c r="O758" s="124"/>
      <c r="P758" s="124"/>
      <c r="Q758" s="124"/>
      <c r="R758" s="119"/>
      <c r="S758" s="119"/>
      <c r="T758" s="119"/>
      <c r="U758" s="119"/>
      <c r="V758" s="119"/>
      <c r="W758" s="119"/>
    </row>
    <row r="759" spans="2:23" x14ac:dyDescent="0.2">
      <c r="B759" s="553"/>
      <c r="C759" s="248" t="s">
        <v>223</v>
      </c>
      <c r="D759" s="37" t="s">
        <v>225</v>
      </c>
      <c r="E759" s="13"/>
      <c r="F759" s="16"/>
      <c r="G759" s="16"/>
      <c r="H759" s="402"/>
      <c r="N759" s="124"/>
      <c r="O759" s="124"/>
      <c r="P759" s="124"/>
      <c r="Q759" s="124"/>
      <c r="R759" s="119"/>
      <c r="S759" s="119"/>
      <c r="T759" s="119"/>
      <c r="U759" s="119"/>
      <c r="V759" s="119"/>
      <c r="W759" s="119"/>
    </row>
    <row r="760" spans="2:23" x14ac:dyDescent="0.2">
      <c r="B760" s="553"/>
      <c r="C760" s="248" t="s">
        <v>223</v>
      </c>
      <c r="D760" s="37" t="s">
        <v>291</v>
      </c>
      <c r="E760" s="13"/>
      <c r="F760" s="16"/>
      <c r="G760" s="16"/>
      <c r="H760" s="402"/>
      <c r="N760" s="124"/>
      <c r="O760" s="124"/>
      <c r="P760" s="124"/>
      <c r="Q760" s="124"/>
      <c r="R760" s="119"/>
      <c r="S760" s="119"/>
      <c r="T760" s="119"/>
      <c r="U760" s="119"/>
      <c r="V760" s="119"/>
      <c r="W760" s="119"/>
    </row>
    <row r="761" spans="2:23" x14ac:dyDescent="0.2">
      <c r="B761" s="553"/>
      <c r="C761" s="248" t="s">
        <v>292</v>
      </c>
      <c r="D761" s="37" t="s">
        <v>225</v>
      </c>
      <c r="E761" s="13"/>
      <c r="F761" s="16"/>
      <c r="G761" s="16"/>
      <c r="H761" s="402"/>
      <c r="N761" s="124"/>
      <c r="O761" s="124"/>
      <c r="P761" s="124"/>
      <c r="Q761" s="124"/>
      <c r="R761" s="119"/>
      <c r="S761" s="119"/>
      <c r="T761" s="119"/>
      <c r="U761" s="119"/>
      <c r="V761" s="119"/>
      <c r="W761" s="119"/>
    </row>
    <row r="762" spans="2:23" ht="15" thickBot="1" x14ac:dyDescent="0.25">
      <c r="B762" s="553"/>
      <c r="C762" s="249" t="s">
        <v>293</v>
      </c>
      <c r="D762" s="148" t="s">
        <v>227</v>
      </c>
      <c r="E762" s="149"/>
      <c r="F762" s="150"/>
      <c r="G762" s="150"/>
      <c r="H762" s="402"/>
      <c r="N762" s="124"/>
      <c r="O762" s="124"/>
      <c r="P762" s="124"/>
      <c r="Q762" s="124"/>
      <c r="R762" s="119"/>
      <c r="S762" s="119"/>
      <c r="T762" s="119"/>
      <c r="U762" s="119"/>
      <c r="V762" s="119"/>
      <c r="W762" s="119"/>
    </row>
    <row r="763" spans="2:23" x14ac:dyDescent="0.2">
      <c r="B763" s="553"/>
      <c r="C763" s="248" t="s">
        <v>223</v>
      </c>
      <c r="D763" s="37" t="s">
        <v>225</v>
      </c>
      <c r="E763" s="13"/>
      <c r="F763" s="16"/>
      <c r="G763" s="16"/>
      <c r="H763" s="402"/>
      <c r="N763" s="124"/>
      <c r="O763" s="124"/>
      <c r="P763" s="124"/>
      <c r="Q763" s="124"/>
      <c r="R763" s="119"/>
      <c r="S763" s="119"/>
      <c r="T763" s="119"/>
      <c r="U763" s="119"/>
      <c r="V763" s="119"/>
      <c r="W763" s="119"/>
    </row>
    <row r="764" spans="2:23" x14ac:dyDescent="0.2">
      <c r="B764" s="553"/>
      <c r="C764" s="248" t="s">
        <v>223</v>
      </c>
      <c r="D764" s="37" t="s">
        <v>291</v>
      </c>
      <c r="E764" s="13"/>
      <c r="F764" s="16"/>
      <c r="G764" s="16"/>
      <c r="H764" s="402"/>
      <c r="N764" s="124"/>
      <c r="O764" s="124"/>
      <c r="P764" s="124"/>
      <c r="Q764" s="124"/>
      <c r="R764" s="119"/>
      <c r="S764" s="119"/>
      <c r="T764" s="119"/>
      <c r="U764" s="119"/>
      <c r="V764" s="119"/>
      <c r="W764" s="119"/>
    </row>
    <row r="765" spans="2:23" x14ac:dyDescent="0.2">
      <c r="B765" s="553"/>
      <c r="C765" s="248" t="s">
        <v>292</v>
      </c>
      <c r="D765" s="37" t="s">
        <v>225</v>
      </c>
      <c r="E765" s="13"/>
      <c r="F765" s="16"/>
      <c r="G765" s="16"/>
      <c r="H765" s="402"/>
      <c r="N765" s="124"/>
      <c r="O765" s="124"/>
      <c r="P765" s="124"/>
      <c r="Q765" s="124"/>
      <c r="R765" s="119"/>
      <c r="S765" s="119"/>
      <c r="T765" s="119"/>
      <c r="U765" s="119"/>
      <c r="V765" s="119"/>
      <c r="W765" s="119"/>
    </row>
    <row r="766" spans="2:23" ht="15" thickBot="1" x14ac:dyDescent="0.25">
      <c r="B766" s="553"/>
      <c r="C766" s="249" t="s">
        <v>293</v>
      </c>
      <c r="D766" s="148" t="s">
        <v>227</v>
      </c>
      <c r="E766" s="149"/>
      <c r="F766" s="150"/>
      <c r="G766" s="150"/>
      <c r="H766" s="402"/>
      <c r="N766" s="124"/>
      <c r="O766" s="124"/>
      <c r="P766" s="124"/>
      <c r="Q766" s="124"/>
      <c r="R766" s="119"/>
      <c r="S766" s="119"/>
      <c r="T766" s="119"/>
      <c r="U766" s="119"/>
      <c r="V766" s="119"/>
      <c r="W766" s="119"/>
    </row>
    <row r="767" spans="2:23" x14ac:dyDescent="0.2">
      <c r="B767" s="553"/>
      <c r="C767" s="248" t="s">
        <v>223</v>
      </c>
      <c r="D767" s="37" t="s">
        <v>225</v>
      </c>
      <c r="E767" s="13"/>
      <c r="F767" s="16"/>
      <c r="G767" s="16"/>
      <c r="H767" s="402"/>
      <c r="N767" s="124"/>
      <c r="O767" s="124"/>
      <c r="P767" s="124"/>
      <c r="Q767" s="124"/>
      <c r="R767" s="119"/>
      <c r="S767" s="119"/>
      <c r="T767" s="119"/>
      <c r="U767" s="119"/>
      <c r="V767" s="119"/>
      <c r="W767" s="119"/>
    </row>
    <row r="768" spans="2:23" x14ac:dyDescent="0.2">
      <c r="B768" s="553"/>
      <c r="C768" s="248" t="s">
        <v>223</v>
      </c>
      <c r="D768" s="37" t="s">
        <v>291</v>
      </c>
      <c r="E768" s="13"/>
      <c r="F768" s="16"/>
      <c r="G768" s="16"/>
      <c r="H768" s="402"/>
      <c r="N768" s="124"/>
      <c r="O768" s="124"/>
      <c r="P768" s="124"/>
      <c r="Q768" s="124"/>
      <c r="R768" s="119"/>
      <c r="S768" s="119"/>
      <c r="T768" s="119"/>
      <c r="U768" s="119"/>
      <c r="V768" s="119"/>
      <c r="W768" s="119"/>
    </row>
    <row r="769" spans="2:23" x14ac:dyDescent="0.2">
      <c r="B769" s="553"/>
      <c r="C769" s="248" t="s">
        <v>292</v>
      </c>
      <c r="D769" s="37" t="s">
        <v>225</v>
      </c>
      <c r="E769" s="13"/>
      <c r="F769" s="16"/>
      <c r="G769" s="16"/>
      <c r="H769" s="402"/>
      <c r="N769" s="124"/>
      <c r="O769" s="124"/>
      <c r="P769" s="124"/>
      <c r="Q769" s="124"/>
      <c r="R769" s="119"/>
      <c r="S769" s="119"/>
      <c r="T769" s="119"/>
      <c r="U769" s="119"/>
      <c r="V769" s="119"/>
      <c r="W769" s="119"/>
    </row>
    <row r="770" spans="2:23" ht="15" thickBot="1" x14ac:dyDescent="0.25">
      <c r="B770" s="553"/>
      <c r="C770" s="249" t="s">
        <v>293</v>
      </c>
      <c r="D770" s="148" t="s">
        <v>227</v>
      </c>
      <c r="E770" s="149"/>
      <c r="F770" s="150"/>
      <c r="G770" s="150"/>
      <c r="H770" s="402"/>
      <c r="N770" s="124"/>
      <c r="O770" s="124"/>
      <c r="P770" s="124"/>
      <c r="Q770" s="124"/>
      <c r="R770" s="119"/>
      <c r="S770" s="119"/>
      <c r="T770" s="119"/>
      <c r="U770" s="119"/>
      <c r="V770" s="119"/>
      <c r="W770" s="119"/>
    </row>
    <row r="771" spans="2:23" x14ac:dyDescent="0.2">
      <c r="B771" s="553"/>
      <c r="C771" s="248" t="s">
        <v>223</v>
      </c>
      <c r="D771" s="37" t="s">
        <v>225</v>
      </c>
      <c r="E771" s="13"/>
      <c r="F771" s="16"/>
      <c r="G771" s="16"/>
      <c r="H771" s="402"/>
      <c r="N771" s="124"/>
      <c r="O771" s="124"/>
      <c r="P771" s="124"/>
      <c r="Q771" s="124"/>
      <c r="R771" s="119"/>
      <c r="S771" s="119"/>
      <c r="T771" s="119"/>
      <c r="U771" s="119"/>
      <c r="V771" s="119"/>
      <c r="W771" s="119"/>
    </row>
    <row r="772" spans="2:23" x14ac:dyDescent="0.2">
      <c r="B772" s="553"/>
      <c r="C772" s="248" t="s">
        <v>223</v>
      </c>
      <c r="D772" s="37" t="s">
        <v>291</v>
      </c>
      <c r="E772" s="13"/>
      <c r="F772" s="16"/>
      <c r="G772" s="16"/>
      <c r="H772" s="402"/>
      <c r="N772" s="124"/>
      <c r="O772" s="124"/>
      <c r="P772" s="124"/>
      <c r="Q772" s="124"/>
      <c r="R772" s="119"/>
      <c r="S772" s="119"/>
      <c r="T772" s="119"/>
      <c r="U772" s="119"/>
      <c r="V772" s="119"/>
      <c r="W772" s="119"/>
    </row>
    <row r="773" spans="2:23" x14ac:dyDescent="0.2">
      <c r="B773" s="553"/>
      <c r="C773" s="248" t="s">
        <v>292</v>
      </c>
      <c r="D773" s="37" t="s">
        <v>225</v>
      </c>
      <c r="E773" s="13"/>
      <c r="F773" s="16"/>
      <c r="G773" s="16"/>
      <c r="H773" s="402"/>
      <c r="N773" s="124"/>
      <c r="O773" s="124"/>
      <c r="P773" s="124"/>
      <c r="Q773" s="124"/>
      <c r="R773" s="119"/>
      <c r="S773" s="119"/>
      <c r="T773" s="119"/>
      <c r="U773" s="119"/>
      <c r="V773" s="119"/>
      <c r="W773" s="119"/>
    </row>
    <row r="774" spans="2:23" ht="15" thickBot="1" x14ac:dyDescent="0.25">
      <c r="B774" s="553"/>
      <c r="C774" s="249" t="s">
        <v>293</v>
      </c>
      <c r="D774" s="148" t="s">
        <v>227</v>
      </c>
      <c r="E774" s="149"/>
      <c r="F774" s="150"/>
      <c r="G774" s="150"/>
      <c r="H774" s="402"/>
      <c r="N774" s="124"/>
      <c r="O774" s="124"/>
      <c r="P774" s="124"/>
      <c r="Q774" s="124"/>
      <c r="R774" s="119"/>
      <c r="S774" s="119"/>
      <c r="T774" s="119"/>
      <c r="U774" s="119"/>
      <c r="V774" s="119"/>
      <c r="W774" s="119"/>
    </row>
    <row r="775" spans="2:23" x14ac:dyDescent="0.2">
      <c r="B775" s="553"/>
      <c r="C775" s="248" t="s">
        <v>223</v>
      </c>
      <c r="D775" s="37" t="s">
        <v>225</v>
      </c>
      <c r="E775" s="13"/>
      <c r="F775" s="16"/>
      <c r="G775" s="16"/>
      <c r="H775" s="402"/>
      <c r="N775" s="124"/>
      <c r="O775" s="124"/>
      <c r="P775" s="124"/>
      <c r="Q775" s="124"/>
      <c r="R775" s="119"/>
      <c r="S775" s="119"/>
      <c r="T775" s="119"/>
      <c r="U775" s="119"/>
      <c r="V775" s="119"/>
      <c r="W775" s="119"/>
    </row>
    <row r="776" spans="2:23" x14ac:dyDescent="0.2">
      <c r="B776" s="553"/>
      <c r="C776" s="248" t="s">
        <v>223</v>
      </c>
      <c r="D776" s="37" t="s">
        <v>291</v>
      </c>
      <c r="E776" s="13"/>
      <c r="F776" s="16"/>
      <c r="G776" s="16"/>
      <c r="H776" s="402"/>
      <c r="N776" s="124"/>
      <c r="O776" s="124"/>
      <c r="P776" s="124"/>
      <c r="Q776" s="124"/>
      <c r="R776" s="119"/>
      <c r="S776" s="119"/>
      <c r="T776" s="119"/>
      <c r="U776" s="119"/>
      <c r="V776" s="119"/>
      <c r="W776" s="119"/>
    </row>
    <row r="777" spans="2:23" x14ac:dyDescent="0.2">
      <c r="B777" s="553"/>
      <c r="C777" s="248" t="s">
        <v>292</v>
      </c>
      <c r="D777" s="37" t="s">
        <v>225</v>
      </c>
      <c r="E777" s="13"/>
      <c r="F777" s="16"/>
      <c r="G777" s="16"/>
      <c r="H777" s="402"/>
      <c r="N777" s="124"/>
      <c r="O777" s="124"/>
      <c r="P777" s="124"/>
      <c r="Q777" s="124"/>
      <c r="R777" s="119"/>
      <c r="S777" s="119"/>
      <c r="T777" s="119"/>
      <c r="U777" s="119"/>
      <c r="V777" s="119"/>
      <c r="W777" s="119"/>
    </row>
    <row r="778" spans="2:23" ht="15" thickBot="1" x14ac:dyDescent="0.25">
      <c r="B778" s="553"/>
      <c r="C778" s="249" t="s">
        <v>293</v>
      </c>
      <c r="D778" s="148" t="s">
        <v>227</v>
      </c>
      <c r="E778" s="149"/>
      <c r="F778" s="150"/>
      <c r="G778" s="150"/>
      <c r="H778" s="413"/>
      <c r="N778" s="124"/>
      <c r="O778" s="124"/>
      <c r="P778" s="124"/>
      <c r="Q778" s="124"/>
      <c r="R778" s="119"/>
      <c r="S778" s="119"/>
      <c r="T778" s="119"/>
      <c r="U778" s="119"/>
      <c r="V778" s="119"/>
      <c r="W778" s="119"/>
    </row>
    <row r="779" spans="2:23" x14ac:dyDescent="0.2">
      <c r="B779" s="141"/>
      <c r="C779" s="415"/>
      <c r="D779" s="415"/>
      <c r="E779" s="415"/>
      <c r="F779" s="415"/>
      <c r="G779" s="401"/>
      <c r="M779" s="124"/>
      <c r="N779" s="124"/>
      <c r="O779" s="124"/>
      <c r="P779" s="124"/>
      <c r="Q779" s="119"/>
      <c r="R779" s="119"/>
      <c r="S779" s="119"/>
      <c r="T779" s="119"/>
      <c r="U779" s="119"/>
      <c r="V779" s="119"/>
    </row>
    <row r="780" spans="2:23" ht="18" x14ac:dyDescent="0.25">
      <c r="B780" s="418" t="s">
        <v>228</v>
      </c>
      <c r="G780" s="402"/>
      <c r="M780" s="124"/>
      <c r="N780" s="124"/>
      <c r="O780" s="124"/>
      <c r="P780" s="124"/>
      <c r="Q780" s="119"/>
      <c r="R780" s="119"/>
      <c r="S780" s="119"/>
      <c r="T780" s="119"/>
      <c r="U780" s="119"/>
      <c r="V780" s="119"/>
    </row>
    <row r="781" spans="2:23" x14ac:dyDescent="0.2">
      <c r="B781" s="141"/>
      <c r="G781" s="402"/>
      <c r="M781" s="124"/>
      <c r="N781" s="124"/>
      <c r="O781" s="124"/>
      <c r="P781" s="124"/>
      <c r="Q781" s="119"/>
      <c r="R781" s="119"/>
      <c r="S781" s="119"/>
      <c r="T781" s="119"/>
      <c r="U781" s="119"/>
      <c r="V781" s="119"/>
    </row>
    <row r="782" spans="2:23" x14ac:dyDescent="0.2">
      <c r="B782" s="141" t="s">
        <v>294</v>
      </c>
      <c r="G782" s="402"/>
      <c r="M782" s="124"/>
      <c r="N782" s="124"/>
      <c r="O782" s="124"/>
      <c r="P782" s="124"/>
      <c r="Q782" s="119"/>
      <c r="R782" s="119"/>
      <c r="S782" s="119"/>
      <c r="T782" s="119"/>
      <c r="U782" s="119"/>
      <c r="V782" s="119"/>
    </row>
    <row r="783" spans="2:23" x14ac:dyDescent="0.2">
      <c r="B783" s="141"/>
      <c r="G783" s="402"/>
      <c r="M783" s="124"/>
      <c r="N783" s="124"/>
      <c r="O783" s="124"/>
      <c r="P783" s="124"/>
      <c r="Q783" s="119"/>
      <c r="R783" s="119"/>
      <c r="S783" s="119"/>
      <c r="T783" s="119"/>
      <c r="U783" s="119"/>
      <c r="V783" s="119"/>
    </row>
    <row r="784" spans="2:23" ht="106.5" x14ac:dyDescent="0.25">
      <c r="B784" s="132" t="s">
        <v>295</v>
      </c>
      <c r="C784" s="481" t="s">
        <v>60</v>
      </c>
      <c r="D784" s="481" t="s">
        <v>296</v>
      </c>
      <c r="E784" s="481" t="s">
        <v>297</v>
      </c>
      <c r="F784" s="481" t="s">
        <v>298</v>
      </c>
      <c r="G784" s="402"/>
      <c r="M784" s="124"/>
      <c r="N784" s="124"/>
      <c r="O784" s="124"/>
      <c r="P784" s="124"/>
      <c r="Q784" s="119"/>
      <c r="R784" s="119"/>
      <c r="S784" s="119"/>
      <c r="T784" s="119"/>
      <c r="U784" s="119"/>
      <c r="V784" s="119"/>
    </row>
    <row r="785" spans="2:22" x14ac:dyDescent="0.2">
      <c r="B785" s="146" t="str">
        <f t="array" ref="B785">IFERROR(INDEX($B$609:$B$683,SMALL(IF($G$609:$G$683="Yes",ROW($B$609:$B$683)-ROW($B$609)+1),ROWS($B609:B$609))),"")</f>
        <v/>
      </c>
      <c r="C785" s="422" t="str">
        <f t="array" ref="C785">_xlfn.IFNA(IF(B785&lt;&gt;"",INDEX($C$609:$C$683,MATCH(B785,$B$609:$B$683,0)),""),"")</f>
        <v/>
      </c>
      <c r="D785" s="16"/>
      <c r="E785" s="16"/>
      <c r="F785" s="16"/>
      <c r="G785" s="402"/>
      <c r="M785" s="124"/>
      <c r="N785" s="124"/>
      <c r="O785" s="124"/>
      <c r="P785" s="124"/>
      <c r="Q785" s="119"/>
      <c r="R785" s="119"/>
      <c r="S785" s="119"/>
      <c r="T785" s="119"/>
      <c r="U785" s="119"/>
      <c r="V785" s="119"/>
    </row>
    <row r="786" spans="2:22" x14ac:dyDescent="0.2">
      <c r="B786" s="146" t="str">
        <f t="array" ref="B786">IFERROR(INDEX($B$609:$B$683,SMALL(IF($G$609:$G$683="Yes",ROW($B$609:$B$683)-ROW($B$609)+1),ROWS($B$609:B610))),"")</f>
        <v/>
      </c>
      <c r="C786" s="422" t="str">
        <f t="array" ref="C786">_xlfn.IFNA(IF(B786&lt;&gt;"",INDEX($C$609:$C$683,MATCH(B786,$B$609:$B$683,0)),""),"")</f>
        <v/>
      </c>
      <c r="D786" s="16"/>
      <c r="E786" s="16"/>
      <c r="F786" s="16"/>
      <c r="G786" s="402"/>
      <c r="M786" s="124"/>
      <c r="N786" s="124"/>
      <c r="O786" s="124"/>
      <c r="P786" s="124"/>
      <c r="Q786" s="119"/>
      <c r="R786" s="119"/>
      <c r="S786" s="119"/>
      <c r="T786" s="119"/>
      <c r="U786" s="119"/>
      <c r="V786" s="119"/>
    </row>
    <row r="787" spans="2:22" x14ac:dyDescent="0.2">
      <c r="B787" s="146" t="str">
        <f t="array" ref="B787">IFERROR(INDEX($B$609:$B$683,SMALL(IF($G$609:$G$683="Yes",ROW($B$609:$B$683)-ROW($B$609)+1),ROWS($B$609:B611))),"")</f>
        <v/>
      </c>
      <c r="C787" s="422" t="str">
        <f t="array" ref="C787">_xlfn.IFNA(IF(B787&lt;&gt;"",INDEX($C$609:$C$683,MATCH(B787,$B$609:$B$683,0)),""),"")</f>
        <v/>
      </c>
      <c r="D787" s="16"/>
      <c r="E787" s="16"/>
      <c r="F787" s="16"/>
      <c r="G787" s="402"/>
      <c r="M787" s="124"/>
      <c r="N787" s="124"/>
      <c r="O787" s="124"/>
      <c r="P787" s="124"/>
      <c r="Q787" s="119"/>
      <c r="R787" s="119"/>
      <c r="S787" s="119"/>
      <c r="T787" s="119"/>
      <c r="U787" s="119"/>
      <c r="V787" s="119"/>
    </row>
    <row r="788" spans="2:22" x14ac:dyDescent="0.2">
      <c r="B788" s="146" t="str">
        <f t="array" ref="B788">IFERROR(INDEX($B$609:$B$683,SMALL(IF($G$609:$G$683="Yes",ROW($B$609:$B$683)-ROW($B$609)+1),ROWS($B$609:B612))),"")</f>
        <v/>
      </c>
      <c r="C788" s="422" t="str">
        <f t="array" ref="C788">_xlfn.IFNA(IF(B788&lt;&gt;"",INDEX($C$609:$C$683,MATCH(B788,$B$609:$B$683,0)),""),"")</f>
        <v/>
      </c>
      <c r="D788" s="16"/>
      <c r="E788" s="16"/>
      <c r="F788" s="16"/>
      <c r="G788" s="402"/>
      <c r="M788" s="124"/>
      <c r="N788" s="124"/>
      <c r="O788" s="124"/>
      <c r="P788" s="124"/>
      <c r="Q788" s="119"/>
      <c r="R788" s="119"/>
      <c r="S788" s="119"/>
      <c r="T788" s="119"/>
      <c r="U788" s="119"/>
      <c r="V788" s="119"/>
    </row>
    <row r="789" spans="2:22" x14ac:dyDescent="0.2">
      <c r="B789" s="146" t="str">
        <f t="array" ref="B789">IFERROR(INDEX($B$609:$B$683,SMALL(IF($G$609:$G$683="Yes",ROW($B$609:$B$683)-ROW($B$609)+1),ROWS($B$609:B613))),"")</f>
        <v/>
      </c>
      <c r="C789" s="422" t="str">
        <f t="array" ref="C789">_xlfn.IFNA(IF(B789&lt;&gt;"",INDEX($C$609:$C$683,MATCH(B789,$B$609:$B$683,0)),""),"")</f>
        <v/>
      </c>
      <c r="D789" s="16"/>
      <c r="E789" s="16"/>
      <c r="F789" s="16"/>
      <c r="G789" s="402"/>
      <c r="M789" s="124"/>
      <c r="N789" s="124"/>
      <c r="O789" s="124"/>
      <c r="P789" s="124"/>
      <c r="Q789" s="119"/>
      <c r="R789" s="119"/>
      <c r="S789" s="119"/>
      <c r="T789" s="119"/>
      <c r="U789" s="119"/>
      <c r="V789" s="119"/>
    </row>
    <row r="790" spans="2:22" x14ac:dyDescent="0.2">
      <c r="B790" s="146" t="str">
        <f t="array" ref="B790">IFERROR(INDEX($B$609:$B$683,SMALL(IF($G$609:$G$683="Yes",ROW($B$609:$B$683)-ROW($B$609)+1),ROWS($B$609:B614))),"")</f>
        <v/>
      </c>
      <c r="C790" s="422" t="str">
        <f t="array" ref="C790">_xlfn.IFNA(IF(B790&lt;&gt;"",INDEX($C$609:$C$683,MATCH(B790,$B$609:$B$683,0)),""),"")</f>
        <v/>
      </c>
      <c r="D790" s="16"/>
      <c r="E790" s="16"/>
      <c r="F790" s="16"/>
      <c r="G790" s="402"/>
      <c r="M790" s="124"/>
      <c r="N790" s="124"/>
      <c r="O790" s="124"/>
      <c r="P790" s="124"/>
      <c r="Q790" s="119"/>
      <c r="R790" s="119"/>
      <c r="S790" s="119"/>
      <c r="T790" s="119"/>
      <c r="U790" s="119"/>
      <c r="V790" s="119"/>
    </row>
    <row r="791" spans="2:22" x14ac:dyDescent="0.2">
      <c r="B791" s="146" t="str">
        <f t="array" ref="B791">IFERROR(INDEX($B$609:$B$683,SMALL(IF($G$609:$G$683="Yes",ROW($B$609:$B$683)-ROW($B$609)+1),ROWS($B$609:B615))),"")</f>
        <v/>
      </c>
      <c r="C791" s="422" t="str">
        <f t="array" ref="C791">_xlfn.IFNA(IF(B791&lt;&gt;"",INDEX($C$609:$C$683,MATCH(B791,$B$609:$B$683,0)),""),"")</f>
        <v/>
      </c>
      <c r="D791" s="16"/>
      <c r="E791" s="16"/>
      <c r="F791" s="16"/>
      <c r="G791" s="402"/>
      <c r="M791" s="124"/>
      <c r="N791" s="124"/>
      <c r="O791" s="124"/>
      <c r="P791" s="124"/>
      <c r="Q791" s="119"/>
      <c r="R791" s="119"/>
      <c r="S791" s="119"/>
      <c r="T791" s="119"/>
      <c r="U791" s="119"/>
      <c r="V791" s="119"/>
    </row>
    <row r="792" spans="2:22" x14ac:dyDescent="0.2">
      <c r="B792" s="146" t="str">
        <f t="array" ref="B792">IFERROR(INDEX($B$609:$B$683,SMALL(IF($G$609:$G$683="Yes",ROW($B$609:$B$683)-ROW($B$609)+1),ROWS($B$609:B616))),"")</f>
        <v/>
      </c>
      <c r="C792" s="422" t="str">
        <f t="array" ref="C792">_xlfn.IFNA(IF(B792&lt;&gt;"",INDEX($C$609:$C$683,MATCH(B792,$B$609:$B$683,0)),""),"")</f>
        <v/>
      </c>
      <c r="D792" s="16"/>
      <c r="E792" s="16"/>
      <c r="F792" s="16"/>
      <c r="G792" s="402"/>
      <c r="M792" s="124"/>
      <c r="N792" s="124"/>
      <c r="O792" s="124"/>
      <c r="P792" s="124"/>
      <c r="Q792" s="119"/>
      <c r="R792" s="119"/>
      <c r="S792" s="119"/>
      <c r="T792" s="119"/>
      <c r="U792" s="119"/>
      <c r="V792" s="119"/>
    </row>
    <row r="793" spans="2:22" x14ac:dyDescent="0.2">
      <c r="B793" s="146" t="str">
        <f t="array" ref="B793">IFERROR(INDEX($B$609:$B$683,SMALL(IF($G$609:$G$683="Yes",ROW($B$609:$B$683)-ROW($B$609)+1),ROWS($B$609:B617))),"")</f>
        <v/>
      </c>
      <c r="C793" s="422" t="str">
        <f t="array" ref="C793">_xlfn.IFNA(IF(B793&lt;&gt;"",INDEX($C$609:$C$683,MATCH(B793,$B$609:$B$683,0)),""),"")</f>
        <v/>
      </c>
      <c r="D793" s="16"/>
      <c r="E793" s="16"/>
      <c r="F793" s="16"/>
      <c r="G793" s="402"/>
      <c r="M793" s="124"/>
      <c r="N793" s="124"/>
      <c r="O793" s="124"/>
      <c r="P793" s="124"/>
      <c r="Q793" s="119"/>
      <c r="R793" s="119"/>
      <c r="S793" s="119"/>
      <c r="T793" s="119"/>
      <c r="U793" s="119"/>
      <c r="V793" s="119"/>
    </row>
    <row r="794" spans="2:22" x14ac:dyDescent="0.2">
      <c r="B794" s="146" t="str">
        <f t="array" ref="B794">IFERROR(INDEX($B$609:$B$683,SMALL(IF($G$609:$G$683="Yes",ROW($B$609:$B$683)-ROW($B$609)+1),ROWS($B$609:B618))),"")</f>
        <v/>
      </c>
      <c r="C794" s="422" t="str">
        <f t="array" ref="C794">_xlfn.IFNA(IF(B794&lt;&gt;"",INDEX($C$609:$C$683,MATCH(B794,$B$609:$B$683,0)),""),"")</f>
        <v/>
      </c>
      <c r="D794" s="16"/>
      <c r="E794" s="16"/>
      <c r="F794" s="16"/>
      <c r="G794" s="402"/>
      <c r="M794" s="124"/>
      <c r="N794" s="124"/>
      <c r="O794" s="124"/>
      <c r="P794" s="124"/>
      <c r="Q794" s="119"/>
      <c r="R794" s="119"/>
      <c r="S794" s="119"/>
      <c r="T794" s="119"/>
      <c r="U794" s="119"/>
      <c r="V794" s="119"/>
    </row>
    <row r="795" spans="2:22" x14ac:dyDescent="0.2">
      <c r="B795" s="146" t="str">
        <f t="array" ref="B795">IFERROR(INDEX($B$609:$B$683,SMALL(IF($G$609:$G$683="Yes",ROW($B$609:$B$683)-ROW($B$609)+1),ROWS($B$609:B619))),"")</f>
        <v/>
      </c>
      <c r="C795" s="422" t="str">
        <f t="array" ref="C795">_xlfn.IFNA(IF(B795&lt;&gt;"",INDEX($C$609:$C$683,MATCH(B795,$B$609:$B$683,0)),""),"")</f>
        <v/>
      </c>
      <c r="D795" s="16"/>
      <c r="E795" s="16"/>
      <c r="F795" s="16"/>
      <c r="G795" s="402"/>
      <c r="M795" s="124"/>
      <c r="N795" s="124"/>
      <c r="O795" s="124"/>
      <c r="P795" s="124"/>
      <c r="Q795" s="119"/>
      <c r="R795" s="119"/>
      <c r="S795" s="119"/>
      <c r="T795" s="119"/>
      <c r="U795" s="119"/>
      <c r="V795" s="119"/>
    </row>
    <row r="796" spans="2:22" x14ac:dyDescent="0.2">
      <c r="B796" s="146" t="str">
        <f t="array" ref="B796">IFERROR(INDEX($B$609:$B$683,SMALL(IF($G$609:$G$683="Yes",ROW($B$609:$B$683)-ROW($B$609)+1),ROWS($B$609:B620))),"")</f>
        <v/>
      </c>
      <c r="C796" s="422" t="str">
        <f t="array" ref="C796">_xlfn.IFNA(IF(B796&lt;&gt;"",INDEX($C$609:$C$683,MATCH(B796,$B$609:$B$683,0)),""),"")</f>
        <v/>
      </c>
      <c r="D796" s="16"/>
      <c r="E796" s="16"/>
      <c r="F796" s="16"/>
      <c r="G796" s="402"/>
      <c r="M796" s="124"/>
      <c r="N796" s="124"/>
      <c r="O796" s="124"/>
      <c r="P796" s="124"/>
      <c r="Q796" s="119"/>
      <c r="R796" s="119"/>
      <c r="S796" s="119"/>
      <c r="T796" s="119"/>
      <c r="U796" s="119"/>
      <c r="V796" s="119"/>
    </row>
    <row r="797" spans="2:22" x14ac:dyDescent="0.2">
      <c r="B797" s="146" t="str">
        <f t="array" ref="B797">IFERROR(INDEX($B$609:$B$683,SMALL(IF($G$609:$G$683="Yes",ROW($B$609:$B$683)-ROW($B$609)+1),ROWS($B$609:B621))),"")</f>
        <v/>
      </c>
      <c r="C797" s="422" t="str">
        <f t="array" ref="C797">_xlfn.IFNA(IF(B797&lt;&gt;"",INDEX($C$609:$C$683,MATCH(B797,$B$609:$B$683,0)),""),"")</f>
        <v/>
      </c>
      <c r="D797" s="16"/>
      <c r="E797" s="16"/>
      <c r="F797" s="16"/>
      <c r="G797" s="402"/>
      <c r="M797" s="124"/>
      <c r="N797" s="124"/>
      <c r="O797" s="124"/>
      <c r="P797" s="124"/>
      <c r="Q797" s="119"/>
      <c r="R797" s="119"/>
      <c r="S797" s="119"/>
      <c r="T797" s="119"/>
      <c r="U797" s="119"/>
      <c r="V797" s="119"/>
    </row>
    <row r="798" spans="2:22" x14ac:dyDescent="0.2">
      <c r="B798" s="146" t="str">
        <f t="array" ref="B798">IFERROR(INDEX($B$609:$B$683,SMALL(IF($G$609:$G$683="Yes",ROW($B$609:$B$683)-ROW($B$609)+1),ROWS($B$609:B622))),"")</f>
        <v/>
      </c>
      <c r="C798" s="422" t="str">
        <f t="array" ref="C798">_xlfn.IFNA(IF(B798&lt;&gt;"",INDEX($C$609:$C$683,MATCH(B798,$B$609:$B$683,0)),""),"")</f>
        <v/>
      </c>
      <c r="D798" s="16"/>
      <c r="E798" s="16"/>
      <c r="F798" s="16"/>
      <c r="G798" s="402"/>
      <c r="M798" s="124"/>
      <c r="N798" s="124"/>
      <c r="O798" s="124"/>
      <c r="P798" s="124"/>
      <c r="Q798" s="119"/>
      <c r="R798" s="119"/>
      <c r="S798" s="119"/>
      <c r="T798" s="119"/>
      <c r="U798" s="119"/>
      <c r="V798" s="119"/>
    </row>
    <row r="799" spans="2:22" x14ac:dyDescent="0.2">
      <c r="B799" s="146" t="str">
        <f t="array" ref="B799">IFERROR(INDEX($B$609:$B$683,SMALL(IF($G$609:$G$683="Yes",ROW($B$609:$B$683)-ROW($B$609)+1),ROWS($B$609:B623))),"")</f>
        <v/>
      </c>
      <c r="C799" s="422" t="str">
        <f t="array" ref="C799">_xlfn.IFNA(IF(B799&lt;&gt;"",INDEX($C$609:$C$683,MATCH(B799,$B$609:$B$683,0)),""),"")</f>
        <v/>
      </c>
      <c r="D799" s="16"/>
      <c r="E799" s="16"/>
      <c r="F799" s="16"/>
      <c r="G799" s="402"/>
      <c r="M799" s="124"/>
      <c r="N799" s="124"/>
      <c r="O799" s="124"/>
      <c r="P799" s="124"/>
      <c r="Q799" s="119"/>
      <c r="R799" s="119"/>
      <c r="S799" s="119"/>
      <c r="T799" s="119"/>
      <c r="U799" s="119"/>
      <c r="V799" s="119"/>
    </row>
    <row r="800" spans="2:22" x14ac:dyDescent="0.2">
      <c r="B800" s="146" t="str">
        <f t="array" ref="B800">IFERROR(INDEX($B$609:$B$683,SMALL(IF($G$609:$G$683="Yes",ROW($B$609:$B$683)-ROW($B$609)+1),ROWS($B$609:B624))),"")</f>
        <v/>
      </c>
      <c r="C800" s="422" t="str">
        <f t="array" ref="C800">_xlfn.IFNA(IF(B800&lt;&gt;"",INDEX($C$609:$C$683,MATCH(B800,$B$609:$B$683,0)),""),"")</f>
        <v/>
      </c>
      <c r="D800" s="16"/>
      <c r="E800" s="16"/>
      <c r="F800" s="16"/>
      <c r="G800" s="402"/>
      <c r="M800" s="124"/>
      <c r="N800" s="124"/>
      <c r="O800" s="124"/>
      <c r="P800" s="124"/>
      <c r="Q800" s="119"/>
      <c r="R800" s="119"/>
      <c r="S800" s="119"/>
      <c r="T800" s="119"/>
      <c r="U800" s="119"/>
      <c r="V800" s="119"/>
    </row>
    <row r="801" spans="2:22" x14ac:dyDescent="0.2">
      <c r="B801" s="146" t="str">
        <f t="array" ref="B801">IFERROR(INDEX($B$609:$B$683,SMALL(IF($G$609:$G$683="Yes",ROW($B$609:$B$683)-ROW($B$609)+1),ROWS($B$609:B625))),"")</f>
        <v/>
      </c>
      <c r="C801" s="422" t="str">
        <f t="array" ref="C801">_xlfn.IFNA(IF(B801&lt;&gt;"",INDEX($C$609:$C$683,MATCH(B801,$B$609:$B$683,0)),""),"")</f>
        <v/>
      </c>
      <c r="D801" s="16"/>
      <c r="E801" s="16"/>
      <c r="F801" s="16"/>
      <c r="G801" s="402"/>
      <c r="M801" s="124"/>
      <c r="N801" s="124"/>
      <c r="O801" s="124"/>
      <c r="P801" s="124"/>
      <c r="Q801" s="119"/>
      <c r="R801" s="119"/>
      <c r="S801" s="119"/>
      <c r="T801" s="119"/>
      <c r="U801" s="119"/>
      <c r="V801" s="119"/>
    </row>
    <row r="802" spans="2:22" x14ac:dyDescent="0.2">
      <c r="B802" s="146" t="str">
        <f t="array" ref="B802">IFERROR(INDEX($B$609:$B$683,SMALL(IF($G$609:$G$683="Yes",ROW($B$609:$B$683)-ROW($B$609)+1),ROWS($B$609:B626))),"")</f>
        <v/>
      </c>
      <c r="C802" s="422" t="str">
        <f t="array" ref="C802">_xlfn.IFNA(IF(B802&lt;&gt;"",INDEX($C$609:$C$683,MATCH(B802,$B$609:$B$683,0)),""),"")</f>
        <v/>
      </c>
      <c r="D802" s="16"/>
      <c r="E802" s="16"/>
      <c r="F802" s="16"/>
      <c r="G802" s="402"/>
      <c r="M802" s="124"/>
      <c r="N802" s="124"/>
      <c r="O802" s="124"/>
      <c r="P802" s="124"/>
      <c r="Q802" s="119"/>
      <c r="R802" s="119"/>
      <c r="S802" s="119"/>
      <c r="T802" s="119"/>
      <c r="U802" s="119"/>
      <c r="V802" s="119"/>
    </row>
    <row r="803" spans="2:22" x14ac:dyDescent="0.2">
      <c r="B803" s="146" t="str">
        <f t="array" ref="B803">IFERROR(INDEX($B$609:$B$683,SMALL(IF($G$609:$G$683="Yes",ROW($B$609:$B$683)-ROW($B$609)+1),ROWS($B$609:B627))),"")</f>
        <v/>
      </c>
      <c r="C803" s="422" t="str">
        <f t="array" ref="C803">_xlfn.IFNA(IF(B803&lt;&gt;"",INDEX($C$609:$C$683,MATCH(B803,$B$609:$B$683,0)),""),"")</f>
        <v/>
      </c>
      <c r="D803" s="16"/>
      <c r="E803" s="16"/>
      <c r="F803" s="16"/>
      <c r="G803" s="402"/>
      <c r="M803" s="124"/>
      <c r="N803" s="124"/>
      <c r="O803" s="124"/>
      <c r="P803" s="124"/>
      <c r="Q803" s="119"/>
      <c r="R803" s="119"/>
      <c r="S803" s="119"/>
      <c r="T803" s="119"/>
      <c r="U803" s="119"/>
      <c r="V803" s="119"/>
    </row>
    <row r="804" spans="2:22" x14ac:dyDescent="0.2">
      <c r="B804" s="146" t="str">
        <f t="array" ref="B804">IFERROR(INDEX($B$609:$B$683,SMALL(IF($G$609:$G$683="Yes",ROW($B$609:$B$683)-ROW($B$609)+1),ROWS($B$609:B628))),"")</f>
        <v/>
      </c>
      <c r="C804" s="422" t="str">
        <f t="array" ref="C804">_xlfn.IFNA(IF(B804&lt;&gt;"",INDEX($C$609:$C$683,MATCH(B804,$B$609:$B$683,0)),""),"")</f>
        <v/>
      </c>
      <c r="D804" s="16"/>
      <c r="E804" s="16"/>
      <c r="F804" s="16"/>
      <c r="G804" s="402"/>
      <c r="M804" s="124"/>
      <c r="N804" s="124"/>
      <c r="O804" s="124"/>
      <c r="P804" s="124"/>
      <c r="Q804" s="119"/>
      <c r="R804" s="119"/>
      <c r="S804" s="119"/>
      <c r="T804" s="119"/>
      <c r="U804" s="119"/>
      <c r="V804" s="119"/>
    </row>
    <row r="805" spans="2:22" ht="15" thickBot="1" x14ac:dyDescent="0.25">
      <c r="B805" s="412"/>
      <c r="C805" s="302"/>
      <c r="D805" s="302"/>
      <c r="E805" s="302"/>
      <c r="F805" s="302"/>
      <c r="G805" s="413"/>
      <c r="M805" s="124"/>
      <c r="N805" s="124"/>
      <c r="O805" s="124"/>
      <c r="P805" s="124"/>
      <c r="Q805" s="119"/>
      <c r="R805" s="119"/>
      <c r="S805" s="119"/>
      <c r="T805" s="119"/>
      <c r="U805" s="119"/>
      <c r="V805" s="119"/>
    </row>
    <row r="806" spans="2:22" x14ac:dyDescent="0.2">
      <c r="B806" s="414"/>
      <c r="C806" s="415"/>
      <c r="D806" s="415"/>
      <c r="E806" s="415"/>
      <c r="F806" s="415"/>
      <c r="G806" s="415"/>
      <c r="H806" s="415"/>
      <c r="I806" s="415"/>
      <c r="J806" s="415"/>
      <c r="K806" s="415"/>
      <c r="L806" s="415"/>
      <c r="M806" s="417"/>
      <c r="N806" s="124"/>
      <c r="O806" s="124"/>
      <c r="P806" s="124"/>
      <c r="Q806" s="119"/>
      <c r="R806" s="119"/>
      <c r="S806" s="119"/>
      <c r="T806" s="119"/>
      <c r="U806" s="119"/>
      <c r="V806" s="119"/>
    </row>
    <row r="807" spans="2:22" ht="15" x14ac:dyDescent="0.25">
      <c r="B807" s="426" t="s">
        <v>145</v>
      </c>
      <c r="M807" s="419"/>
      <c r="N807" s="124"/>
      <c r="O807" s="124"/>
      <c r="P807" s="124"/>
      <c r="Q807" s="119"/>
      <c r="R807" s="119"/>
      <c r="S807" s="119"/>
      <c r="T807" s="119"/>
      <c r="U807" s="119"/>
      <c r="V807" s="119"/>
    </row>
    <row r="808" spans="2:22" ht="75" x14ac:dyDescent="0.25">
      <c r="B808" s="132" t="s">
        <v>234</v>
      </c>
      <c r="M808" s="419"/>
      <c r="N808" s="124"/>
      <c r="O808" s="124"/>
      <c r="P808" s="124"/>
      <c r="Q808" s="119"/>
      <c r="R808" s="119"/>
      <c r="S808" s="119"/>
      <c r="T808" s="119"/>
      <c r="U808" s="119"/>
      <c r="V808" s="119"/>
    </row>
    <row r="809" spans="2:22" x14ac:dyDescent="0.2">
      <c r="B809" s="139"/>
      <c r="M809" s="419"/>
      <c r="N809" s="124"/>
      <c r="O809" s="124"/>
      <c r="P809" s="124"/>
      <c r="Q809" s="119"/>
      <c r="R809" s="119"/>
      <c r="S809" s="119"/>
      <c r="T809" s="119"/>
      <c r="U809" s="119"/>
      <c r="V809" s="119"/>
    </row>
    <row r="810" spans="2:22" x14ac:dyDescent="0.2">
      <c r="B810" s="141"/>
      <c r="M810" s="419"/>
      <c r="N810" s="124"/>
      <c r="O810" s="124"/>
      <c r="P810" s="124"/>
      <c r="Q810" s="119"/>
      <c r="R810" s="119"/>
      <c r="S810" s="119"/>
      <c r="T810" s="119"/>
      <c r="U810" s="119"/>
      <c r="V810" s="119"/>
    </row>
    <row r="811" spans="2:22" ht="15" x14ac:dyDescent="0.25">
      <c r="B811" s="423" t="s">
        <v>300</v>
      </c>
      <c r="M811" s="419"/>
      <c r="N811" s="124"/>
      <c r="O811" s="124"/>
      <c r="P811" s="124"/>
      <c r="Q811" s="119"/>
      <c r="R811" s="119"/>
      <c r="S811" s="119"/>
      <c r="T811" s="119"/>
      <c r="U811" s="119"/>
      <c r="V811" s="119"/>
    </row>
    <row r="812" spans="2:22" x14ac:dyDescent="0.2">
      <c r="B812" s="141"/>
      <c r="M812" s="419"/>
      <c r="N812" s="124"/>
      <c r="O812" s="124"/>
      <c r="P812" s="124"/>
      <c r="Q812" s="119"/>
      <c r="R812" s="119"/>
      <c r="S812" s="119"/>
      <c r="T812" s="119"/>
      <c r="U812" s="119"/>
      <c r="V812" s="119"/>
    </row>
    <row r="813" spans="2:22" ht="150" x14ac:dyDescent="0.25">
      <c r="B813" s="140" t="s">
        <v>236</v>
      </c>
      <c r="C813" s="30" t="s">
        <v>237</v>
      </c>
      <c r="D813" s="486" t="s">
        <v>238</v>
      </c>
      <c r="E813" s="484" t="s">
        <v>239</v>
      </c>
      <c r="F813" s="484" t="s">
        <v>240</v>
      </c>
      <c r="G813" s="484" t="s">
        <v>97</v>
      </c>
      <c r="H813" s="29" t="s">
        <v>98</v>
      </c>
      <c r="I813" s="487" t="s">
        <v>99</v>
      </c>
      <c r="J813" s="487" t="s">
        <v>148</v>
      </c>
      <c r="K813" s="571" t="s">
        <v>101</v>
      </c>
      <c r="L813" s="572"/>
      <c r="M813" s="573"/>
      <c r="N813" s="124"/>
      <c r="O813" s="124"/>
      <c r="P813" s="124"/>
      <c r="Q813" s="119"/>
      <c r="R813" s="119"/>
      <c r="S813" s="119"/>
      <c r="T813" s="119"/>
      <c r="U813" s="119"/>
      <c r="V813" s="119"/>
    </row>
    <row r="814" spans="2:22" x14ac:dyDescent="0.2">
      <c r="B814" s="568" t="s">
        <v>241</v>
      </c>
      <c r="C814" s="51"/>
      <c r="D814" s="62"/>
      <c r="E814" s="63"/>
      <c r="F814" s="63"/>
      <c r="G814" s="480"/>
      <c r="H814" s="32"/>
      <c r="I814" s="31"/>
      <c r="J814" s="31"/>
      <c r="K814" s="560"/>
      <c r="L814" s="561"/>
      <c r="M814" s="562"/>
      <c r="N814" s="124"/>
      <c r="O814" s="124"/>
      <c r="P814" s="124"/>
      <c r="Q814" s="119"/>
      <c r="R814" s="119"/>
      <c r="S814" s="119"/>
      <c r="T814" s="119"/>
      <c r="U814" s="119"/>
      <c r="V814" s="119"/>
    </row>
    <row r="815" spans="2:22" x14ac:dyDescent="0.2">
      <c r="B815" s="568"/>
      <c r="C815" s="51"/>
      <c r="D815" s="62"/>
      <c r="E815" s="63"/>
      <c r="F815" s="63"/>
      <c r="G815" s="480"/>
      <c r="H815" s="32"/>
      <c r="I815" s="31"/>
      <c r="J815" s="31"/>
      <c r="K815" s="560"/>
      <c r="L815" s="561"/>
      <c r="M815" s="562"/>
      <c r="N815" s="124"/>
      <c r="O815" s="124"/>
      <c r="P815" s="124"/>
      <c r="Q815" s="119"/>
      <c r="R815" s="119"/>
      <c r="S815" s="119"/>
      <c r="T815" s="119"/>
      <c r="U815" s="119"/>
      <c r="V815" s="119"/>
    </row>
    <row r="816" spans="2:22" x14ac:dyDescent="0.2">
      <c r="B816" s="568"/>
      <c r="C816" s="51"/>
      <c r="D816" s="62"/>
      <c r="E816" s="63"/>
      <c r="F816" s="63"/>
      <c r="G816" s="480"/>
      <c r="H816" s="32"/>
      <c r="I816" s="31"/>
      <c r="J816" s="31"/>
      <c r="K816" s="560"/>
      <c r="L816" s="561"/>
      <c r="M816" s="562"/>
      <c r="N816" s="124"/>
      <c r="O816" s="124"/>
      <c r="P816" s="124"/>
      <c r="Q816" s="119"/>
      <c r="R816" s="119"/>
      <c r="S816" s="119"/>
      <c r="T816" s="119"/>
      <c r="U816" s="119"/>
      <c r="V816" s="119"/>
    </row>
    <row r="817" spans="2:22" x14ac:dyDescent="0.2">
      <c r="B817" s="568"/>
      <c r="C817" s="51"/>
      <c r="D817" s="62"/>
      <c r="E817" s="63"/>
      <c r="F817" s="63"/>
      <c r="G817" s="480"/>
      <c r="H817" s="32"/>
      <c r="I817" s="31"/>
      <c r="J817" s="31"/>
      <c r="K817" s="560"/>
      <c r="L817" s="561"/>
      <c r="M817" s="562"/>
      <c r="N817" s="124"/>
      <c r="O817" s="124"/>
      <c r="P817" s="124"/>
      <c r="Q817" s="119"/>
      <c r="R817" s="119"/>
      <c r="S817" s="119"/>
      <c r="T817" s="119"/>
      <c r="U817" s="119"/>
      <c r="V817" s="119"/>
    </row>
    <row r="818" spans="2:22" x14ac:dyDescent="0.2">
      <c r="B818" s="568"/>
      <c r="C818" s="51"/>
      <c r="D818" s="62"/>
      <c r="E818" s="63"/>
      <c r="F818" s="63"/>
      <c r="G818" s="480"/>
      <c r="H818" s="32"/>
      <c r="I818" s="31"/>
      <c r="J818" s="31"/>
      <c r="K818" s="560"/>
      <c r="L818" s="561"/>
      <c r="M818" s="562"/>
      <c r="N818" s="124"/>
      <c r="O818" s="124"/>
      <c r="P818" s="124"/>
      <c r="Q818" s="119"/>
      <c r="R818" s="119"/>
      <c r="S818" s="119"/>
      <c r="T818" s="119"/>
      <c r="U818" s="119"/>
      <c r="V818" s="119"/>
    </row>
    <row r="819" spans="2:22" x14ac:dyDescent="0.2">
      <c r="B819" s="568"/>
      <c r="C819" s="51"/>
      <c r="D819" s="62"/>
      <c r="E819" s="63"/>
      <c r="F819" s="63"/>
      <c r="G819" s="480"/>
      <c r="H819" s="32"/>
      <c r="I819" s="31"/>
      <c r="J819" s="31"/>
      <c r="K819" s="560"/>
      <c r="L819" s="561"/>
      <c r="M819" s="562"/>
      <c r="N819" s="124"/>
      <c r="O819" s="124"/>
      <c r="P819" s="124"/>
      <c r="Q819" s="119"/>
      <c r="R819" s="119"/>
      <c r="S819" s="119"/>
      <c r="T819" s="119"/>
      <c r="U819" s="119"/>
      <c r="V819" s="119"/>
    </row>
    <row r="820" spans="2:22" x14ac:dyDescent="0.2">
      <c r="B820" s="568"/>
      <c r="C820" s="51"/>
      <c r="D820" s="62"/>
      <c r="E820" s="63"/>
      <c r="F820" s="63"/>
      <c r="G820" s="480"/>
      <c r="H820" s="32"/>
      <c r="I820" s="31"/>
      <c r="J820" s="31"/>
      <c r="K820" s="560"/>
      <c r="L820" s="561"/>
      <c r="M820" s="562"/>
      <c r="N820" s="124"/>
      <c r="O820" s="124"/>
      <c r="P820" s="124"/>
      <c r="Q820" s="119"/>
      <c r="R820" s="119"/>
      <c r="S820" s="119"/>
      <c r="T820" s="119"/>
      <c r="U820" s="119"/>
      <c r="V820" s="119"/>
    </row>
    <row r="821" spans="2:22" x14ac:dyDescent="0.2">
      <c r="B821" s="568"/>
      <c r="C821" s="51"/>
      <c r="D821" s="62"/>
      <c r="E821" s="63"/>
      <c r="F821" s="63"/>
      <c r="G821" s="480"/>
      <c r="H821" s="32"/>
      <c r="I821" s="31"/>
      <c r="J821" s="31"/>
      <c r="K821" s="560"/>
      <c r="L821" s="561"/>
      <c r="M821" s="562"/>
      <c r="N821" s="124"/>
      <c r="O821" s="124"/>
      <c r="P821" s="124"/>
      <c r="Q821" s="119"/>
      <c r="R821" s="119"/>
      <c r="S821" s="119"/>
      <c r="T821" s="119"/>
      <c r="U821" s="119"/>
      <c r="V821" s="119"/>
    </row>
    <row r="822" spans="2:22" x14ac:dyDescent="0.2">
      <c r="B822" s="568"/>
      <c r="C822" s="51"/>
      <c r="D822" s="62"/>
      <c r="E822" s="63"/>
      <c r="F822" s="63"/>
      <c r="G822" s="480"/>
      <c r="H822" s="32"/>
      <c r="I822" s="31"/>
      <c r="J822" s="31"/>
      <c r="K822" s="560"/>
      <c r="L822" s="561"/>
      <c r="M822" s="562"/>
      <c r="N822" s="124"/>
      <c r="O822" s="124"/>
      <c r="P822" s="124"/>
      <c r="Q822" s="119"/>
      <c r="R822" s="119"/>
      <c r="S822" s="119"/>
      <c r="T822" s="119"/>
      <c r="U822" s="119"/>
      <c r="V822" s="119"/>
    </row>
    <row r="823" spans="2:22" x14ac:dyDescent="0.2">
      <c r="B823" s="568"/>
      <c r="C823" s="51"/>
      <c r="D823" s="62"/>
      <c r="E823" s="63"/>
      <c r="F823" s="63"/>
      <c r="G823" s="480"/>
      <c r="H823" s="32"/>
      <c r="I823" s="31"/>
      <c r="J823" s="31"/>
      <c r="K823" s="560"/>
      <c r="L823" s="561"/>
      <c r="M823" s="562"/>
      <c r="N823" s="124"/>
      <c r="O823" s="124"/>
      <c r="P823" s="124"/>
      <c r="Q823" s="119"/>
      <c r="R823" s="119"/>
      <c r="S823" s="119"/>
      <c r="T823" s="119"/>
      <c r="U823" s="119"/>
      <c r="V823" s="119"/>
    </row>
    <row r="824" spans="2:22" x14ac:dyDescent="0.2">
      <c r="B824" s="568"/>
      <c r="C824" s="51"/>
      <c r="D824" s="62"/>
      <c r="E824" s="63"/>
      <c r="F824" s="63"/>
      <c r="G824" s="480"/>
      <c r="H824" s="32"/>
      <c r="I824" s="31"/>
      <c r="J824" s="31"/>
      <c r="K824" s="560"/>
      <c r="L824" s="561"/>
      <c r="M824" s="562"/>
      <c r="N824" s="124"/>
      <c r="O824" s="124"/>
      <c r="P824" s="124"/>
      <c r="Q824" s="119"/>
      <c r="R824" s="119"/>
      <c r="S824" s="119"/>
      <c r="T824" s="119"/>
      <c r="U824" s="119"/>
      <c r="V824" s="119"/>
    </row>
    <row r="825" spans="2:22" x14ac:dyDescent="0.2">
      <c r="B825" s="568"/>
      <c r="C825" s="51"/>
      <c r="D825" s="62"/>
      <c r="E825" s="63"/>
      <c r="F825" s="63"/>
      <c r="G825" s="480"/>
      <c r="H825" s="32"/>
      <c r="I825" s="31"/>
      <c r="J825" s="31"/>
      <c r="K825" s="560"/>
      <c r="L825" s="561"/>
      <c r="M825" s="562"/>
      <c r="N825" s="124"/>
      <c r="O825" s="124"/>
      <c r="P825" s="124"/>
      <c r="Q825" s="119"/>
      <c r="R825" s="119"/>
      <c r="S825" s="119"/>
      <c r="T825" s="119"/>
      <c r="U825" s="119"/>
      <c r="V825" s="119"/>
    </row>
    <row r="826" spans="2:22" x14ac:dyDescent="0.2">
      <c r="B826" s="568"/>
      <c r="C826" s="51"/>
      <c r="D826" s="62"/>
      <c r="E826" s="63"/>
      <c r="F826" s="63"/>
      <c r="G826" s="480"/>
      <c r="H826" s="32"/>
      <c r="I826" s="31"/>
      <c r="J826" s="31"/>
      <c r="K826" s="560"/>
      <c r="L826" s="561"/>
      <c r="M826" s="562"/>
      <c r="N826" s="124"/>
      <c r="O826" s="124"/>
      <c r="P826" s="124"/>
      <c r="Q826" s="119"/>
      <c r="R826" s="119"/>
      <c r="S826" s="119"/>
      <c r="T826" s="119"/>
      <c r="U826" s="119"/>
      <c r="V826" s="119"/>
    </row>
    <row r="827" spans="2:22" x14ac:dyDescent="0.2">
      <c r="B827" s="568"/>
      <c r="C827" s="51"/>
      <c r="D827" s="62"/>
      <c r="E827" s="63"/>
      <c r="F827" s="63"/>
      <c r="G827" s="480"/>
      <c r="H827" s="32"/>
      <c r="I827" s="31"/>
      <c r="J827" s="31"/>
      <c r="K827" s="560"/>
      <c r="L827" s="561"/>
      <c r="M827" s="562"/>
      <c r="N827" s="124"/>
      <c r="O827" s="124"/>
      <c r="P827" s="124"/>
      <c r="Q827" s="119"/>
      <c r="R827" s="119"/>
      <c r="S827" s="119"/>
      <c r="T827" s="119"/>
      <c r="U827" s="119"/>
      <c r="V827" s="119"/>
    </row>
    <row r="828" spans="2:22" x14ac:dyDescent="0.2">
      <c r="B828" s="568"/>
      <c r="C828" s="51"/>
      <c r="D828" s="62"/>
      <c r="E828" s="63"/>
      <c r="F828" s="63"/>
      <c r="G828" s="480"/>
      <c r="H828" s="32"/>
      <c r="I828" s="31"/>
      <c r="J828" s="31"/>
      <c r="K828" s="560"/>
      <c r="L828" s="561"/>
      <c r="M828" s="562"/>
      <c r="N828" s="124"/>
      <c r="O828" s="124"/>
      <c r="P828" s="124"/>
      <c r="Q828" s="119"/>
      <c r="R828" s="119"/>
      <c r="S828" s="119"/>
      <c r="T828" s="119"/>
      <c r="U828" s="119"/>
      <c r="V828" s="119"/>
    </row>
    <row r="829" spans="2:22" x14ac:dyDescent="0.2">
      <c r="B829" s="568"/>
      <c r="C829" s="51"/>
      <c r="D829" s="62"/>
      <c r="E829" s="63"/>
      <c r="F829" s="63"/>
      <c r="G829" s="480"/>
      <c r="H829" s="32"/>
      <c r="I829" s="31"/>
      <c r="J829" s="31"/>
      <c r="K829" s="560"/>
      <c r="L829" s="561"/>
      <c r="M829" s="562"/>
      <c r="N829" s="124"/>
      <c r="O829" s="124"/>
      <c r="P829" s="124"/>
      <c r="Q829" s="119"/>
      <c r="R829" s="119"/>
      <c r="S829" s="119"/>
      <c r="T829" s="119"/>
      <c r="U829" s="119"/>
      <c r="V829" s="119"/>
    </row>
    <row r="830" spans="2:22" x14ac:dyDescent="0.2">
      <c r="B830" s="568"/>
      <c r="C830" s="51"/>
      <c r="D830" s="62"/>
      <c r="E830" s="63"/>
      <c r="F830" s="63"/>
      <c r="G830" s="480"/>
      <c r="H830" s="32"/>
      <c r="I830" s="31"/>
      <c r="J830" s="31"/>
      <c r="K830" s="560"/>
      <c r="L830" s="561"/>
      <c r="M830" s="562"/>
      <c r="N830" s="124"/>
      <c r="O830" s="124"/>
      <c r="P830" s="124"/>
      <c r="Q830" s="119"/>
      <c r="R830" s="119"/>
      <c r="S830" s="119"/>
      <c r="T830" s="119"/>
      <c r="U830" s="119"/>
      <c r="V830" s="119"/>
    </row>
    <row r="831" spans="2:22" x14ac:dyDescent="0.2">
      <c r="B831" s="568"/>
      <c r="C831" s="51"/>
      <c r="D831" s="62"/>
      <c r="E831" s="63"/>
      <c r="F831" s="63"/>
      <c r="G831" s="480"/>
      <c r="H831" s="32"/>
      <c r="I831" s="31"/>
      <c r="J831" s="31"/>
      <c r="K831" s="560"/>
      <c r="L831" s="561"/>
      <c r="M831" s="562"/>
      <c r="N831" s="124"/>
      <c r="O831" s="124"/>
      <c r="P831" s="124"/>
      <c r="Q831" s="119"/>
      <c r="R831" s="119"/>
      <c r="S831" s="119"/>
      <c r="T831" s="119"/>
      <c r="U831" s="119"/>
      <c r="V831" s="119"/>
    </row>
    <row r="832" spans="2:22" x14ac:dyDescent="0.2">
      <c r="B832" s="568"/>
      <c r="C832" s="51"/>
      <c r="D832" s="62"/>
      <c r="E832" s="63"/>
      <c r="F832" s="63"/>
      <c r="G832" s="480"/>
      <c r="H832" s="32"/>
      <c r="I832" s="31"/>
      <c r="J832" s="31"/>
      <c r="K832" s="560"/>
      <c r="L832" s="561"/>
      <c r="M832" s="562"/>
      <c r="N832" s="124"/>
      <c r="O832" s="124"/>
      <c r="P832" s="124"/>
      <c r="Q832" s="119"/>
      <c r="R832" s="119"/>
      <c r="S832" s="119"/>
      <c r="T832" s="119"/>
      <c r="U832" s="119"/>
      <c r="V832" s="119"/>
    </row>
    <row r="833" spans="2:22" x14ac:dyDescent="0.2">
      <c r="B833" s="568"/>
      <c r="C833" s="51"/>
      <c r="D833" s="62"/>
      <c r="E833" s="63"/>
      <c r="F833" s="63"/>
      <c r="G833" s="480"/>
      <c r="H833" s="32"/>
      <c r="I833" s="31"/>
      <c r="J833" s="31"/>
      <c r="K833" s="560"/>
      <c r="L833" s="561"/>
      <c r="M833" s="562"/>
      <c r="N833" s="124"/>
      <c r="O833" s="124"/>
      <c r="P833" s="124"/>
      <c r="Q833" s="119"/>
      <c r="R833" s="119"/>
      <c r="S833" s="119"/>
      <c r="T833" s="119"/>
      <c r="U833" s="119"/>
      <c r="V833" s="119"/>
    </row>
    <row r="834" spans="2:22" x14ac:dyDescent="0.2">
      <c r="B834" s="141"/>
      <c r="G834" s="142"/>
      <c r="H834" s="142"/>
      <c r="K834" s="143"/>
      <c r="L834" s="143"/>
      <c r="M834" s="144"/>
      <c r="N834" s="124"/>
      <c r="O834" s="124"/>
      <c r="P834" s="124"/>
      <c r="Q834" s="119"/>
      <c r="R834" s="119"/>
      <c r="S834" s="119"/>
      <c r="T834" s="119"/>
      <c r="U834" s="119"/>
      <c r="V834" s="119"/>
    </row>
    <row r="835" spans="2:22" x14ac:dyDescent="0.2">
      <c r="B835" s="567" t="s">
        <v>242</v>
      </c>
      <c r="C835" s="62"/>
      <c r="D835" s="64"/>
      <c r="E835" s="63"/>
      <c r="F835" s="63"/>
      <c r="G835" s="480"/>
      <c r="H835" s="32"/>
      <c r="I835" s="31"/>
      <c r="J835" s="31"/>
      <c r="K835" s="560"/>
      <c r="L835" s="561"/>
      <c r="M835" s="562"/>
      <c r="N835" s="124"/>
      <c r="O835" s="124"/>
      <c r="P835" s="124"/>
      <c r="Q835" s="119"/>
      <c r="R835" s="119"/>
      <c r="S835" s="119"/>
      <c r="T835" s="119"/>
      <c r="U835" s="119"/>
      <c r="V835" s="119"/>
    </row>
    <row r="836" spans="2:22" x14ac:dyDescent="0.2">
      <c r="B836" s="567"/>
      <c r="C836" s="62"/>
      <c r="D836" s="64"/>
      <c r="E836" s="63"/>
      <c r="F836" s="63"/>
      <c r="G836" s="480"/>
      <c r="H836" s="32"/>
      <c r="I836" s="31"/>
      <c r="J836" s="31"/>
      <c r="K836" s="560"/>
      <c r="L836" s="561"/>
      <c r="M836" s="562"/>
      <c r="N836" s="124"/>
      <c r="O836" s="124"/>
      <c r="P836" s="124"/>
      <c r="Q836" s="119"/>
      <c r="R836" s="119"/>
      <c r="S836" s="119"/>
      <c r="T836" s="119"/>
      <c r="U836" s="119"/>
      <c r="V836" s="119"/>
    </row>
    <row r="837" spans="2:22" x14ac:dyDescent="0.2">
      <c r="B837" s="567"/>
      <c r="C837" s="62"/>
      <c r="D837" s="64"/>
      <c r="E837" s="63"/>
      <c r="F837" s="63"/>
      <c r="G837" s="480"/>
      <c r="H837" s="32"/>
      <c r="I837" s="31"/>
      <c r="J837" s="31"/>
      <c r="K837" s="560"/>
      <c r="L837" s="561"/>
      <c r="M837" s="562"/>
      <c r="N837" s="124"/>
      <c r="O837" s="124"/>
      <c r="P837" s="124"/>
      <c r="Q837" s="119"/>
      <c r="R837" s="119"/>
      <c r="S837" s="119"/>
      <c r="T837" s="119"/>
      <c r="U837" s="119"/>
      <c r="V837" s="119"/>
    </row>
    <row r="838" spans="2:22" x14ac:dyDescent="0.2">
      <c r="B838" s="567"/>
      <c r="C838" s="62"/>
      <c r="D838" s="64"/>
      <c r="E838" s="63"/>
      <c r="F838" s="63"/>
      <c r="G838" s="480"/>
      <c r="H838" s="32"/>
      <c r="I838" s="31"/>
      <c r="J838" s="31"/>
      <c r="K838" s="560"/>
      <c r="L838" s="561"/>
      <c r="M838" s="562"/>
      <c r="N838" s="124"/>
      <c r="O838" s="124"/>
      <c r="P838" s="124"/>
      <c r="Q838" s="119"/>
      <c r="R838" s="119"/>
      <c r="S838" s="119"/>
      <c r="T838" s="119"/>
      <c r="U838" s="119"/>
      <c r="V838" s="119"/>
    </row>
    <row r="839" spans="2:22" x14ac:dyDescent="0.2">
      <c r="B839" s="567"/>
      <c r="C839" s="62"/>
      <c r="D839" s="64"/>
      <c r="E839" s="63"/>
      <c r="F839" s="63"/>
      <c r="G839" s="480"/>
      <c r="H839" s="32"/>
      <c r="I839" s="31"/>
      <c r="J839" s="31"/>
      <c r="K839" s="560"/>
      <c r="L839" s="561"/>
      <c r="M839" s="562"/>
      <c r="N839" s="124"/>
      <c r="O839" s="124"/>
      <c r="P839" s="124"/>
      <c r="Q839" s="119"/>
      <c r="R839" s="119"/>
      <c r="S839" s="119"/>
      <c r="T839" s="119"/>
      <c r="U839" s="119"/>
      <c r="V839" s="119"/>
    </row>
    <row r="840" spans="2:22" x14ac:dyDescent="0.2">
      <c r="B840" s="567"/>
      <c r="C840" s="62"/>
      <c r="D840" s="64"/>
      <c r="E840" s="63"/>
      <c r="F840" s="63"/>
      <c r="G840" s="480"/>
      <c r="H840" s="32"/>
      <c r="I840" s="31"/>
      <c r="J840" s="31"/>
      <c r="K840" s="560"/>
      <c r="L840" s="561"/>
      <c r="M840" s="562"/>
      <c r="N840" s="124"/>
      <c r="O840" s="124"/>
      <c r="P840" s="124"/>
      <c r="Q840" s="119"/>
      <c r="R840" s="119"/>
      <c r="S840" s="119"/>
      <c r="T840" s="119"/>
      <c r="U840" s="119"/>
      <c r="V840" s="119"/>
    </row>
    <row r="841" spans="2:22" x14ac:dyDescent="0.2">
      <c r="B841" s="567"/>
      <c r="C841" s="62"/>
      <c r="D841" s="64"/>
      <c r="E841" s="63"/>
      <c r="F841" s="63"/>
      <c r="G841" s="480"/>
      <c r="H841" s="32"/>
      <c r="I841" s="31"/>
      <c r="J841" s="31"/>
      <c r="K841" s="560"/>
      <c r="L841" s="561"/>
      <c r="M841" s="562"/>
      <c r="N841" s="124"/>
      <c r="O841" s="124"/>
      <c r="P841" s="124"/>
      <c r="Q841" s="119"/>
      <c r="R841" s="119"/>
      <c r="S841" s="119"/>
      <c r="T841" s="119"/>
      <c r="U841" s="119"/>
      <c r="V841" s="119"/>
    </row>
    <row r="842" spans="2:22" x14ac:dyDescent="0.2">
      <c r="B842" s="567"/>
      <c r="C842" s="62"/>
      <c r="D842" s="64"/>
      <c r="E842" s="63"/>
      <c r="F842" s="63"/>
      <c r="G842" s="480"/>
      <c r="H842" s="32"/>
      <c r="I842" s="31"/>
      <c r="J842" s="31"/>
      <c r="K842" s="560"/>
      <c r="L842" s="561"/>
      <c r="M842" s="562"/>
      <c r="N842" s="124"/>
      <c r="O842" s="124"/>
      <c r="P842" s="124"/>
      <c r="Q842" s="119"/>
      <c r="R842" s="119"/>
      <c r="S842" s="119"/>
      <c r="T842" s="119"/>
      <c r="U842" s="119"/>
      <c r="V842" s="119"/>
    </row>
    <row r="843" spans="2:22" x14ac:dyDescent="0.2">
      <c r="B843" s="567"/>
      <c r="C843" s="62"/>
      <c r="D843" s="64"/>
      <c r="E843" s="63"/>
      <c r="F843" s="63"/>
      <c r="G843" s="480"/>
      <c r="H843" s="32"/>
      <c r="I843" s="31"/>
      <c r="J843" s="31"/>
      <c r="K843" s="560"/>
      <c r="L843" s="561"/>
      <c r="M843" s="562"/>
      <c r="N843" s="124"/>
      <c r="O843" s="124"/>
      <c r="P843" s="124"/>
      <c r="Q843" s="119"/>
      <c r="R843" s="119"/>
      <c r="S843" s="119"/>
      <c r="T843" s="119"/>
      <c r="U843" s="119"/>
      <c r="V843" s="119"/>
    </row>
    <row r="844" spans="2:22" x14ac:dyDescent="0.2">
      <c r="B844" s="567"/>
      <c r="C844" s="62"/>
      <c r="D844" s="64"/>
      <c r="E844" s="63"/>
      <c r="F844" s="63"/>
      <c r="G844" s="480"/>
      <c r="H844" s="32"/>
      <c r="I844" s="31"/>
      <c r="J844" s="31"/>
      <c r="K844" s="560"/>
      <c r="L844" s="561"/>
      <c r="M844" s="562"/>
      <c r="N844" s="124"/>
      <c r="O844" s="124"/>
      <c r="P844" s="124"/>
      <c r="Q844" s="119"/>
      <c r="R844" s="119"/>
      <c r="S844" s="119"/>
      <c r="T844" s="119"/>
      <c r="U844" s="119"/>
      <c r="V844" s="119"/>
    </row>
    <row r="845" spans="2:22" x14ac:dyDescent="0.2">
      <c r="B845" s="567"/>
      <c r="C845" s="62"/>
      <c r="D845" s="64"/>
      <c r="E845" s="63"/>
      <c r="F845" s="63"/>
      <c r="G845" s="480"/>
      <c r="H845" s="32"/>
      <c r="I845" s="31"/>
      <c r="J845" s="31"/>
      <c r="K845" s="560"/>
      <c r="L845" s="561"/>
      <c r="M845" s="562"/>
      <c r="N845" s="124"/>
      <c r="O845" s="124"/>
      <c r="P845" s="124"/>
      <c r="Q845" s="119"/>
      <c r="R845" s="119"/>
      <c r="S845" s="119"/>
      <c r="T845" s="119"/>
      <c r="U845" s="119"/>
      <c r="V845" s="119"/>
    </row>
    <row r="846" spans="2:22" x14ac:dyDescent="0.2">
      <c r="B846" s="567"/>
      <c r="C846" s="62"/>
      <c r="D846" s="64"/>
      <c r="E846" s="63"/>
      <c r="F846" s="63"/>
      <c r="G846" s="480"/>
      <c r="H846" s="32"/>
      <c r="I846" s="31"/>
      <c r="J846" s="31"/>
      <c r="K846" s="560"/>
      <c r="L846" s="561"/>
      <c r="M846" s="562"/>
      <c r="N846" s="124"/>
      <c r="O846" s="124"/>
      <c r="P846" s="124"/>
      <c r="Q846" s="119"/>
      <c r="R846" s="119"/>
      <c r="S846" s="119"/>
      <c r="T846" s="119"/>
      <c r="U846" s="119"/>
      <c r="V846" s="119"/>
    </row>
    <row r="847" spans="2:22" x14ac:dyDescent="0.2">
      <c r="B847" s="567"/>
      <c r="C847" s="62"/>
      <c r="D847" s="64"/>
      <c r="E847" s="63"/>
      <c r="F847" s="63"/>
      <c r="G847" s="480"/>
      <c r="H847" s="32"/>
      <c r="I847" s="31"/>
      <c r="J847" s="31"/>
      <c r="K847" s="560"/>
      <c r="L847" s="561"/>
      <c r="M847" s="562"/>
      <c r="N847" s="124"/>
      <c r="O847" s="124"/>
      <c r="P847" s="124"/>
      <c r="Q847" s="119"/>
      <c r="R847" s="119"/>
      <c r="S847" s="119"/>
      <c r="T847" s="119"/>
      <c r="U847" s="119"/>
      <c r="V847" s="119"/>
    </row>
    <row r="848" spans="2:22" x14ac:dyDescent="0.2">
      <c r="B848" s="567"/>
      <c r="C848" s="62"/>
      <c r="D848" s="64"/>
      <c r="E848" s="63"/>
      <c r="F848" s="63"/>
      <c r="G848" s="480"/>
      <c r="H848" s="32"/>
      <c r="I848" s="31"/>
      <c r="J848" s="31"/>
      <c r="K848" s="560"/>
      <c r="L848" s="561"/>
      <c r="M848" s="562"/>
      <c r="N848" s="124"/>
      <c r="O848" s="124"/>
      <c r="P848" s="124"/>
      <c r="Q848" s="119"/>
      <c r="R848" s="119"/>
      <c r="S848" s="119"/>
      <c r="T848" s="119"/>
      <c r="U848" s="119"/>
      <c r="V848" s="119"/>
    </row>
    <row r="849" spans="2:22" x14ac:dyDescent="0.2">
      <c r="B849" s="567"/>
      <c r="C849" s="62"/>
      <c r="D849" s="64"/>
      <c r="E849" s="63"/>
      <c r="F849" s="63"/>
      <c r="G849" s="480"/>
      <c r="H849" s="32"/>
      <c r="I849" s="31"/>
      <c r="J849" s="31"/>
      <c r="K849" s="560"/>
      <c r="L849" s="561"/>
      <c r="M849" s="562"/>
      <c r="N849" s="124"/>
      <c r="O849" s="124"/>
      <c r="P849" s="124"/>
      <c r="Q849" s="119"/>
      <c r="R849" s="119"/>
      <c r="S849" s="119"/>
      <c r="T849" s="119"/>
      <c r="U849" s="119"/>
      <c r="V849" s="119"/>
    </row>
    <row r="850" spans="2:22" x14ac:dyDescent="0.2">
      <c r="B850" s="567"/>
      <c r="C850" s="62"/>
      <c r="D850" s="64"/>
      <c r="E850" s="63"/>
      <c r="F850" s="63"/>
      <c r="G850" s="480"/>
      <c r="H850" s="32"/>
      <c r="I850" s="31"/>
      <c r="J850" s="31"/>
      <c r="K850" s="560"/>
      <c r="L850" s="561"/>
      <c r="M850" s="562"/>
      <c r="N850" s="124"/>
      <c r="O850" s="124"/>
      <c r="P850" s="124"/>
      <c r="Q850" s="119"/>
      <c r="R850" s="119"/>
      <c r="S850" s="119"/>
      <c r="T850" s="119"/>
      <c r="U850" s="119"/>
      <c r="V850" s="119"/>
    </row>
    <row r="851" spans="2:22" x14ac:dyDescent="0.2">
      <c r="B851" s="567"/>
      <c r="C851" s="62"/>
      <c r="D851" s="64"/>
      <c r="E851" s="63"/>
      <c r="F851" s="63"/>
      <c r="G851" s="480"/>
      <c r="H851" s="32"/>
      <c r="I851" s="31"/>
      <c r="J851" s="31"/>
      <c r="K851" s="560"/>
      <c r="L851" s="561"/>
      <c r="M851" s="562"/>
      <c r="N851" s="124"/>
      <c r="O851" s="124"/>
      <c r="P851" s="124"/>
      <c r="Q851" s="119"/>
      <c r="R851" s="119"/>
      <c r="S851" s="119"/>
      <c r="T851" s="119"/>
      <c r="U851" s="119"/>
      <c r="V851" s="119"/>
    </row>
    <row r="852" spans="2:22" x14ac:dyDescent="0.2">
      <c r="B852" s="567"/>
      <c r="C852" s="62"/>
      <c r="D852" s="64"/>
      <c r="E852" s="63"/>
      <c r="F852" s="63"/>
      <c r="G852" s="480"/>
      <c r="H852" s="32"/>
      <c r="I852" s="31"/>
      <c r="J852" s="31"/>
      <c r="K852" s="560"/>
      <c r="L852" s="561"/>
      <c r="M852" s="562"/>
      <c r="N852" s="124"/>
      <c r="O852" s="124"/>
      <c r="P852" s="124"/>
      <c r="Q852" s="119"/>
      <c r="R852" s="119"/>
      <c r="S852" s="119"/>
      <c r="T852" s="119"/>
      <c r="U852" s="119"/>
      <c r="V852" s="119"/>
    </row>
    <row r="853" spans="2:22" x14ac:dyDescent="0.2">
      <c r="B853" s="567"/>
      <c r="C853" s="62"/>
      <c r="D853" s="64"/>
      <c r="E853" s="63"/>
      <c r="F853" s="63"/>
      <c r="G853" s="480"/>
      <c r="H853" s="32"/>
      <c r="I853" s="31"/>
      <c r="J853" s="31"/>
      <c r="K853" s="560"/>
      <c r="L853" s="561"/>
      <c r="M853" s="562"/>
      <c r="N853" s="124"/>
      <c r="O853" s="124"/>
      <c r="P853" s="124"/>
      <c r="Q853" s="119"/>
      <c r="R853" s="119"/>
      <c r="S853" s="119"/>
      <c r="T853" s="119"/>
      <c r="U853" s="119"/>
      <c r="V853" s="119"/>
    </row>
    <row r="854" spans="2:22" x14ac:dyDescent="0.2">
      <c r="B854" s="567"/>
      <c r="C854" s="62"/>
      <c r="D854" s="64"/>
      <c r="E854" s="63"/>
      <c r="F854" s="63"/>
      <c r="G854" s="480"/>
      <c r="H854" s="32"/>
      <c r="I854" s="31"/>
      <c r="J854" s="31"/>
      <c r="K854" s="560"/>
      <c r="L854" s="561"/>
      <c r="M854" s="562"/>
      <c r="N854" s="124"/>
      <c r="O854" s="124"/>
      <c r="P854" s="124"/>
      <c r="Q854" s="119"/>
      <c r="R854" s="119"/>
      <c r="S854" s="119"/>
      <c r="T854" s="119"/>
      <c r="U854" s="119"/>
      <c r="V854" s="119"/>
    </row>
    <row r="855" spans="2:22" x14ac:dyDescent="0.2">
      <c r="B855" s="141"/>
      <c r="K855" s="143"/>
      <c r="L855" s="143"/>
      <c r="M855" s="144"/>
      <c r="N855" s="124"/>
      <c r="O855" s="124"/>
      <c r="P855" s="124"/>
      <c r="Q855" s="119"/>
      <c r="R855" s="119"/>
      <c r="S855" s="119"/>
      <c r="T855" s="119"/>
      <c r="U855" s="119"/>
      <c r="V855" s="119"/>
    </row>
    <row r="856" spans="2:22" x14ac:dyDescent="0.2">
      <c r="B856" s="567" t="s">
        <v>243</v>
      </c>
      <c r="C856" s="145"/>
      <c r="D856" s="145"/>
      <c r="E856" s="31"/>
      <c r="F856" s="65"/>
      <c r="G856" s="480"/>
      <c r="H856" s="32"/>
      <c r="I856" s="31"/>
      <c r="J856" s="31"/>
      <c r="K856" s="560"/>
      <c r="L856" s="561"/>
      <c r="M856" s="562"/>
      <c r="N856" s="124"/>
      <c r="O856" s="124"/>
      <c r="P856" s="124"/>
      <c r="Q856" s="119"/>
      <c r="R856" s="119"/>
      <c r="S856" s="119"/>
      <c r="T856" s="119"/>
      <c r="U856" s="119"/>
      <c r="V856" s="119"/>
    </row>
    <row r="857" spans="2:22" x14ac:dyDescent="0.2">
      <c r="B857" s="567"/>
      <c r="C857" s="145"/>
      <c r="D857" s="145"/>
      <c r="E857" s="31"/>
      <c r="F857" s="65"/>
      <c r="G857" s="480"/>
      <c r="H857" s="32"/>
      <c r="I857" s="31"/>
      <c r="J857" s="31"/>
      <c r="K857" s="560"/>
      <c r="L857" s="561"/>
      <c r="M857" s="562"/>
      <c r="N857" s="124"/>
      <c r="O857" s="124"/>
      <c r="P857" s="124"/>
      <c r="Q857" s="119"/>
      <c r="R857" s="119"/>
      <c r="S857" s="119"/>
      <c r="T857" s="119"/>
      <c r="U857" s="119"/>
      <c r="V857" s="119"/>
    </row>
    <row r="858" spans="2:22" x14ac:dyDescent="0.2">
      <c r="B858" s="567"/>
      <c r="C858" s="145"/>
      <c r="D858" s="145"/>
      <c r="E858" s="31"/>
      <c r="F858" s="65"/>
      <c r="G858" s="480"/>
      <c r="H858" s="32"/>
      <c r="I858" s="31"/>
      <c r="J858" s="31"/>
      <c r="K858" s="560"/>
      <c r="L858" s="561"/>
      <c r="M858" s="562"/>
      <c r="N858" s="124"/>
      <c r="O858" s="124"/>
      <c r="P858" s="124"/>
      <c r="Q858" s="119"/>
      <c r="R858" s="119"/>
      <c r="S858" s="119"/>
      <c r="T858" s="119"/>
      <c r="U858" s="119"/>
      <c r="V858" s="119"/>
    </row>
    <row r="859" spans="2:22" x14ac:dyDescent="0.2">
      <c r="B859" s="567"/>
      <c r="C859" s="145"/>
      <c r="D859" s="145"/>
      <c r="E859" s="31"/>
      <c r="F859" s="65"/>
      <c r="G859" s="480"/>
      <c r="H859" s="32"/>
      <c r="I859" s="31"/>
      <c r="J859" s="31"/>
      <c r="K859" s="560"/>
      <c r="L859" s="561"/>
      <c r="M859" s="562"/>
      <c r="N859" s="124"/>
      <c r="O859" s="124"/>
      <c r="P859" s="124"/>
      <c r="Q859" s="119"/>
      <c r="R859" s="119"/>
      <c r="S859" s="119"/>
      <c r="T859" s="119"/>
      <c r="U859" s="119"/>
      <c r="V859" s="119"/>
    </row>
    <row r="860" spans="2:22" x14ac:dyDescent="0.2">
      <c r="B860" s="141"/>
      <c r="K860" s="143"/>
      <c r="L860" s="143"/>
      <c r="M860" s="144"/>
      <c r="N860" s="124"/>
      <c r="O860" s="124"/>
      <c r="P860" s="124"/>
      <c r="Q860" s="119"/>
      <c r="R860" s="119"/>
      <c r="S860" s="119"/>
      <c r="T860" s="119"/>
      <c r="U860" s="119"/>
      <c r="V860" s="119"/>
    </row>
    <row r="861" spans="2:22" x14ac:dyDescent="0.2">
      <c r="B861" s="567" t="s">
        <v>244</v>
      </c>
      <c r="C861" s="62"/>
      <c r="D861" s="64"/>
      <c r="E861" s="63"/>
      <c r="F861" s="63"/>
      <c r="G861" s="480"/>
      <c r="H861" s="32"/>
      <c r="I861" s="31"/>
      <c r="J861" s="31"/>
      <c r="K861" s="560"/>
      <c r="L861" s="561"/>
      <c r="M861" s="562"/>
      <c r="N861" s="124"/>
      <c r="O861" s="124"/>
      <c r="P861" s="124"/>
      <c r="Q861" s="119"/>
      <c r="R861" s="119"/>
      <c r="S861" s="119"/>
      <c r="T861" s="119"/>
      <c r="U861" s="119"/>
      <c r="V861" s="119"/>
    </row>
    <row r="862" spans="2:22" x14ac:dyDescent="0.2">
      <c r="B862" s="567"/>
      <c r="C862" s="62"/>
      <c r="D862" s="64"/>
      <c r="E862" s="63"/>
      <c r="F862" s="63"/>
      <c r="G862" s="480"/>
      <c r="H862" s="32"/>
      <c r="I862" s="31"/>
      <c r="J862" s="31"/>
      <c r="K862" s="560"/>
      <c r="L862" s="561"/>
      <c r="M862" s="562"/>
      <c r="N862" s="124"/>
      <c r="O862" s="124"/>
      <c r="P862" s="124"/>
      <c r="Q862" s="119"/>
      <c r="R862" s="119"/>
      <c r="S862" s="119"/>
      <c r="T862" s="119"/>
      <c r="U862" s="119"/>
      <c r="V862" s="119"/>
    </row>
    <row r="863" spans="2:22" x14ac:dyDescent="0.2">
      <c r="B863" s="567"/>
      <c r="C863" s="62"/>
      <c r="D863" s="64"/>
      <c r="E863" s="63"/>
      <c r="F863" s="63"/>
      <c r="G863" s="480"/>
      <c r="H863" s="32"/>
      <c r="I863" s="31"/>
      <c r="J863" s="31"/>
      <c r="K863" s="560"/>
      <c r="L863" s="561"/>
      <c r="M863" s="562"/>
      <c r="N863" s="124"/>
      <c r="O863" s="124"/>
      <c r="P863" s="124"/>
      <c r="Q863" s="119"/>
      <c r="R863" s="119"/>
      <c r="S863" s="119"/>
      <c r="T863" s="119"/>
      <c r="U863" s="119"/>
      <c r="V863" s="119"/>
    </row>
    <row r="864" spans="2:22" x14ac:dyDescent="0.2">
      <c r="B864" s="567"/>
      <c r="C864" s="62"/>
      <c r="D864" s="64"/>
      <c r="E864" s="63"/>
      <c r="F864" s="63"/>
      <c r="G864" s="480"/>
      <c r="H864" s="32"/>
      <c r="I864" s="31"/>
      <c r="J864" s="31"/>
      <c r="K864" s="560"/>
      <c r="L864" s="561"/>
      <c r="M864" s="562"/>
      <c r="N864" s="124"/>
      <c r="O864" s="124"/>
      <c r="P864" s="124"/>
      <c r="Q864" s="119"/>
      <c r="R864" s="119"/>
      <c r="S864" s="119"/>
      <c r="T864" s="119"/>
      <c r="U864" s="119"/>
      <c r="V864" s="119"/>
    </row>
    <row r="865" spans="2:22" x14ac:dyDescent="0.2">
      <c r="B865" s="567"/>
      <c r="C865" s="62"/>
      <c r="D865" s="64"/>
      <c r="E865" s="63"/>
      <c r="F865" s="63"/>
      <c r="G865" s="480"/>
      <c r="H865" s="32"/>
      <c r="I865" s="31"/>
      <c r="J865" s="31"/>
      <c r="K865" s="560"/>
      <c r="L865" s="561"/>
      <c r="M865" s="562"/>
      <c r="N865" s="124"/>
      <c r="O865" s="124"/>
      <c r="P865" s="124"/>
      <c r="Q865" s="119"/>
      <c r="R865" s="119"/>
      <c r="S865" s="119"/>
      <c r="T865" s="119"/>
      <c r="U865" s="119"/>
      <c r="V865" s="119"/>
    </row>
    <row r="866" spans="2:22" x14ac:dyDescent="0.2">
      <c r="B866" s="567"/>
      <c r="C866" s="62"/>
      <c r="D866" s="64"/>
      <c r="E866" s="63"/>
      <c r="F866" s="63"/>
      <c r="G866" s="480"/>
      <c r="H866" s="32"/>
      <c r="I866" s="31"/>
      <c r="J866" s="31"/>
      <c r="K866" s="560"/>
      <c r="L866" s="561"/>
      <c r="M866" s="562"/>
      <c r="N866" s="124"/>
      <c r="O866" s="124"/>
      <c r="P866" s="124"/>
      <c r="Q866" s="119"/>
      <c r="R866" s="119"/>
      <c r="S866" s="119"/>
      <c r="T866" s="119"/>
      <c r="U866" s="119"/>
      <c r="V866" s="119"/>
    </row>
    <row r="867" spans="2:22" x14ac:dyDescent="0.2">
      <c r="B867" s="567"/>
      <c r="C867" s="62"/>
      <c r="D867" s="64"/>
      <c r="E867" s="63"/>
      <c r="F867" s="63"/>
      <c r="G867" s="480"/>
      <c r="H867" s="32"/>
      <c r="I867" s="31"/>
      <c r="J867" s="31"/>
      <c r="K867" s="560"/>
      <c r="L867" s="561"/>
      <c r="M867" s="562"/>
      <c r="N867" s="124"/>
      <c r="O867" s="124"/>
      <c r="P867" s="124"/>
      <c r="Q867" s="119"/>
      <c r="R867" s="119"/>
      <c r="S867" s="119"/>
      <c r="T867" s="119"/>
      <c r="U867" s="119"/>
      <c r="V867" s="119"/>
    </row>
    <row r="868" spans="2:22" x14ac:dyDescent="0.2">
      <c r="B868" s="567"/>
      <c r="C868" s="62"/>
      <c r="D868" s="64"/>
      <c r="E868" s="63"/>
      <c r="F868" s="63"/>
      <c r="G868" s="480"/>
      <c r="H868" s="32"/>
      <c r="I868" s="31"/>
      <c r="J868" s="31"/>
      <c r="K868" s="560"/>
      <c r="L868" s="561"/>
      <c r="M868" s="562"/>
      <c r="N868" s="124"/>
      <c r="O868" s="124"/>
      <c r="P868" s="124"/>
      <c r="Q868" s="119"/>
      <c r="R868" s="119"/>
      <c r="S868" s="119"/>
      <c r="T868" s="119"/>
      <c r="U868" s="119"/>
      <c r="V868" s="119"/>
    </row>
    <row r="869" spans="2:22" x14ac:dyDescent="0.2">
      <c r="B869" s="567"/>
      <c r="C869" s="62"/>
      <c r="D869" s="64"/>
      <c r="E869" s="63"/>
      <c r="F869" s="63"/>
      <c r="G869" s="480"/>
      <c r="H869" s="32"/>
      <c r="I869" s="31"/>
      <c r="J869" s="31"/>
      <c r="K869" s="560"/>
      <c r="L869" s="561"/>
      <c r="M869" s="562"/>
      <c r="N869" s="124"/>
      <c r="O869" s="124"/>
      <c r="P869" s="124"/>
      <c r="Q869" s="119"/>
      <c r="R869" s="119"/>
      <c r="S869" s="119"/>
      <c r="T869" s="119"/>
      <c r="U869" s="119"/>
      <c r="V869" s="119"/>
    </row>
    <row r="870" spans="2:22" x14ac:dyDescent="0.2">
      <c r="B870" s="567"/>
      <c r="C870" s="62"/>
      <c r="D870" s="64"/>
      <c r="E870" s="63"/>
      <c r="F870" s="63"/>
      <c r="G870" s="480"/>
      <c r="H870" s="32"/>
      <c r="I870" s="31"/>
      <c r="J870" s="31"/>
      <c r="K870" s="560"/>
      <c r="L870" s="561"/>
      <c r="M870" s="562"/>
      <c r="N870" s="124"/>
      <c r="O870" s="124"/>
      <c r="P870" s="124"/>
      <c r="Q870" s="119"/>
      <c r="R870" s="119"/>
      <c r="S870" s="119"/>
      <c r="T870" s="119"/>
      <c r="U870" s="119"/>
      <c r="V870" s="119"/>
    </row>
    <row r="871" spans="2:22" x14ac:dyDescent="0.2">
      <c r="B871" s="567"/>
      <c r="C871" s="62"/>
      <c r="D871" s="64"/>
      <c r="E871" s="63"/>
      <c r="F871" s="63"/>
      <c r="G871" s="480"/>
      <c r="H871" s="32"/>
      <c r="I871" s="31"/>
      <c r="J871" s="31"/>
      <c r="K871" s="560"/>
      <c r="L871" s="561"/>
      <c r="M871" s="562"/>
      <c r="N871" s="124"/>
      <c r="O871" s="124"/>
      <c r="P871" s="124"/>
      <c r="Q871" s="119"/>
      <c r="R871" s="119"/>
      <c r="S871" s="119"/>
      <c r="T871" s="119"/>
      <c r="U871" s="119"/>
      <c r="V871" s="119"/>
    </row>
    <row r="872" spans="2:22" x14ac:dyDescent="0.2">
      <c r="B872" s="567"/>
      <c r="C872" s="62"/>
      <c r="D872" s="64"/>
      <c r="E872" s="63"/>
      <c r="F872" s="63"/>
      <c r="G872" s="480"/>
      <c r="H872" s="32"/>
      <c r="I872" s="31"/>
      <c r="J872" s="31"/>
      <c r="K872" s="560"/>
      <c r="L872" s="561"/>
      <c r="M872" s="562"/>
      <c r="N872" s="124"/>
      <c r="O872" s="124"/>
      <c r="P872" s="124"/>
      <c r="Q872" s="119"/>
      <c r="R872" s="119"/>
      <c r="S872" s="119"/>
      <c r="T872" s="119"/>
      <c r="U872" s="119"/>
      <c r="V872" s="119"/>
    </row>
    <row r="873" spans="2:22" x14ac:dyDescent="0.2">
      <c r="B873" s="567"/>
      <c r="C873" s="62"/>
      <c r="D873" s="64"/>
      <c r="E873" s="63"/>
      <c r="F873" s="63"/>
      <c r="G873" s="480"/>
      <c r="H873" s="32"/>
      <c r="I873" s="31"/>
      <c r="J873" s="31"/>
      <c r="K873" s="560"/>
      <c r="L873" s="561"/>
      <c r="M873" s="562"/>
      <c r="N873" s="124"/>
      <c r="O873" s="124"/>
      <c r="P873" s="124"/>
      <c r="Q873" s="119"/>
      <c r="R873" s="119"/>
      <c r="S873" s="119"/>
      <c r="T873" s="119"/>
      <c r="U873" s="119"/>
      <c r="V873" s="119"/>
    </row>
    <row r="874" spans="2:22" x14ac:dyDescent="0.2">
      <c r="B874" s="567"/>
      <c r="C874" s="62"/>
      <c r="D874" s="64"/>
      <c r="E874" s="63"/>
      <c r="F874" s="63"/>
      <c r="G874" s="480"/>
      <c r="H874" s="32"/>
      <c r="I874" s="31"/>
      <c r="J874" s="31"/>
      <c r="K874" s="560"/>
      <c r="L874" s="561"/>
      <c r="M874" s="562"/>
      <c r="N874" s="124"/>
      <c r="O874" s="124"/>
      <c r="P874" s="124"/>
      <c r="Q874" s="119"/>
      <c r="R874" s="119"/>
      <c r="S874" s="119"/>
      <c r="T874" s="119"/>
      <c r="U874" s="119"/>
      <c r="V874" s="119"/>
    </row>
    <row r="875" spans="2:22" x14ac:dyDescent="0.2">
      <c r="B875" s="567"/>
      <c r="C875" s="62"/>
      <c r="D875" s="64"/>
      <c r="E875" s="63"/>
      <c r="F875" s="63"/>
      <c r="G875" s="480"/>
      <c r="H875" s="32"/>
      <c r="I875" s="31"/>
      <c r="J875" s="31"/>
      <c r="K875" s="560"/>
      <c r="L875" s="561"/>
      <c r="M875" s="562"/>
      <c r="N875" s="124"/>
      <c r="O875" s="124"/>
      <c r="P875" s="124"/>
      <c r="Q875" s="119"/>
      <c r="R875" s="119"/>
      <c r="S875" s="119"/>
      <c r="T875" s="119"/>
      <c r="U875" s="119"/>
      <c r="V875" s="119"/>
    </row>
    <row r="876" spans="2:22" x14ac:dyDescent="0.2">
      <c r="B876" s="567"/>
      <c r="C876" s="62"/>
      <c r="D876" s="64"/>
      <c r="E876" s="63"/>
      <c r="F876" s="63"/>
      <c r="G876" s="480"/>
      <c r="H876" s="32"/>
      <c r="I876" s="31"/>
      <c r="J876" s="31"/>
      <c r="K876" s="560"/>
      <c r="L876" s="561"/>
      <c r="M876" s="562"/>
      <c r="N876" s="124"/>
      <c r="O876" s="124"/>
      <c r="P876" s="124"/>
      <c r="Q876" s="119"/>
      <c r="R876" s="119"/>
      <c r="S876" s="119"/>
      <c r="T876" s="119"/>
      <c r="U876" s="119"/>
      <c r="V876" s="119"/>
    </row>
    <row r="877" spans="2:22" x14ac:dyDescent="0.2">
      <c r="B877" s="567"/>
      <c r="C877" s="62"/>
      <c r="D877" s="64"/>
      <c r="E877" s="63"/>
      <c r="F877" s="63"/>
      <c r="G877" s="480"/>
      <c r="H877" s="32"/>
      <c r="I877" s="31"/>
      <c r="J877" s="31"/>
      <c r="K877" s="560"/>
      <c r="L877" s="561"/>
      <c r="M877" s="562"/>
      <c r="N877" s="124"/>
      <c r="O877" s="124"/>
      <c r="P877" s="124"/>
      <c r="Q877" s="119"/>
      <c r="R877" s="119"/>
      <c r="S877" s="119"/>
      <c r="T877" s="119"/>
      <c r="U877" s="119"/>
      <c r="V877" s="119"/>
    </row>
    <row r="878" spans="2:22" x14ac:dyDescent="0.2">
      <c r="B878" s="567"/>
      <c r="C878" s="62"/>
      <c r="D878" s="64"/>
      <c r="E878" s="63"/>
      <c r="F878" s="63"/>
      <c r="G878" s="480"/>
      <c r="H878" s="32"/>
      <c r="I878" s="31"/>
      <c r="J878" s="31"/>
      <c r="K878" s="560"/>
      <c r="L878" s="561"/>
      <c r="M878" s="562"/>
      <c r="N878" s="124"/>
      <c r="O878" s="124"/>
      <c r="P878" s="124"/>
      <c r="Q878" s="119"/>
      <c r="R878" s="119"/>
      <c r="S878" s="119"/>
      <c r="T878" s="119"/>
      <c r="U878" s="119"/>
      <c r="V878" s="119"/>
    </row>
    <row r="879" spans="2:22" x14ac:dyDescent="0.2">
      <c r="B879" s="567"/>
      <c r="C879" s="62"/>
      <c r="D879" s="64"/>
      <c r="E879" s="63"/>
      <c r="F879" s="63"/>
      <c r="G879" s="480"/>
      <c r="H879" s="32"/>
      <c r="I879" s="31"/>
      <c r="J879" s="31"/>
      <c r="K879" s="560"/>
      <c r="L879" s="561"/>
      <c r="M879" s="562"/>
      <c r="N879" s="124"/>
      <c r="O879" s="124"/>
      <c r="P879" s="124"/>
      <c r="Q879" s="119"/>
      <c r="R879" s="119"/>
      <c r="S879" s="119"/>
      <c r="T879" s="119"/>
      <c r="U879" s="119"/>
      <c r="V879" s="119"/>
    </row>
    <row r="880" spans="2:22" x14ac:dyDescent="0.2">
      <c r="B880" s="567"/>
      <c r="C880" s="62"/>
      <c r="D880" s="64"/>
      <c r="E880" s="63"/>
      <c r="F880" s="63"/>
      <c r="G880" s="480"/>
      <c r="H880" s="32"/>
      <c r="I880" s="31"/>
      <c r="J880" s="31"/>
      <c r="K880" s="560"/>
      <c r="L880" s="561"/>
      <c r="M880" s="562"/>
      <c r="N880" s="124"/>
      <c r="O880" s="124"/>
      <c r="P880" s="124"/>
      <c r="Q880" s="119"/>
      <c r="R880" s="119"/>
      <c r="S880" s="119"/>
      <c r="T880" s="119"/>
      <c r="U880" s="119"/>
      <c r="V880" s="119"/>
    </row>
    <row r="881" spans="2:22" ht="15" thickBot="1" x14ac:dyDescent="0.25">
      <c r="B881" s="412"/>
      <c r="C881" s="302"/>
      <c r="D881" s="302"/>
      <c r="E881" s="302"/>
      <c r="F881" s="302"/>
      <c r="G881" s="302"/>
      <c r="H881" s="302"/>
      <c r="I881" s="302"/>
      <c r="J881" s="302"/>
      <c r="K881" s="302"/>
      <c r="L881" s="302"/>
      <c r="M881" s="421"/>
      <c r="N881" s="124"/>
      <c r="O881" s="124"/>
      <c r="P881" s="124"/>
      <c r="Q881" s="119"/>
      <c r="R881" s="119"/>
      <c r="S881" s="119"/>
      <c r="T881" s="119"/>
      <c r="U881" s="119"/>
      <c r="V881" s="119"/>
    </row>
    <row r="882" spans="2:22" x14ac:dyDescent="0.2">
      <c r="M882" s="124"/>
      <c r="N882" s="124"/>
      <c r="O882" s="124"/>
      <c r="P882" s="124"/>
      <c r="Q882" s="119"/>
      <c r="R882" s="119"/>
      <c r="S882" s="119"/>
      <c r="T882" s="119"/>
      <c r="U882" s="119"/>
      <c r="V882" s="119"/>
    </row>
    <row r="883" spans="2:22" ht="15.75" x14ac:dyDescent="0.2">
      <c r="B883" s="341" t="s">
        <v>102</v>
      </c>
      <c r="M883" s="124"/>
      <c r="N883" s="124"/>
      <c r="O883" s="124"/>
      <c r="P883" s="124"/>
      <c r="Q883" s="119"/>
      <c r="R883" s="119"/>
      <c r="S883" s="119"/>
      <c r="T883" s="119"/>
      <c r="U883" s="119"/>
      <c r="V883" s="119"/>
    </row>
    <row r="885" spans="2:22" ht="15" thickBot="1" x14ac:dyDescent="0.25"/>
    <row r="886" spans="2:22" s="389" customFormat="1" ht="21" thickBot="1" x14ac:dyDescent="0.35">
      <c r="B886" s="430" t="s">
        <v>301</v>
      </c>
      <c r="C886" s="427"/>
      <c r="D886" s="427"/>
      <c r="E886" s="427"/>
      <c r="F886" s="427"/>
      <c r="G886" s="427"/>
      <c r="H886" s="427"/>
      <c r="I886" s="428"/>
      <c r="K886" s="390"/>
      <c r="M886" s="391"/>
      <c r="N886" s="391"/>
      <c r="O886" s="391"/>
      <c r="P886" s="391"/>
      <c r="Q886" s="392"/>
      <c r="R886" s="392"/>
      <c r="S886" s="392"/>
      <c r="T886" s="392"/>
      <c r="U886" s="392"/>
      <c r="V886" s="392"/>
    </row>
    <row r="887" spans="2:22" ht="15" thickBot="1" x14ac:dyDescent="0.25"/>
    <row r="888" spans="2:22" ht="15" x14ac:dyDescent="0.2">
      <c r="B888" s="574" t="s">
        <v>302</v>
      </c>
      <c r="C888" s="575"/>
      <c r="D888" s="576"/>
    </row>
    <row r="889" spans="2:22" ht="16.5" x14ac:dyDescent="0.2">
      <c r="B889" s="20" t="s">
        <v>80</v>
      </c>
      <c r="C889" s="21" t="s">
        <v>81</v>
      </c>
      <c r="D889" s="22" t="s">
        <v>82</v>
      </c>
    </row>
    <row r="890" spans="2:22" ht="15" thickBot="1" x14ac:dyDescent="0.25">
      <c r="B890" s="169">
        <f>SUM(I912:I961,I969:I973)</f>
        <v>0</v>
      </c>
      <c r="C890" s="169">
        <f>SUM(J912:J961,J969:J973)</f>
        <v>0</v>
      </c>
      <c r="D890" s="43" t="s">
        <v>83</v>
      </c>
    </row>
    <row r="892" spans="2:22" ht="15" x14ac:dyDescent="0.25">
      <c r="B892" s="639" t="s">
        <v>104</v>
      </c>
      <c r="C892" s="639"/>
      <c r="D892" s="639"/>
    </row>
    <row r="893" spans="2:22" ht="44.25" customHeight="1" x14ac:dyDescent="0.2">
      <c r="B893" s="578" t="s">
        <v>345</v>
      </c>
      <c r="C893" s="578"/>
      <c r="D893" s="70"/>
    </row>
    <row r="894" spans="2:22" ht="45.75" customHeight="1" x14ac:dyDescent="0.2">
      <c r="B894" s="578" t="s">
        <v>346</v>
      </c>
      <c r="C894" s="578"/>
      <c r="D894" s="70"/>
    </row>
    <row r="895" spans="2:22" ht="53.25" customHeight="1" x14ac:dyDescent="0.2">
      <c r="B895" s="578" t="s">
        <v>347</v>
      </c>
      <c r="C895" s="578"/>
      <c r="D895" s="70"/>
    </row>
    <row r="897" spans="2:27" ht="18" x14ac:dyDescent="0.25">
      <c r="B897" s="334" t="s">
        <v>305</v>
      </c>
      <c r="M897" s="124"/>
      <c r="N897" s="124"/>
      <c r="O897" s="124"/>
      <c r="P897" s="124"/>
      <c r="Q897" s="119"/>
      <c r="R897" s="119"/>
      <c r="S897" s="119"/>
      <c r="T897" s="119"/>
      <c r="U897" s="119"/>
      <c r="V897" s="119"/>
    </row>
    <row r="898" spans="2:27" ht="78" customHeight="1" x14ac:dyDescent="0.2">
      <c r="B898" s="444"/>
      <c r="C898" s="66"/>
      <c r="D898" s="578" t="s">
        <v>306</v>
      </c>
      <c r="E898" s="578"/>
      <c r="F898" s="578"/>
      <c r="G898" s="578"/>
      <c r="H898" s="578"/>
      <c r="I898" s="578"/>
      <c r="M898" s="124"/>
      <c r="N898" s="124"/>
      <c r="O898" s="124"/>
      <c r="P898" s="124"/>
      <c r="Q898" s="119"/>
      <c r="R898" s="119"/>
      <c r="S898" s="119"/>
      <c r="T898" s="119"/>
      <c r="U898" s="119"/>
      <c r="V898" s="119"/>
    </row>
    <row r="899" spans="2:27" ht="90" x14ac:dyDescent="0.25">
      <c r="B899" s="132" t="s">
        <v>60</v>
      </c>
      <c r="C899" s="487" t="s">
        <v>307</v>
      </c>
      <c r="D899" s="487" t="s">
        <v>308</v>
      </c>
      <c r="E899" s="487" t="s">
        <v>309</v>
      </c>
      <c r="F899" s="487" t="s">
        <v>310</v>
      </c>
      <c r="G899" s="487" t="s">
        <v>311</v>
      </c>
      <c r="H899" s="487" t="s">
        <v>312</v>
      </c>
      <c r="I899" s="481" t="s">
        <v>313</v>
      </c>
      <c r="M899" s="124"/>
      <c r="N899" s="124"/>
      <c r="O899" s="124"/>
      <c r="P899" s="124"/>
      <c r="Q899" s="119"/>
      <c r="R899" s="119"/>
      <c r="S899" s="119"/>
      <c r="T899" s="119"/>
      <c r="U899" s="119"/>
      <c r="V899" s="119"/>
    </row>
    <row r="900" spans="2:27" x14ac:dyDescent="0.2">
      <c r="B900" s="105"/>
      <c r="C900" s="16"/>
      <c r="D900" s="16"/>
      <c r="E900" s="16"/>
      <c r="F900" s="16"/>
      <c r="G900" s="16"/>
      <c r="H900" s="16"/>
      <c r="I900" s="16"/>
      <c r="M900" s="124"/>
      <c r="N900" s="124"/>
      <c r="O900" s="124"/>
      <c r="P900" s="124"/>
      <c r="Q900" s="119"/>
      <c r="R900" s="119"/>
      <c r="S900" s="119"/>
      <c r="T900" s="119"/>
      <c r="U900" s="119"/>
      <c r="V900" s="119"/>
    </row>
    <row r="901" spans="2:27" x14ac:dyDescent="0.2">
      <c r="B901" s="105"/>
      <c r="C901" s="16"/>
      <c r="D901" s="16"/>
      <c r="E901" s="16"/>
      <c r="F901" s="16"/>
      <c r="G901" s="16"/>
      <c r="H901" s="16"/>
      <c r="I901" s="16"/>
      <c r="M901" s="124"/>
      <c r="N901" s="124"/>
      <c r="O901" s="124"/>
      <c r="P901" s="124"/>
      <c r="Q901" s="119"/>
      <c r="R901" s="119"/>
      <c r="S901" s="119"/>
      <c r="T901" s="119"/>
      <c r="U901" s="119"/>
      <c r="V901" s="119"/>
    </row>
    <row r="902" spans="2:27" x14ac:dyDescent="0.2">
      <c r="B902" s="105"/>
      <c r="C902" s="16"/>
      <c r="D902" s="16"/>
      <c r="E902" s="16"/>
      <c r="F902" s="16"/>
      <c r="G902" s="16"/>
      <c r="H902" s="16"/>
      <c r="I902" s="16"/>
      <c r="M902" s="124"/>
      <c r="N902" s="124"/>
      <c r="O902" s="124"/>
      <c r="P902" s="124"/>
      <c r="Q902" s="119"/>
      <c r="R902" s="119"/>
      <c r="S902" s="119"/>
      <c r="T902" s="119"/>
      <c r="U902" s="119"/>
      <c r="V902" s="119"/>
    </row>
    <row r="903" spans="2:27" x14ac:dyDescent="0.2">
      <c r="B903" s="105"/>
      <c r="C903" s="16"/>
      <c r="D903" s="16"/>
      <c r="E903" s="16"/>
      <c r="F903" s="16"/>
      <c r="G903" s="16"/>
      <c r="H903" s="16"/>
      <c r="I903" s="16"/>
      <c r="M903" s="124"/>
      <c r="N903" s="124"/>
      <c r="O903" s="124"/>
      <c r="P903" s="124"/>
      <c r="Q903" s="119"/>
      <c r="R903" s="119"/>
      <c r="S903" s="119"/>
      <c r="T903" s="119"/>
      <c r="U903" s="119"/>
      <c r="V903" s="119"/>
    </row>
    <row r="904" spans="2:27" x14ac:dyDescent="0.2">
      <c r="B904" s="105"/>
      <c r="C904" s="16"/>
      <c r="D904" s="16"/>
      <c r="E904" s="16"/>
      <c r="F904" s="16"/>
      <c r="G904" s="16"/>
      <c r="H904" s="16"/>
      <c r="I904" s="16"/>
      <c r="M904" s="124"/>
      <c r="N904" s="124"/>
      <c r="O904" s="124"/>
      <c r="P904" s="124"/>
      <c r="Q904" s="119"/>
      <c r="R904" s="119"/>
      <c r="S904" s="119"/>
      <c r="T904" s="119"/>
      <c r="U904" s="119"/>
      <c r="V904" s="119"/>
    </row>
    <row r="905" spans="2:27" x14ac:dyDescent="0.2">
      <c r="B905" s="105"/>
      <c r="C905" s="16"/>
      <c r="D905" s="16"/>
      <c r="E905" s="16"/>
      <c r="F905" s="16"/>
      <c r="G905" s="16"/>
      <c r="H905" s="16"/>
      <c r="I905" s="16"/>
      <c r="M905" s="124"/>
      <c r="N905" s="124"/>
      <c r="O905" s="124"/>
      <c r="P905" s="124"/>
      <c r="Q905" s="119"/>
      <c r="R905" s="119"/>
      <c r="S905" s="119"/>
      <c r="T905" s="119"/>
      <c r="U905" s="119"/>
      <c r="V905" s="119"/>
    </row>
    <row r="906" spans="2:27" x14ac:dyDescent="0.2">
      <c r="B906" s="105"/>
      <c r="C906" s="16"/>
      <c r="D906" s="16"/>
      <c r="E906" s="16"/>
      <c r="F906" s="16"/>
      <c r="G906" s="16"/>
      <c r="H906" s="16"/>
      <c r="I906" s="16"/>
      <c r="M906" s="124"/>
      <c r="N906" s="124"/>
      <c r="O906" s="124"/>
      <c r="P906" s="124"/>
      <c r="Q906" s="119"/>
      <c r="R906" s="119"/>
      <c r="S906" s="119"/>
      <c r="T906" s="119"/>
      <c r="U906" s="119"/>
      <c r="V906" s="119"/>
    </row>
    <row r="909" spans="2:27" ht="18" x14ac:dyDescent="0.25">
      <c r="B909" s="334" t="s">
        <v>314</v>
      </c>
    </row>
    <row r="910" spans="2:27" x14ac:dyDescent="0.2">
      <c r="B910" s="444"/>
    </row>
    <row r="911" spans="2:27" ht="157.5" thickBot="1" x14ac:dyDescent="0.3">
      <c r="B911" s="135" t="s">
        <v>315</v>
      </c>
      <c r="C911" s="486" t="s">
        <v>60</v>
      </c>
      <c r="D911" s="602" t="s">
        <v>316</v>
      </c>
      <c r="E911" s="602"/>
      <c r="F911" s="602"/>
      <c r="G911" s="479" t="s">
        <v>317</v>
      </c>
      <c r="H911" s="479" t="s">
        <v>318</v>
      </c>
      <c r="I911" s="486" t="s">
        <v>319</v>
      </c>
      <c r="J911" s="486" t="s">
        <v>320</v>
      </c>
    </row>
    <row r="912" spans="2:27" x14ac:dyDescent="0.2">
      <c r="B912" s="600" t="s">
        <v>378</v>
      </c>
      <c r="C912" s="666"/>
      <c r="D912" s="593" t="s">
        <v>379</v>
      </c>
      <c r="E912" s="593"/>
      <c r="F912" s="593"/>
      <c r="G912" s="250"/>
      <c r="H912" s="250"/>
      <c r="I912" s="297"/>
      <c r="J912" s="251"/>
      <c r="AA912" s="44">
        <f>$C$912</f>
        <v>0</v>
      </c>
    </row>
    <row r="913" spans="2:27" x14ac:dyDescent="0.2">
      <c r="B913" s="600"/>
      <c r="C913" s="667"/>
      <c r="D913" s="548" t="s">
        <v>380</v>
      </c>
      <c r="E913" s="548"/>
      <c r="F913" s="548"/>
      <c r="G913" s="67"/>
      <c r="H913" s="67"/>
      <c r="I913" s="68"/>
      <c r="J913" s="252"/>
      <c r="AA913" s="44">
        <f t="shared" ref="AA913:AA921" si="11">$C$912</f>
        <v>0</v>
      </c>
    </row>
    <row r="914" spans="2:27" x14ac:dyDescent="0.2">
      <c r="B914" s="600"/>
      <c r="C914" s="667"/>
      <c r="D914" s="548" t="s">
        <v>381</v>
      </c>
      <c r="E914" s="548"/>
      <c r="F914" s="548"/>
      <c r="G914" s="67"/>
      <c r="H914" s="67"/>
      <c r="I914" s="68"/>
      <c r="J914" s="252"/>
      <c r="AA914" s="44">
        <f t="shared" si="11"/>
        <v>0</v>
      </c>
    </row>
    <row r="915" spans="2:27" x14ac:dyDescent="0.2">
      <c r="B915" s="600"/>
      <c r="C915" s="667"/>
      <c r="D915" s="548" t="s">
        <v>382</v>
      </c>
      <c r="E915" s="548"/>
      <c r="F915" s="548"/>
      <c r="G915" s="67"/>
      <c r="H915" s="67"/>
      <c r="I915" s="68"/>
      <c r="J915" s="252"/>
      <c r="AA915" s="44">
        <f t="shared" si="11"/>
        <v>0</v>
      </c>
    </row>
    <row r="916" spans="2:27" x14ac:dyDescent="0.2">
      <c r="B916" s="600"/>
      <c r="C916" s="667"/>
      <c r="D916" s="660" t="s">
        <v>383</v>
      </c>
      <c r="E916" s="661"/>
      <c r="F916" s="662"/>
      <c r="G916" s="67"/>
      <c r="H916" s="67"/>
      <c r="I916" s="68"/>
      <c r="J916" s="252"/>
      <c r="AA916" s="44">
        <f t="shared" si="11"/>
        <v>0</v>
      </c>
    </row>
    <row r="917" spans="2:27" x14ac:dyDescent="0.2">
      <c r="B917" s="600"/>
      <c r="C917" s="667"/>
      <c r="D917" s="660" t="s">
        <v>384</v>
      </c>
      <c r="E917" s="661"/>
      <c r="F917" s="662"/>
      <c r="G917" s="67"/>
      <c r="H917" s="67"/>
      <c r="I917" s="68"/>
      <c r="J917" s="252"/>
      <c r="AA917" s="44">
        <f t="shared" si="11"/>
        <v>0</v>
      </c>
    </row>
    <row r="918" spans="2:27" x14ac:dyDescent="0.2">
      <c r="B918" s="600"/>
      <c r="C918" s="667"/>
      <c r="D918" s="660" t="s">
        <v>385</v>
      </c>
      <c r="E918" s="661"/>
      <c r="F918" s="662"/>
      <c r="G918" s="67"/>
      <c r="H918" s="67"/>
      <c r="I918" s="68"/>
      <c r="J918" s="252"/>
      <c r="AA918" s="44">
        <f t="shared" si="11"/>
        <v>0</v>
      </c>
    </row>
    <row r="919" spans="2:27" x14ac:dyDescent="0.2">
      <c r="B919" s="600"/>
      <c r="C919" s="667"/>
      <c r="D919" s="660" t="s">
        <v>386</v>
      </c>
      <c r="E919" s="661"/>
      <c r="F919" s="662"/>
      <c r="G919" s="67"/>
      <c r="H919" s="67"/>
      <c r="I919" s="68"/>
      <c r="J919" s="252"/>
      <c r="AA919" s="44">
        <f t="shared" si="11"/>
        <v>0</v>
      </c>
    </row>
    <row r="920" spans="2:27" x14ac:dyDescent="0.2">
      <c r="B920" s="600"/>
      <c r="C920" s="667"/>
      <c r="D920" s="660" t="s">
        <v>387</v>
      </c>
      <c r="E920" s="661"/>
      <c r="F920" s="662"/>
      <c r="G920" s="67"/>
      <c r="H920" s="67"/>
      <c r="I920" s="68"/>
      <c r="J920" s="252"/>
      <c r="AA920" s="44">
        <f t="shared" si="11"/>
        <v>0</v>
      </c>
    </row>
    <row r="921" spans="2:27" ht="15" thickBot="1" x14ac:dyDescent="0.25">
      <c r="B921" s="600"/>
      <c r="C921" s="668"/>
      <c r="D921" s="663" t="s">
        <v>388</v>
      </c>
      <c r="E921" s="664"/>
      <c r="F921" s="665"/>
      <c r="G921" s="253"/>
      <c r="H921" s="253"/>
      <c r="I921" s="298"/>
      <c r="J921" s="254"/>
      <c r="AA921" s="44">
        <f t="shared" si="11"/>
        <v>0</v>
      </c>
    </row>
    <row r="922" spans="2:27" x14ac:dyDescent="0.2">
      <c r="C922" s="666"/>
      <c r="D922" s="593" t="s">
        <v>379</v>
      </c>
      <c r="E922" s="593"/>
      <c r="F922" s="593"/>
      <c r="G922" s="250"/>
      <c r="H922" s="250"/>
      <c r="I922" s="297"/>
      <c r="J922" s="251"/>
      <c r="AA922" s="44">
        <f>$C$922</f>
        <v>0</v>
      </c>
    </row>
    <row r="923" spans="2:27" x14ac:dyDescent="0.2">
      <c r="C923" s="667"/>
      <c r="D923" s="548" t="s">
        <v>380</v>
      </c>
      <c r="E923" s="548"/>
      <c r="F923" s="548"/>
      <c r="G923" s="67"/>
      <c r="H923" s="67"/>
      <c r="I923" s="68"/>
      <c r="J923" s="252"/>
      <c r="AA923" s="44">
        <f t="shared" ref="AA923:AA931" si="12">$C$922</f>
        <v>0</v>
      </c>
    </row>
    <row r="924" spans="2:27" x14ac:dyDescent="0.2">
      <c r="C924" s="667"/>
      <c r="D924" s="548" t="s">
        <v>381</v>
      </c>
      <c r="E924" s="548"/>
      <c r="F924" s="548"/>
      <c r="G924" s="67"/>
      <c r="H924" s="67"/>
      <c r="I924" s="68"/>
      <c r="J924" s="252"/>
      <c r="AA924" s="44">
        <f t="shared" si="12"/>
        <v>0</v>
      </c>
    </row>
    <row r="925" spans="2:27" x14ac:dyDescent="0.2">
      <c r="C925" s="667"/>
      <c r="D925" s="548" t="s">
        <v>382</v>
      </c>
      <c r="E925" s="548"/>
      <c r="F925" s="548"/>
      <c r="G925" s="67"/>
      <c r="H925" s="67"/>
      <c r="I925" s="68"/>
      <c r="J925" s="252"/>
      <c r="AA925" s="44">
        <f t="shared" si="12"/>
        <v>0</v>
      </c>
    </row>
    <row r="926" spans="2:27" x14ac:dyDescent="0.2">
      <c r="C926" s="667"/>
      <c r="D926" s="660" t="s">
        <v>383</v>
      </c>
      <c r="E926" s="661"/>
      <c r="F926" s="662"/>
      <c r="G926" s="67"/>
      <c r="H926" s="67"/>
      <c r="I926" s="68"/>
      <c r="J926" s="252"/>
      <c r="AA926" s="44">
        <f t="shared" si="12"/>
        <v>0</v>
      </c>
    </row>
    <row r="927" spans="2:27" x14ac:dyDescent="0.2">
      <c r="C927" s="667"/>
      <c r="D927" s="660" t="s">
        <v>384</v>
      </c>
      <c r="E927" s="661"/>
      <c r="F927" s="662"/>
      <c r="G927" s="67"/>
      <c r="H927" s="67"/>
      <c r="I927" s="68"/>
      <c r="J927" s="252"/>
      <c r="AA927" s="44">
        <f t="shared" si="12"/>
        <v>0</v>
      </c>
    </row>
    <row r="928" spans="2:27" x14ac:dyDescent="0.2">
      <c r="C928" s="667"/>
      <c r="D928" s="660" t="s">
        <v>385</v>
      </c>
      <c r="E928" s="661"/>
      <c r="F928" s="662"/>
      <c r="G928" s="67"/>
      <c r="H928" s="67"/>
      <c r="I928" s="68"/>
      <c r="J928" s="252"/>
      <c r="AA928" s="44">
        <f t="shared" si="12"/>
        <v>0</v>
      </c>
    </row>
    <row r="929" spans="3:27" x14ac:dyDescent="0.2">
      <c r="C929" s="667"/>
      <c r="D929" s="660" t="s">
        <v>386</v>
      </c>
      <c r="E929" s="661"/>
      <c r="F929" s="662"/>
      <c r="G929" s="67"/>
      <c r="H929" s="67"/>
      <c r="I929" s="68"/>
      <c r="J929" s="252"/>
      <c r="AA929" s="44">
        <f t="shared" si="12"/>
        <v>0</v>
      </c>
    </row>
    <row r="930" spans="3:27" x14ac:dyDescent="0.2">
      <c r="C930" s="667"/>
      <c r="D930" s="660" t="s">
        <v>387</v>
      </c>
      <c r="E930" s="661"/>
      <c r="F930" s="662"/>
      <c r="G930" s="67"/>
      <c r="H930" s="67"/>
      <c r="I930" s="68"/>
      <c r="J930" s="252"/>
      <c r="AA930" s="44">
        <f t="shared" si="12"/>
        <v>0</v>
      </c>
    </row>
    <row r="931" spans="3:27" ht="15" thickBot="1" x14ac:dyDescent="0.25">
      <c r="C931" s="668"/>
      <c r="D931" s="663" t="s">
        <v>388</v>
      </c>
      <c r="E931" s="664"/>
      <c r="F931" s="665"/>
      <c r="G931" s="253"/>
      <c r="H931" s="253"/>
      <c r="I931" s="298"/>
      <c r="J931" s="254"/>
      <c r="AA931" s="44">
        <f t="shared" si="12"/>
        <v>0</v>
      </c>
    </row>
    <row r="932" spans="3:27" x14ac:dyDescent="0.2">
      <c r="C932" s="666"/>
      <c r="D932" s="593" t="s">
        <v>379</v>
      </c>
      <c r="E932" s="593"/>
      <c r="F932" s="593"/>
      <c r="G932" s="250"/>
      <c r="H932" s="250"/>
      <c r="I932" s="297"/>
      <c r="J932" s="251"/>
      <c r="AA932" s="44">
        <f>$C$932</f>
        <v>0</v>
      </c>
    </row>
    <row r="933" spans="3:27" x14ac:dyDescent="0.2">
      <c r="C933" s="667"/>
      <c r="D933" s="548" t="s">
        <v>380</v>
      </c>
      <c r="E933" s="548"/>
      <c r="F933" s="548"/>
      <c r="G933" s="67"/>
      <c r="H933" s="67"/>
      <c r="I933" s="68"/>
      <c r="J933" s="252"/>
      <c r="AA933" s="44">
        <f t="shared" ref="AA933:AA941" si="13">$C$932</f>
        <v>0</v>
      </c>
    </row>
    <row r="934" spans="3:27" x14ac:dyDescent="0.2">
      <c r="C934" s="667"/>
      <c r="D934" s="548" t="s">
        <v>381</v>
      </c>
      <c r="E934" s="548"/>
      <c r="F934" s="548"/>
      <c r="G934" s="67"/>
      <c r="H934" s="67"/>
      <c r="I934" s="68"/>
      <c r="J934" s="252"/>
      <c r="AA934" s="44">
        <f t="shared" si="13"/>
        <v>0</v>
      </c>
    </row>
    <row r="935" spans="3:27" x14ac:dyDescent="0.2">
      <c r="C935" s="667"/>
      <c r="D935" s="548" t="s">
        <v>382</v>
      </c>
      <c r="E935" s="548"/>
      <c r="F935" s="548"/>
      <c r="G935" s="67"/>
      <c r="H935" s="67"/>
      <c r="I935" s="68"/>
      <c r="J935" s="252"/>
      <c r="AA935" s="44">
        <f t="shared" si="13"/>
        <v>0</v>
      </c>
    </row>
    <row r="936" spans="3:27" x14ac:dyDescent="0.2">
      <c r="C936" s="667"/>
      <c r="D936" s="660" t="s">
        <v>383</v>
      </c>
      <c r="E936" s="661"/>
      <c r="F936" s="662"/>
      <c r="G936" s="67"/>
      <c r="H936" s="67"/>
      <c r="I936" s="68"/>
      <c r="J936" s="252"/>
      <c r="AA936" s="44">
        <f t="shared" si="13"/>
        <v>0</v>
      </c>
    </row>
    <row r="937" spans="3:27" x14ac:dyDescent="0.2">
      <c r="C937" s="667"/>
      <c r="D937" s="660" t="s">
        <v>384</v>
      </c>
      <c r="E937" s="661"/>
      <c r="F937" s="662"/>
      <c r="G937" s="67"/>
      <c r="H937" s="67"/>
      <c r="I937" s="68"/>
      <c r="J937" s="252"/>
      <c r="AA937" s="44">
        <f t="shared" si="13"/>
        <v>0</v>
      </c>
    </row>
    <row r="938" spans="3:27" x14ac:dyDescent="0.2">
      <c r="C938" s="667"/>
      <c r="D938" s="660" t="s">
        <v>385</v>
      </c>
      <c r="E938" s="661"/>
      <c r="F938" s="662"/>
      <c r="G938" s="67"/>
      <c r="H938" s="67"/>
      <c r="I938" s="68"/>
      <c r="J938" s="252"/>
      <c r="AA938" s="44">
        <f t="shared" si="13"/>
        <v>0</v>
      </c>
    </row>
    <row r="939" spans="3:27" x14ac:dyDescent="0.2">
      <c r="C939" s="667"/>
      <c r="D939" s="660" t="s">
        <v>386</v>
      </c>
      <c r="E939" s="661"/>
      <c r="F939" s="662"/>
      <c r="G939" s="67"/>
      <c r="H939" s="67"/>
      <c r="I939" s="68"/>
      <c r="J939" s="252"/>
      <c r="AA939" s="44">
        <f t="shared" si="13"/>
        <v>0</v>
      </c>
    </row>
    <row r="940" spans="3:27" x14ac:dyDescent="0.2">
      <c r="C940" s="667"/>
      <c r="D940" s="660" t="s">
        <v>387</v>
      </c>
      <c r="E940" s="661"/>
      <c r="F940" s="662"/>
      <c r="G940" s="67"/>
      <c r="H940" s="67"/>
      <c r="I940" s="68"/>
      <c r="J940" s="252"/>
      <c r="AA940" s="44">
        <f t="shared" si="13"/>
        <v>0</v>
      </c>
    </row>
    <row r="941" spans="3:27" ht="15" thickBot="1" x14ac:dyDescent="0.25">
      <c r="C941" s="668"/>
      <c r="D941" s="663" t="s">
        <v>388</v>
      </c>
      <c r="E941" s="664"/>
      <c r="F941" s="665"/>
      <c r="G941" s="253"/>
      <c r="H941" s="253"/>
      <c r="I941" s="298"/>
      <c r="J941" s="254"/>
      <c r="AA941" s="44">
        <f t="shared" si="13"/>
        <v>0</v>
      </c>
    </row>
    <row r="942" spans="3:27" x14ac:dyDescent="0.2">
      <c r="C942" s="666"/>
      <c r="D942" s="593" t="s">
        <v>379</v>
      </c>
      <c r="E942" s="593"/>
      <c r="F942" s="593"/>
      <c r="G942" s="250"/>
      <c r="H942" s="250"/>
      <c r="I942" s="297"/>
      <c r="J942" s="251"/>
      <c r="AA942" s="44">
        <f>$C$942</f>
        <v>0</v>
      </c>
    </row>
    <row r="943" spans="3:27" x14ac:dyDescent="0.2">
      <c r="C943" s="667"/>
      <c r="D943" s="548" t="s">
        <v>380</v>
      </c>
      <c r="E943" s="548"/>
      <c r="F943" s="548"/>
      <c r="G943" s="67"/>
      <c r="H943" s="67"/>
      <c r="I943" s="68"/>
      <c r="J943" s="252"/>
      <c r="AA943" s="44">
        <f t="shared" ref="AA943:AA951" si="14">$C$942</f>
        <v>0</v>
      </c>
    </row>
    <row r="944" spans="3:27" x14ac:dyDescent="0.2">
      <c r="C944" s="667"/>
      <c r="D944" s="548" t="s">
        <v>381</v>
      </c>
      <c r="E944" s="548"/>
      <c r="F944" s="548"/>
      <c r="G944" s="67"/>
      <c r="H944" s="67"/>
      <c r="I944" s="68"/>
      <c r="J944" s="252"/>
      <c r="AA944" s="44">
        <f t="shared" si="14"/>
        <v>0</v>
      </c>
    </row>
    <row r="945" spans="3:27" x14ac:dyDescent="0.2">
      <c r="C945" s="667"/>
      <c r="D945" s="548" t="s">
        <v>382</v>
      </c>
      <c r="E945" s="548"/>
      <c r="F945" s="548"/>
      <c r="G945" s="67"/>
      <c r="H945" s="67"/>
      <c r="I945" s="68"/>
      <c r="J945" s="252"/>
      <c r="AA945" s="44">
        <f t="shared" si="14"/>
        <v>0</v>
      </c>
    </row>
    <row r="946" spans="3:27" x14ac:dyDescent="0.2">
      <c r="C946" s="667"/>
      <c r="D946" s="660" t="s">
        <v>383</v>
      </c>
      <c r="E946" s="661"/>
      <c r="F946" s="662"/>
      <c r="G946" s="67"/>
      <c r="H946" s="67"/>
      <c r="I946" s="68"/>
      <c r="J946" s="252"/>
      <c r="AA946" s="44">
        <f t="shared" si="14"/>
        <v>0</v>
      </c>
    </row>
    <row r="947" spans="3:27" x14ac:dyDescent="0.2">
      <c r="C947" s="667"/>
      <c r="D947" s="660" t="s">
        <v>384</v>
      </c>
      <c r="E947" s="661"/>
      <c r="F947" s="662"/>
      <c r="G947" s="67"/>
      <c r="H947" s="67"/>
      <c r="I947" s="68"/>
      <c r="J947" s="252"/>
      <c r="AA947" s="44">
        <f t="shared" si="14"/>
        <v>0</v>
      </c>
    </row>
    <row r="948" spans="3:27" x14ac:dyDescent="0.2">
      <c r="C948" s="667"/>
      <c r="D948" s="660" t="s">
        <v>385</v>
      </c>
      <c r="E948" s="661"/>
      <c r="F948" s="662"/>
      <c r="G948" s="67"/>
      <c r="H948" s="67"/>
      <c r="I948" s="68"/>
      <c r="J948" s="252"/>
      <c r="AA948" s="44">
        <f t="shared" si="14"/>
        <v>0</v>
      </c>
    </row>
    <row r="949" spans="3:27" x14ac:dyDescent="0.2">
      <c r="C949" s="667"/>
      <c r="D949" s="660" t="s">
        <v>386</v>
      </c>
      <c r="E949" s="661"/>
      <c r="F949" s="662"/>
      <c r="G949" s="67"/>
      <c r="H949" s="67"/>
      <c r="I949" s="68"/>
      <c r="J949" s="252"/>
      <c r="AA949" s="44">
        <f t="shared" si="14"/>
        <v>0</v>
      </c>
    </row>
    <row r="950" spans="3:27" x14ac:dyDescent="0.2">
      <c r="C950" s="667"/>
      <c r="D950" s="660" t="s">
        <v>387</v>
      </c>
      <c r="E950" s="661"/>
      <c r="F950" s="662"/>
      <c r="G950" s="67"/>
      <c r="H950" s="67"/>
      <c r="I950" s="68"/>
      <c r="J950" s="252"/>
      <c r="AA950" s="44">
        <f t="shared" si="14"/>
        <v>0</v>
      </c>
    </row>
    <row r="951" spans="3:27" ht="15" thickBot="1" x14ac:dyDescent="0.25">
      <c r="C951" s="668"/>
      <c r="D951" s="663" t="s">
        <v>388</v>
      </c>
      <c r="E951" s="664"/>
      <c r="F951" s="665"/>
      <c r="G951" s="253"/>
      <c r="H951" s="253"/>
      <c r="I951" s="298"/>
      <c r="J951" s="254"/>
      <c r="AA951" s="44">
        <f t="shared" si="14"/>
        <v>0</v>
      </c>
    </row>
    <row r="952" spans="3:27" x14ac:dyDescent="0.2">
      <c r="C952" s="666"/>
      <c r="D952" s="593" t="s">
        <v>379</v>
      </c>
      <c r="E952" s="593"/>
      <c r="F952" s="593"/>
      <c r="G952" s="250"/>
      <c r="H952" s="250"/>
      <c r="I952" s="297"/>
      <c r="J952" s="251"/>
      <c r="AA952" s="44">
        <f>$C$952</f>
        <v>0</v>
      </c>
    </row>
    <row r="953" spans="3:27" x14ac:dyDescent="0.2">
      <c r="C953" s="667"/>
      <c r="D953" s="548" t="s">
        <v>380</v>
      </c>
      <c r="E953" s="548"/>
      <c r="F953" s="548"/>
      <c r="G953" s="67"/>
      <c r="H953" s="67"/>
      <c r="I953" s="68"/>
      <c r="J953" s="252"/>
      <c r="AA953" s="44">
        <f t="shared" ref="AA953:AA960" si="15">$C$952</f>
        <v>0</v>
      </c>
    </row>
    <row r="954" spans="3:27" x14ac:dyDescent="0.2">
      <c r="C954" s="667"/>
      <c r="D954" s="548" t="s">
        <v>381</v>
      </c>
      <c r="E954" s="548"/>
      <c r="F954" s="548"/>
      <c r="G954" s="67"/>
      <c r="H954" s="67"/>
      <c r="I954" s="68"/>
      <c r="J954" s="252"/>
      <c r="AA954" s="44">
        <f t="shared" si="15"/>
        <v>0</v>
      </c>
    </row>
    <row r="955" spans="3:27" x14ac:dyDescent="0.2">
      <c r="C955" s="667"/>
      <c r="D955" s="548" t="s">
        <v>382</v>
      </c>
      <c r="E955" s="548"/>
      <c r="F955" s="548"/>
      <c r="G955" s="67"/>
      <c r="H955" s="67"/>
      <c r="I955" s="68"/>
      <c r="J955" s="252"/>
      <c r="AA955" s="44">
        <f t="shared" si="15"/>
        <v>0</v>
      </c>
    </row>
    <row r="956" spans="3:27" x14ac:dyDescent="0.2">
      <c r="C956" s="667"/>
      <c r="D956" s="660" t="s">
        <v>383</v>
      </c>
      <c r="E956" s="661"/>
      <c r="F956" s="662"/>
      <c r="G956" s="67"/>
      <c r="H956" s="67"/>
      <c r="I956" s="68"/>
      <c r="J956" s="252"/>
      <c r="AA956" s="44">
        <f t="shared" si="15"/>
        <v>0</v>
      </c>
    </row>
    <row r="957" spans="3:27" x14ac:dyDescent="0.2">
      <c r="C957" s="667"/>
      <c r="D957" s="660" t="s">
        <v>384</v>
      </c>
      <c r="E957" s="661"/>
      <c r="F957" s="662"/>
      <c r="G957" s="67"/>
      <c r="H957" s="67"/>
      <c r="I957" s="68"/>
      <c r="J957" s="252"/>
      <c r="AA957" s="44">
        <f t="shared" si="15"/>
        <v>0</v>
      </c>
    </row>
    <row r="958" spans="3:27" x14ac:dyDescent="0.2">
      <c r="C958" s="667"/>
      <c r="D958" s="660" t="s">
        <v>385</v>
      </c>
      <c r="E958" s="661"/>
      <c r="F958" s="662"/>
      <c r="G958" s="67"/>
      <c r="H958" s="67"/>
      <c r="I958" s="68"/>
      <c r="J958" s="252"/>
      <c r="AA958" s="44">
        <f t="shared" si="15"/>
        <v>0</v>
      </c>
    </row>
    <row r="959" spans="3:27" x14ac:dyDescent="0.2">
      <c r="C959" s="667"/>
      <c r="D959" s="660" t="s">
        <v>386</v>
      </c>
      <c r="E959" s="661"/>
      <c r="F959" s="662"/>
      <c r="G959" s="67"/>
      <c r="H959" s="67"/>
      <c r="I959" s="68"/>
      <c r="J959" s="252"/>
      <c r="AA959" s="44">
        <f t="shared" si="15"/>
        <v>0</v>
      </c>
    </row>
    <row r="960" spans="3:27" x14ac:dyDescent="0.2">
      <c r="C960" s="667"/>
      <c r="D960" s="660" t="s">
        <v>387</v>
      </c>
      <c r="E960" s="661"/>
      <c r="F960" s="662"/>
      <c r="G960" s="67"/>
      <c r="H960" s="67"/>
      <c r="I960" s="68"/>
      <c r="J960" s="252"/>
      <c r="AA960" s="44">
        <f t="shared" si="15"/>
        <v>0</v>
      </c>
    </row>
    <row r="961" spans="2:27" ht="15" thickBot="1" x14ac:dyDescent="0.25">
      <c r="C961" s="668"/>
      <c r="D961" s="663" t="s">
        <v>388</v>
      </c>
      <c r="E961" s="664"/>
      <c r="F961" s="665"/>
      <c r="G961" s="253"/>
      <c r="H961" s="253"/>
      <c r="I961" s="298"/>
      <c r="J961" s="254"/>
      <c r="AA961" s="44">
        <f>$C$952</f>
        <v>0</v>
      </c>
    </row>
    <row r="965" spans="2:27" ht="15.75" x14ac:dyDescent="0.2">
      <c r="B965" s="329" t="s">
        <v>361</v>
      </c>
    </row>
    <row r="968" spans="2:27" ht="106.5" x14ac:dyDescent="0.25">
      <c r="B968" s="476" t="s">
        <v>389</v>
      </c>
      <c r="C968" s="486" t="s">
        <v>60</v>
      </c>
      <c r="D968" s="649" t="s">
        <v>362</v>
      </c>
      <c r="E968" s="649"/>
      <c r="F968" s="649"/>
      <c r="G968" s="486" t="s">
        <v>363</v>
      </c>
      <c r="H968" s="486" t="s">
        <v>364</v>
      </c>
      <c r="I968" s="486" t="s">
        <v>365</v>
      </c>
      <c r="J968" s="486" t="s">
        <v>366</v>
      </c>
    </row>
    <row r="969" spans="2:27" x14ac:dyDescent="0.2">
      <c r="C969" s="16"/>
      <c r="D969" s="645" t="s">
        <v>390</v>
      </c>
      <c r="E969" s="645"/>
      <c r="F969" s="645"/>
      <c r="G969" s="16"/>
      <c r="H969" s="16"/>
      <c r="I969" s="72"/>
      <c r="J969" s="72"/>
    </row>
    <row r="970" spans="2:27" x14ac:dyDescent="0.2">
      <c r="C970" s="16"/>
      <c r="D970" s="645" t="s">
        <v>390</v>
      </c>
      <c r="E970" s="645"/>
      <c r="F970" s="645"/>
      <c r="G970" s="16"/>
      <c r="H970" s="16"/>
      <c r="I970" s="72"/>
      <c r="J970" s="72"/>
    </row>
    <row r="971" spans="2:27" x14ac:dyDescent="0.2">
      <c r="C971" s="16"/>
      <c r="D971" s="645" t="s">
        <v>390</v>
      </c>
      <c r="E971" s="645"/>
      <c r="F971" s="645"/>
      <c r="G971" s="16"/>
      <c r="H971" s="16"/>
      <c r="I971" s="72"/>
      <c r="J971" s="72"/>
    </row>
    <row r="972" spans="2:27" x14ac:dyDescent="0.2">
      <c r="C972" s="16"/>
      <c r="D972" s="645" t="s">
        <v>390</v>
      </c>
      <c r="E972" s="645"/>
      <c r="F972" s="645"/>
      <c r="G972" s="16"/>
      <c r="H972" s="16"/>
      <c r="I972" s="72"/>
      <c r="J972" s="72"/>
    </row>
    <row r="973" spans="2:27" x14ac:dyDescent="0.2">
      <c r="C973" s="16"/>
      <c r="D973" s="645" t="s">
        <v>390</v>
      </c>
      <c r="E973" s="645"/>
      <c r="F973" s="645"/>
      <c r="G973" s="16"/>
      <c r="H973" s="16"/>
      <c r="I973" s="72"/>
      <c r="J973" s="72"/>
    </row>
    <row r="976" spans="2:27" ht="15" x14ac:dyDescent="0.25">
      <c r="B976" s="46" t="s">
        <v>372</v>
      </c>
    </row>
    <row r="978" spans="2:12" ht="90" x14ac:dyDescent="0.25">
      <c r="B978" s="481" t="s">
        <v>95</v>
      </c>
    </row>
    <row r="979" spans="2:12" x14ac:dyDescent="0.2">
      <c r="B979" s="40"/>
    </row>
    <row r="981" spans="2:12" ht="120" x14ac:dyDescent="0.25">
      <c r="B981" s="29" t="s">
        <v>334</v>
      </c>
      <c r="C981" s="29" t="s">
        <v>335</v>
      </c>
      <c r="D981" s="29" t="s">
        <v>336</v>
      </c>
      <c r="E981" s="29" t="s">
        <v>337</v>
      </c>
      <c r="F981" s="29" t="s">
        <v>97</v>
      </c>
      <c r="G981" s="29" t="s">
        <v>98</v>
      </c>
      <c r="H981" s="487" t="s">
        <v>99</v>
      </c>
      <c r="I981" s="487" t="s">
        <v>100</v>
      </c>
      <c r="J981" s="571" t="s">
        <v>101</v>
      </c>
      <c r="K981" s="572"/>
      <c r="L981" s="573"/>
    </row>
    <row r="982" spans="2:12" x14ac:dyDescent="0.2">
      <c r="B982" s="653" t="s">
        <v>314</v>
      </c>
      <c r="C982" s="650"/>
      <c r="D982" s="651"/>
      <c r="E982" s="652"/>
      <c r="F982" s="32"/>
      <c r="G982" s="32"/>
      <c r="H982" s="31"/>
      <c r="I982" s="31"/>
      <c r="J982" s="560"/>
      <c r="K982" s="561"/>
      <c r="L982" s="562"/>
    </row>
    <row r="983" spans="2:12" x14ac:dyDescent="0.2">
      <c r="B983" s="654"/>
      <c r="C983" s="650"/>
      <c r="D983" s="651"/>
      <c r="E983" s="652"/>
      <c r="F983" s="32"/>
      <c r="G983" s="32"/>
      <c r="H983" s="31"/>
      <c r="I983" s="31"/>
      <c r="J983" s="560"/>
      <c r="K983" s="561"/>
      <c r="L983" s="562"/>
    </row>
    <row r="984" spans="2:12" x14ac:dyDescent="0.2">
      <c r="B984" s="654"/>
      <c r="C984" s="650"/>
      <c r="D984" s="651"/>
      <c r="E984" s="652"/>
      <c r="F984" s="32"/>
      <c r="G984" s="32"/>
      <c r="H984" s="31"/>
      <c r="I984" s="31"/>
      <c r="J984" s="560"/>
      <c r="K984" s="561"/>
      <c r="L984" s="562"/>
    </row>
    <row r="985" spans="2:12" x14ac:dyDescent="0.2">
      <c r="B985" s="654"/>
      <c r="C985" s="650"/>
      <c r="D985" s="651"/>
      <c r="E985" s="652"/>
      <c r="F985" s="32"/>
      <c r="G985" s="32"/>
      <c r="H985" s="31"/>
      <c r="I985" s="31"/>
      <c r="J985" s="560"/>
      <c r="K985" s="561"/>
      <c r="L985" s="562"/>
    </row>
    <row r="986" spans="2:12" x14ac:dyDescent="0.2">
      <c r="B986" s="654"/>
      <c r="C986" s="650"/>
      <c r="D986" s="651"/>
      <c r="E986" s="652"/>
      <c r="F986" s="32"/>
      <c r="G986" s="32"/>
      <c r="H986" s="31"/>
      <c r="I986" s="31"/>
      <c r="J986" s="560"/>
      <c r="K986" s="561"/>
      <c r="L986" s="562"/>
    </row>
    <row r="987" spans="2:12" x14ac:dyDescent="0.2">
      <c r="B987" s="654"/>
      <c r="C987" s="650"/>
      <c r="D987" s="651"/>
      <c r="E987" s="652"/>
      <c r="F987" s="32"/>
      <c r="G987" s="32"/>
      <c r="H987" s="31"/>
      <c r="I987" s="31"/>
      <c r="J987" s="560"/>
      <c r="K987" s="561"/>
      <c r="L987" s="562"/>
    </row>
    <row r="988" spans="2:12" x14ac:dyDescent="0.2">
      <c r="B988" s="654"/>
      <c r="C988" s="650"/>
      <c r="D988" s="651"/>
      <c r="E988" s="652"/>
      <c r="F988" s="32"/>
      <c r="G988" s="32"/>
      <c r="H988" s="31"/>
      <c r="I988" s="31"/>
      <c r="J988" s="560"/>
      <c r="K988" s="561"/>
      <c r="L988" s="562"/>
    </row>
    <row r="989" spans="2:12" x14ac:dyDescent="0.2">
      <c r="B989" s="654"/>
      <c r="C989" s="650"/>
      <c r="D989" s="651"/>
      <c r="E989" s="652"/>
      <c r="F989" s="32"/>
      <c r="G989" s="32"/>
      <c r="H989" s="31"/>
      <c r="I989" s="31"/>
      <c r="J989" s="560"/>
      <c r="K989" s="561"/>
      <c r="L989" s="562"/>
    </row>
    <row r="990" spans="2:12" x14ac:dyDescent="0.2">
      <c r="B990" s="654"/>
      <c r="C990" s="650"/>
      <c r="D990" s="651"/>
      <c r="E990" s="652"/>
      <c r="F990" s="32"/>
      <c r="G990" s="32"/>
      <c r="H990" s="31"/>
      <c r="I990" s="31"/>
      <c r="J990" s="560"/>
      <c r="K990" s="561"/>
      <c r="L990" s="562"/>
    </row>
    <row r="991" spans="2:12" x14ac:dyDescent="0.2">
      <c r="B991" s="654"/>
      <c r="C991" s="650"/>
      <c r="D991" s="651"/>
      <c r="E991" s="652"/>
      <c r="F991" s="32"/>
      <c r="G991" s="32"/>
      <c r="H991" s="31"/>
      <c r="I991" s="31"/>
      <c r="J991" s="560"/>
      <c r="K991" s="561"/>
      <c r="L991" s="562"/>
    </row>
    <row r="992" spans="2:12" x14ac:dyDescent="0.2">
      <c r="B992" s="654"/>
      <c r="C992" s="650"/>
      <c r="D992" s="651"/>
      <c r="E992" s="652"/>
      <c r="F992" s="32"/>
      <c r="G992" s="32"/>
      <c r="H992" s="31"/>
      <c r="I992" s="31"/>
      <c r="J992" s="560"/>
      <c r="K992" s="561"/>
      <c r="L992" s="562"/>
    </row>
    <row r="993" spans="2:12" x14ac:dyDescent="0.2">
      <c r="B993" s="654"/>
      <c r="C993" s="650"/>
      <c r="D993" s="651"/>
      <c r="E993" s="652"/>
      <c r="F993" s="32"/>
      <c r="G993" s="32"/>
      <c r="H993" s="31"/>
      <c r="I993" s="31"/>
      <c r="J993" s="560"/>
      <c r="K993" s="561"/>
      <c r="L993" s="562"/>
    </row>
    <row r="994" spans="2:12" x14ac:dyDescent="0.2">
      <c r="B994" s="654"/>
      <c r="C994" s="650"/>
      <c r="D994" s="651"/>
      <c r="E994" s="652"/>
      <c r="F994" s="32"/>
      <c r="G994" s="32"/>
      <c r="H994" s="31"/>
      <c r="I994" s="31"/>
      <c r="J994" s="560"/>
      <c r="K994" s="561"/>
      <c r="L994" s="562"/>
    </row>
    <row r="995" spans="2:12" x14ac:dyDescent="0.2">
      <c r="B995" s="654"/>
      <c r="C995" s="650"/>
      <c r="D995" s="651"/>
      <c r="E995" s="652"/>
      <c r="F995" s="32"/>
      <c r="G995" s="32"/>
      <c r="H995" s="31"/>
      <c r="I995" s="31"/>
      <c r="J995" s="560"/>
      <c r="K995" s="561"/>
      <c r="L995" s="562"/>
    </row>
    <row r="996" spans="2:12" x14ac:dyDescent="0.2">
      <c r="B996" s="654"/>
      <c r="C996" s="650"/>
      <c r="D996" s="651"/>
      <c r="E996" s="652"/>
      <c r="F996" s="32"/>
      <c r="G996" s="32"/>
      <c r="H996" s="31"/>
      <c r="I996" s="31"/>
      <c r="J996" s="560"/>
      <c r="K996" s="561"/>
      <c r="L996" s="562"/>
    </row>
    <row r="997" spans="2:12" x14ac:dyDescent="0.2">
      <c r="B997" s="654"/>
      <c r="C997" s="650"/>
      <c r="D997" s="651"/>
      <c r="E997" s="652"/>
      <c r="F997" s="32"/>
      <c r="G997" s="32"/>
      <c r="H997" s="31"/>
      <c r="I997" s="31"/>
      <c r="J997" s="560"/>
      <c r="K997" s="561"/>
      <c r="L997" s="562"/>
    </row>
    <row r="998" spans="2:12" x14ac:dyDescent="0.2">
      <c r="B998" s="654"/>
      <c r="C998" s="650"/>
      <c r="D998" s="651"/>
      <c r="E998" s="652"/>
      <c r="F998" s="32"/>
      <c r="G998" s="32"/>
      <c r="H998" s="31"/>
      <c r="I998" s="31"/>
      <c r="J998" s="586"/>
      <c r="K998" s="587"/>
      <c r="L998" s="588"/>
    </row>
    <row r="999" spans="2:12" x14ac:dyDescent="0.2">
      <c r="B999" s="654"/>
      <c r="C999" s="650"/>
      <c r="D999" s="651"/>
      <c r="E999" s="652"/>
      <c r="F999" s="32"/>
      <c r="G999" s="32"/>
      <c r="H999" s="31"/>
      <c r="I999" s="31"/>
      <c r="J999" s="586"/>
      <c r="K999" s="587"/>
      <c r="L999" s="588"/>
    </row>
    <row r="1000" spans="2:12" x14ac:dyDescent="0.2">
      <c r="B1000" s="654"/>
      <c r="C1000" s="650"/>
      <c r="D1000" s="651"/>
      <c r="E1000" s="652"/>
      <c r="F1000" s="32"/>
      <c r="G1000" s="32"/>
      <c r="H1000" s="31"/>
      <c r="I1000" s="31"/>
      <c r="J1000" s="586"/>
      <c r="K1000" s="587"/>
      <c r="L1000" s="588"/>
    </row>
    <row r="1001" spans="2:12" x14ac:dyDescent="0.2">
      <c r="B1001" s="655"/>
      <c r="C1001" s="560"/>
      <c r="D1001" s="561"/>
      <c r="E1001" s="592"/>
      <c r="F1001" s="32"/>
      <c r="G1001" s="32"/>
      <c r="H1001" s="31"/>
      <c r="I1001" s="31"/>
      <c r="J1001" s="586"/>
      <c r="K1001" s="587"/>
      <c r="L1001" s="588"/>
    </row>
    <row r="1002" spans="2:12" x14ac:dyDescent="0.2">
      <c r="B1002" s="656" t="s">
        <v>361</v>
      </c>
      <c r="C1002" s="285"/>
      <c r="D1002" s="348"/>
      <c r="E1002" s="287"/>
      <c r="F1002" s="280"/>
      <c r="G1002" s="280"/>
      <c r="H1002" s="31"/>
      <c r="I1002" s="31"/>
      <c r="J1002" s="586"/>
      <c r="K1002" s="587"/>
      <c r="L1002" s="588"/>
    </row>
    <row r="1003" spans="2:12" x14ac:dyDescent="0.2">
      <c r="B1003" s="656"/>
      <c r="C1003" s="285"/>
      <c r="D1003" s="348"/>
      <c r="E1003" s="287"/>
      <c r="F1003" s="280"/>
      <c r="G1003" s="280"/>
      <c r="H1003" s="31"/>
      <c r="I1003" s="31"/>
      <c r="J1003" s="586"/>
      <c r="K1003" s="587"/>
      <c r="L1003" s="588"/>
    </row>
    <row r="1004" spans="2:12" x14ac:dyDescent="0.2">
      <c r="B1004" s="656"/>
      <c r="C1004" s="285"/>
      <c r="D1004" s="348"/>
      <c r="E1004" s="287"/>
      <c r="F1004" s="280"/>
      <c r="G1004" s="280"/>
      <c r="H1004" s="31"/>
      <c r="I1004" s="31"/>
      <c r="J1004" s="586"/>
      <c r="K1004" s="587"/>
      <c r="L1004" s="588"/>
    </row>
    <row r="1005" spans="2:12" x14ac:dyDescent="0.2">
      <c r="B1005" s="656"/>
      <c r="C1005" s="285"/>
      <c r="D1005" s="348"/>
      <c r="E1005" s="287"/>
      <c r="F1005" s="280"/>
      <c r="G1005" s="280"/>
      <c r="H1005" s="31"/>
      <c r="I1005" s="31"/>
      <c r="J1005" s="586"/>
      <c r="K1005" s="587"/>
      <c r="L1005" s="588"/>
    </row>
    <row r="1006" spans="2:12" x14ac:dyDescent="0.2">
      <c r="B1006" s="656"/>
      <c r="C1006" s="285"/>
      <c r="D1006" s="348"/>
      <c r="E1006" s="287"/>
      <c r="F1006" s="280"/>
      <c r="G1006" s="280"/>
      <c r="H1006" s="31"/>
      <c r="I1006" s="31"/>
      <c r="J1006" s="586"/>
      <c r="K1006" s="587"/>
      <c r="L1006" s="588"/>
    </row>
    <row r="1007" spans="2:12" x14ac:dyDescent="0.2">
      <c r="B1007" s="656"/>
      <c r="C1007" s="285"/>
      <c r="D1007" s="348"/>
      <c r="E1007" s="287"/>
      <c r="F1007" s="280"/>
      <c r="G1007" s="280"/>
      <c r="H1007" s="31"/>
      <c r="I1007" s="31"/>
      <c r="J1007" s="586"/>
      <c r="K1007" s="587"/>
      <c r="L1007" s="588"/>
    </row>
    <row r="1008" spans="2:12" x14ac:dyDescent="0.2">
      <c r="B1008" s="656"/>
      <c r="C1008" s="285"/>
      <c r="D1008" s="348"/>
      <c r="E1008" s="287"/>
      <c r="F1008" s="280"/>
      <c r="G1008" s="280"/>
      <c r="H1008" s="31"/>
      <c r="I1008" s="31"/>
      <c r="J1008" s="586"/>
      <c r="K1008" s="587"/>
      <c r="L1008" s="588"/>
    </row>
    <row r="1009" spans="2:12" x14ac:dyDescent="0.2">
      <c r="B1009" s="656"/>
      <c r="C1009" s="285"/>
      <c r="D1009" s="348"/>
      <c r="E1009" s="287"/>
      <c r="F1009" s="280"/>
      <c r="G1009" s="280"/>
      <c r="H1009" s="31"/>
      <c r="I1009" s="31"/>
      <c r="J1009" s="586"/>
      <c r="K1009" s="587"/>
      <c r="L1009" s="588"/>
    </row>
    <row r="1010" spans="2:12" x14ac:dyDescent="0.2">
      <c r="B1010" s="656"/>
      <c r="C1010" s="285"/>
      <c r="D1010" s="348"/>
      <c r="E1010" s="287"/>
      <c r="F1010" s="280"/>
      <c r="G1010" s="280"/>
      <c r="H1010" s="31"/>
      <c r="I1010" s="31"/>
      <c r="J1010" s="586"/>
      <c r="K1010" s="587"/>
      <c r="L1010" s="588"/>
    </row>
    <row r="1011" spans="2:12" x14ac:dyDescent="0.2">
      <c r="B1011" s="656"/>
      <c r="C1011" s="285"/>
      <c r="D1011" s="348"/>
      <c r="E1011" s="287"/>
      <c r="F1011" s="280"/>
      <c r="G1011" s="280"/>
      <c r="H1011" s="31"/>
      <c r="I1011" s="31"/>
      <c r="J1011" s="586"/>
      <c r="K1011" s="587"/>
      <c r="L1011" s="588"/>
    </row>
    <row r="1012" spans="2:12" x14ac:dyDescent="0.2">
      <c r="B1012" s="656"/>
      <c r="C1012" s="285"/>
      <c r="D1012" s="348"/>
      <c r="E1012" s="287"/>
      <c r="F1012" s="280"/>
      <c r="G1012" s="280"/>
      <c r="H1012" s="31"/>
      <c r="I1012" s="31"/>
      <c r="J1012" s="586"/>
      <c r="K1012" s="587"/>
      <c r="L1012" s="588"/>
    </row>
    <row r="1013" spans="2:12" x14ac:dyDescent="0.2">
      <c r="B1013" s="656"/>
      <c r="C1013" s="285"/>
      <c r="D1013" s="348"/>
      <c r="E1013" s="287"/>
      <c r="F1013" s="280"/>
      <c r="G1013" s="280"/>
      <c r="H1013" s="31"/>
      <c r="I1013" s="31"/>
      <c r="J1013" s="586"/>
      <c r="K1013" s="587"/>
      <c r="L1013" s="588"/>
    </row>
    <row r="1014" spans="2:12" x14ac:dyDescent="0.2">
      <c r="B1014" s="656"/>
      <c r="C1014" s="285"/>
      <c r="D1014" s="348"/>
      <c r="E1014" s="287"/>
      <c r="F1014" s="280"/>
      <c r="G1014" s="280"/>
      <c r="H1014" s="31"/>
      <c r="I1014" s="31"/>
      <c r="J1014" s="586"/>
      <c r="K1014" s="587"/>
      <c r="L1014" s="588"/>
    </row>
    <row r="1015" spans="2:12" x14ac:dyDescent="0.2">
      <c r="B1015" s="656"/>
      <c r="C1015" s="285"/>
      <c r="D1015" s="348"/>
      <c r="E1015" s="287"/>
      <c r="F1015" s="280"/>
      <c r="G1015" s="280"/>
      <c r="H1015" s="31"/>
      <c r="I1015" s="31"/>
      <c r="J1015" s="586"/>
      <c r="K1015" s="587"/>
      <c r="L1015" s="588"/>
    </row>
    <row r="1016" spans="2:12" x14ac:dyDescent="0.2">
      <c r="B1016" s="656"/>
      <c r="C1016" s="285"/>
      <c r="D1016" s="348"/>
      <c r="E1016" s="287"/>
      <c r="F1016" s="280"/>
      <c r="G1016" s="280"/>
      <c r="H1016" s="31"/>
      <c r="I1016" s="31"/>
      <c r="J1016" s="586"/>
      <c r="K1016" s="587"/>
      <c r="L1016" s="588"/>
    </row>
    <row r="1017" spans="2:12" x14ac:dyDescent="0.2">
      <c r="B1017" s="656"/>
      <c r="C1017" s="285"/>
      <c r="D1017" s="348"/>
      <c r="E1017" s="287"/>
      <c r="F1017" s="280"/>
      <c r="G1017" s="280"/>
      <c r="H1017" s="31"/>
      <c r="I1017" s="31"/>
      <c r="J1017" s="586"/>
      <c r="K1017" s="587"/>
      <c r="L1017" s="588"/>
    </row>
    <row r="1018" spans="2:12" x14ac:dyDescent="0.2">
      <c r="B1018" s="656"/>
      <c r="C1018" s="285"/>
      <c r="D1018" s="348"/>
      <c r="E1018" s="287"/>
      <c r="F1018" s="280"/>
      <c r="G1018" s="280"/>
      <c r="H1018" s="31"/>
      <c r="I1018" s="31"/>
      <c r="J1018" s="586"/>
      <c r="K1018" s="587"/>
      <c r="L1018" s="588"/>
    </row>
    <row r="1019" spans="2:12" x14ac:dyDescent="0.2">
      <c r="B1019" s="656"/>
      <c r="C1019" s="285"/>
      <c r="D1019" s="348"/>
      <c r="E1019" s="287"/>
      <c r="F1019" s="280"/>
      <c r="G1019" s="280"/>
      <c r="H1019" s="31"/>
      <c r="I1019" s="31"/>
      <c r="J1019" s="586"/>
      <c r="K1019" s="587"/>
      <c r="L1019" s="588"/>
    </row>
    <row r="1020" spans="2:12" x14ac:dyDescent="0.2">
      <c r="B1020" s="656"/>
      <c r="C1020" s="285"/>
      <c r="D1020" s="348"/>
      <c r="E1020" s="287"/>
      <c r="F1020" s="280"/>
      <c r="G1020" s="280"/>
      <c r="H1020" s="31"/>
      <c r="I1020" s="31"/>
      <c r="J1020" s="586"/>
      <c r="K1020" s="587"/>
      <c r="L1020" s="588"/>
    </row>
    <row r="1021" spans="2:12" x14ac:dyDescent="0.2">
      <c r="B1021" s="656"/>
      <c r="C1021" s="285"/>
      <c r="D1021" s="348"/>
      <c r="E1021" s="287"/>
      <c r="F1021" s="280"/>
      <c r="G1021" s="280"/>
      <c r="H1021" s="31"/>
      <c r="I1021" s="31"/>
      <c r="J1021" s="586"/>
      <c r="K1021" s="587"/>
      <c r="L1021" s="588"/>
    </row>
    <row r="1023" spans="2:12" ht="15.75" x14ac:dyDescent="0.2">
      <c r="B1023" s="341" t="s">
        <v>102</v>
      </c>
    </row>
  </sheetData>
  <sheetProtection algorithmName="SHA-512" hashValue="9+HKJTJjFTNBbIdxqrWBO4Ttv5USNh5eCHriiPo09FhocKl2L94lhDYeDhPDHWuJoiF45PcAMxdMHdUqHhdH6w==" saltValue="v7RPFOMTRdBZdMyVi691qw==" spinCount="100000" sheet="1" objects="1" scenarios="1" selectLockedCells="1"/>
  <mergeCells count="433">
    <mergeCell ref="J1017:L1017"/>
    <mergeCell ref="J1018:L1018"/>
    <mergeCell ref="J1019:L1019"/>
    <mergeCell ref="J1020:L1020"/>
    <mergeCell ref="J1021:L1021"/>
    <mergeCell ref="C999:E999"/>
    <mergeCell ref="J999:L999"/>
    <mergeCell ref="C1000:E1000"/>
    <mergeCell ref="J1000:L1000"/>
    <mergeCell ref="C1001:E1001"/>
    <mergeCell ref="J1001:L1001"/>
    <mergeCell ref="C995:E995"/>
    <mergeCell ref="J995:L995"/>
    <mergeCell ref="C996:E996"/>
    <mergeCell ref="J996:L996"/>
    <mergeCell ref="C997:E997"/>
    <mergeCell ref="J997:L997"/>
    <mergeCell ref="C998:E998"/>
    <mergeCell ref="J998:L998"/>
    <mergeCell ref="B1002:B1021"/>
    <mergeCell ref="J1002:L1002"/>
    <mergeCell ref="J1003:L1003"/>
    <mergeCell ref="J1004:L1004"/>
    <mergeCell ref="J1005:L1005"/>
    <mergeCell ref="J1006:L1006"/>
    <mergeCell ref="J1007:L1007"/>
    <mergeCell ref="J1008:L1008"/>
    <mergeCell ref="J1009:L1009"/>
    <mergeCell ref="J1010:L1010"/>
    <mergeCell ref="J1011:L1011"/>
    <mergeCell ref="J1012:L1012"/>
    <mergeCell ref="J1013:L1013"/>
    <mergeCell ref="J1014:L1014"/>
    <mergeCell ref="J1015:L1015"/>
    <mergeCell ref="J1016:L1016"/>
    <mergeCell ref="C990:E990"/>
    <mergeCell ref="J990:L990"/>
    <mergeCell ref="C991:E991"/>
    <mergeCell ref="J991:L991"/>
    <mergeCell ref="C992:E992"/>
    <mergeCell ref="J992:L992"/>
    <mergeCell ref="C993:E993"/>
    <mergeCell ref="J993:L993"/>
    <mergeCell ref="C994:E994"/>
    <mergeCell ref="J994:L994"/>
    <mergeCell ref="D968:F968"/>
    <mergeCell ref="D969:F969"/>
    <mergeCell ref="D970:F970"/>
    <mergeCell ref="D971:F971"/>
    <mergeCell ref="D972:F972"/>
    <mergeCell ref="D973:F973"/>
    <mergeCell ref="J981:L981"/>
    <mergeCell ref="B982:B1001"/>
    <mergeCell ref="C982:E982"/>
    <mergeCell ref="J982:L982"/>
    <mergeCell ref="C983:E983"/>
    <mergeCell ref="J983:L983"/>
    <mergeCell ref="C984:E984"/>
    <mergeCell ref="J984:L984"/>
    <mergeCell ref="C985:E985"/>
    <mergeCell ref="J985:L985"/>
    <mergeCell ref="C986:E986"/>
    <mergeCell ref="J986:L986"/>
    <mergeCell ref="C987:E987"/>
    <mergeCell ref="J987:L987"/>
    <mergeCell ref="C988:E988"/>
    <mergeCell ref="J988:L988"/>
    <mergeCell ref="C989:E989"/>
    <mergeCell ref="J989:L989"/>
    <mergeCell ref="C952:C961"/>
    <mergeCell ref="D952:F952"/>
    <mergeCell ref="D953:F953"/>
    <mergeCell ref="D954:F954"/>
    <mergeCell ref="D955:F955"/>
    <mergeCell ref="D956:F956"/>
    <mergeCell ref="D957:F957"/>
    <mergeCell ref="D958:F958"/>
    <mergeCell ref="D959:F959"/>
    <mergeCell ref="D960:F960"/>
    <mergeCell ref="D961:F961"/>
    <mergeCell ref="C942:C951"/>
    <mergeCell ref="D942:F942"/>
    <mergeCell ref="D943:F943"/>
    <mergeCell ref="D944:F944"/>
    <mergeCell ref="D945:F945"/>
    <mergeCell ref="D946:F946"/>
    <mergeCell ref="D947:F947"/>
    <mergeCell ref="D948:F948"/>
    <mergeCell ref="D949:F949"/>
    <mergeCell ref="D950:F950"/>
    <mergeCell ref="D951:F951"/>
    <mergeCell ref="C932:C941"/>
    <mergeCell ref="D932:F932"/>
    <mergeCell ref="D933:F933"/>
    <mergeCell ref="D934:F934"/>
    <mergeCell ref="D935:F935"/>
    <mergeCell ref="D936:F936"/>
    <mergeCell ref="D937:F937"/>
    <mergeCell ref="D938:F938"/>
    <mergeCell ref="D939:F939"/>
    <mergeCell ref="D940:F940"/>
    <mergeCell ref="D941:F941"/>
    <mergeCell ref="C922:C931"/>
    <mergeCell ref="D922:F922"/>
    <mergeCell ref="D923:F923"/>
    <mergeCell ref="D924:F924"/>
    <mergeCell ref="D925:F925"/>
    <mergeCell ref="D926:F926"/>
    <mergeCell ref="D927:F927"/>
    <mergeCell ref="D928:F928"/>
    <mergeCell ref="D929:F929"/>
    <mergeCell ref="D930:F930"/>
    <mergeCell ref="D931:F931"/>
    <mergeCell ref="D911:F911"/>
    <mergeCell ref="B912:B921"/>
    <mergeCell ref="D912:F912"/>
    <mergeCell ref="D913:F913"/>
    <mergeCell ref="D914:F914"/>
    <mergeCell ref="D915:F915"/>
    <mergeCell ref="D916:F916"/>
    <mergeCell ref="D917:F917"/>
    <mergeCell ref="D918:F918"/>
    <mergeCell ref="D919:F919"/>
    <mergeCell ref="D920:F920"/>
    <mergeCell ref="D921:F921"/>
    <mergeCell ref="C912:C921"/>
    <mergeCell ref="K878:M878"/>
    <mergeCell ref="K879:M879"/>
    <mergeCell ref="K880:M880"/>
    <mergeCell ref="B888:D888"/>
    <mergeCell ref="B892:D892"/>
    <mergeCell ref="B893:C893"/>
    <mergeCell ref="B894:C894"/>
    <mergeCell ref="B895:C895"/>
    <mergeCell ref="D898:I898"/>
    <mergeCell ref="K854:M854"/>
    <mergeCell ref="B856:B859"/>
    <mergeCell ref="K856:M856"/>
    <mergeCell ref="K857:M857"/>
    <mergeCell ref="K858:M858"/>
    <mergeCell ref="K859:M859"/>
    <mergeCell ref="B861:B880"/>
    <mergeCell ref="K861:M861"/>
    <mergeCell ref="K862:M862"/>
    <mergeCell ref="K863:M863"/>
    <mergeCell ref="K864:M864"/>
    <mergeCell ref="K865:M865"/>
    <mergeCell ref="K866:M866"/>
    <mergeCell ref="K867:M867"/>
    <mergeCell ref="K868:M868"/>
    <mergeCell ref="K869:M869"/>
    <mergeCell ref="K870:M870"/>
    <mergeCell ref="K871:M871"/>
    <mergeCell ref="K872:M872"/>
    <mergeCell ref="K873:M873"/>
    <mergeCell ref="K874:M874"/>
    <mergeCell ref="K875:M875"/>
    <mergeCell ref="K876:M876"/>
    <mergeCell ref="K877:M877"/>
    <mergeCell ref="K830:M830"/>
    <mergeCell ref="K831:M831"/>
    <mergeCell ref="K832:M832"/>
    <mergeCell ref="K833:M833"/>
    <mergeCell ref="B835:B854"/>
    <mergeCell ref="K835:M835"/>
    <mergeCell ref="K836:M836"/>
    <mergeCell ref="K837:M837"/>
    <mergeCell ref="K838:M838"/>
    <mergeCell ref="K839:M839"/>
    <mergeCell ref="K840:M840"/>
    <mergeCell ref="K841:M841"/>
    <mergeCell ref="K842:M842"/>
    <mergeCell ref="K843:M843"/>
    <mergeCell ref="K844:M844"/>
    <mergeCell ref="K845:M845"/>
    <mergeCell ref="K846:M846"/>
    <mergeCell ref="K847:M847"/>
    <mergeCell ref="K848:M848"/>
    <mergeCell ref="K849:M849"/>
    <mergeCell ref="K850:M850"/>
    <mergeCell ref="K851:M851"/>
    <mergeCell ref="K852:M852"/>
    <mergeCell ref="K853:M853"/>
    <mergeCell ref="B755:B758"/>
    <mergeCell ref="B759:B762"/>
    <mergeCell ref="B763:B766"/>
    <mergeCell ref="B767:B770"/>
    <mergeCell ref="B771:B774"/>
    <mergeCell ref="B775:B778"/>
    <mergeCell ref="K813:M813"/>
    <mergeCell ref="B814:B833"/>
    <mergeCell ref="K814:M814"/>
    <mergeCell ref="K815:M815"/>
    <mergeCell ref="K816:M816"/>
    <mergeCell ref="K817:M817"/>
    <mergeCell ref="K818:M818"/>
    <mergeCell ref="K819:M819"/>
    <mergeCell ref="K820:M820"/>
    <mergeCell ref="K821:M821"/>
    <mergeCell ref="K822:M822"/>
    <mergeCell ref="K823:M823"/>
    <mergeCell ref="K824:M824"/>
    <mergeCell ref="K825:M825"/>
    <mergeCell ref="K826:M826"/>
    <mergeCell ref="K827:M827"/>
    <mergeCell ref="K828:M828"/>
    <mergeCell ref="K829:M829"/>
    <mergeCell ref="E595:F595"/>
    <mergeCell ref="E596:F596"/>
    <mergeCell ref="E597:F597"/>
    <mergeCell ref="E598:F598"/>
    <mergeCell ref="E599:F599"/>
    <mergeCell ref="E600:F600"/>
    <mergeCell ref="E601:F601"/>
    <mergeCell ref="H694:J694"/>
    <mergeCell ref="C753:D753"/>
    <mergeCell ref="E586:F586"/>
    <mergeCell ref="E587:F587"/>
    <mergeCell ref="E588:F588"/>
    <mergeCell ref="E589:F589"/>
    <mergeCell ref="E590:F590"/>
    <mergeCell ref="E591:F591"/>
    <mergeCell ref="E592:F592"/>
    <mergeCell ref="E593:F593"/>
    <mergeCell ref="E594:F594"/>
    <mergeCell ref="E577:F577"/>
    <mergeCell ref="E578:F578"/>
    <mergeCell ref="E579:F579"/>
    <mergeCell ref="E580:F580"/>
    <mergeCell ref="E581:F581"/>
    <mergeCell ref="E582:F582"/>
    <mergeCell ref="E583:F583"/>
    <mergeCell ref="E584:F584"/>
    <mergeCell ref="E585:F585"/>
    <mergeCell ref="E568:F568"/>
    <mergeCell ref="E569:F569"/>
    <mergeCell ref="E570:F570"/>
    <mergeCell ref="E571:F571"/>
    <mergeCell ref="E572:F572"/>
    <mergeCell ref="E573:F573"/>
    <mergeCell ref="E574:F574"/>
    <mergeCell ref="E575:F575"/>
    <mergeCell ref="E576:F576"/>
    <mergeCell ref="E559:F559"/>
    <mergeCell ref="E560:F560"/>
    <mergeCell ref="E561:F561"/>
    <mergeCell ref="E562:F562"/>
    <mergeCell ref="E563:F563"/>
    <mergeCell ref="E564:F564"/>
    <mergeCell ref="E565:F565"/>
    <mergeCell ref="E566:F566"/>
    <mergeCell ref="E567:F567"/>
    <mergeCell ref="E550:F550"/>
    <mergeCell ref="E551:F551"/>
    <mergeCell ref="E552:F552"/>
    <mergeCell ref="E553:F553"/>
    <mergeCell ref="E554:F554"/>
    <mergeCell ref="E555:F555"/>
    <mergeCell ref="E556:F556"/>
    <mergeCell ref="E557:F557"/>
    <mergeCell ref="E558:F558"/>
    <mergeCell ref="E541:F541"/>
    <mergeCell ref="E542:F542"/>
    <mergeCell ref="E543:F543"/>
    <mergeCell ref="E544:F544"/>
    <mergeCell ref="E545:F545"/>
    <mergeCell ref="E546:F546"/>
    <mergeCell ref="E547:F547"/>
    <mergeCell ref="E548:F548"/>
    <mergeCell ref="E549:F549"/>
    <mergeCell ref="B497:D497"/>
    <mergeCell ref="B498:C498"/>
    <mergeCell ref="E534:F534"/>
    <mergeCell ref="E535:F535"/>
    <mergeCell ref="E536:F536"/>
    <mergeCell ref="E537:F537"/>
    <mergeCell ref="E538:F538"/>
    <mergeCell ref="E539:F539"/>
    <mergeCell ref="E540:F540"/>
    <mergeCell ref="B108:D108"/>
    <mergeCell ref="B109:C109"/>
    <mergeCell ref="E144:F144"/>
    <mergeCell ref="E145:F145"/>
    <mergeCell ref="E146:F146"/>
    <mergeCell ref="E147:F147"/>
    <mergeCell ref="B31:D31"/>
    <mergeCell ref="G31:I31"/>
    <mergeCell ref="G32:H32"/>
    <mergeCell ref="B35:D35"/>
    <mergeCell ref="B36:C36"/>
    <mergeCell ref="B104:D104"/>
    <mergeCell ref="E154:F154"/>
    <mergeCell ref="E155:F155"/>
    <mergeCell ref="E156:F156"/>
    <mergeCell ref="E157:F157"/>
    <mergeCell ref="E158:F158"/>
    <mergeCell ref="E159:F159"/>
    <mergeCell ref="E148:F148"/>
    <mergeCell ref="E149:F149"/>
    <mergeCell ref="E150:F150"/>
    <mergeCell ref="E151:F151"/>
    <mergeCell ref="E152:F152"/>
    <mergeCell ref="E153:F153"/>
    <mergeCell ref="E166:F166"/>
    <mergeCell ref="E167:F167"/>
    <mergeCell ref="E168:F168"/>
    <mergeCell ref="E169:F169"/>
    <mergeCell ref="E170:F170"/>
    <mergeCell ref="E171:F171"/>
    <mergeCell ref="E160:F160"/>
    <mergeCell ref="E161:F161"/>
    <mergeCell ref="E162:F162"/>
    <mergeCell ref="E163:F163"/>
    <mergeCell ref="E164:F164"/>
    <mergeCell ref="E165:F165"/>
    <mergeCell ref="E178:F178"/>
    <mergeCell ref="E179:F179"/>
    <mergeCell ref="E180:F180"/>
    <mergeCell ref="E181:F181"/>
    <mergeCell ref="E182:F182"/>
    <mergeCell ref="E183:F183"/>
    <mergeCell ref="E172:F172"/>
    <mergeCell ref="E173:F173"/>
    <mergeCell ref="E174:F174"/>
    <mergeCell ref="E175:F175"/>
    <mergeCell ref="E176:F176"/>
    <mergeCell ref="E177:F177"/>
    <mergeCell ref="E190:F190"/>
    <mergeCell ref="E191:F191"/>
    <mergeCell ref="E192:F192"/>
    <mergeCell ref="E193:F193"/>
    <mergeCell ref="E194:F194"/>
    <mergeCell ref="E195:F195"/>
    <mergeCell ref="E184:F184"/>
    <mergeCell ref="E185:F185"/>
    <mergeCell ref="E186:F186"/>
    <mergeCell ref="E187:F187"/>
    <mergeCell ref="E188:F188"/>
    <mergeCell ref="E189:F189"/>
    <mergeCell ref="H304:I304"/>
    <mergeCell ref="C363:D363"/>
    <mergeCell ref="E202:F202"/>
    <mergeCell ref="E203:F203"/>
    <mergeCell ref="E204:F204"/>
    <mergeCell ref="E205:F205"/>
    <mergeCell ref="E206:F206"/>
    <mergeCell ref="E207:F207"/>
    <mergeCell ref="E196:F196"/>
    <mergeCell ref="E197:F197"/>
    <mergeCell ref="E198:F198"/>
    <mergeCell ref="E199:F199"/>
    <mergeCell ref="E200:F200"/>
    <mergeCell ref="E201:F201"/>
    <mergeCell ref="B365:B367"/>
    <mergeCell ref="B368:B370"/>
    <mergeCell ref="B371:B373"/>
    <mergeCell ref="B374:B376"/>
    <mergeCell ref="B377:B379"/>
    <mergeCell ref="B380:B382"/>
    <mergeCell ref="E208:F208"/>
    <mergeCell ref="E209:F209"/>
    <mergeCell ref="E210:F210"/>
    <mergeCell ref="E211:F211"/>
    <mergeCell ref="K418:M418"/>
    <mergeCell ref="B419:B438"/>
    <mergeCell ref="K419:M419"/>
    <mergeCell ref="K420:M420"/>
    <mergeCell ref="K421:M421"/>
    <mergeCell ref="K422:M422"/>
    <mergeCell ref="K423:M423"/>
    <mergeCell ref="K424:M424"/>
    <mergeCell ref="K425:M425"/>
    <mergeCell ref="K426:M426"/>
    <mergeCell ref="K433:M433"/>
    <mergeCell ref="K434:M434"/>
    <mergeCell ref="K435:M435"/>
    <mergeCell ref="K436:M436"/>
    <mergeCell ref="K437:M437"/>
    <mergeCell ref="K438:M438"/>
    <mergeCell ref="K427:M427"/>
    <mergeCell ref="K428:M428"/>
    <mergeCell ref="K429:M429"/>
    <mergeCell ref="K430:M430"/>
    <mergeCell ref="K431:M431"/>
    <mergeCell ref="K432:M432"/>
    <mergeCell ref="K449:M449"/>
    <mergeCell ref="K450:M450"/>
    <mergeCell ref="K451:M451"/>
    <mergeCell ref="K452:M452"/>
    <mergeCell ref="K453:M453"/>
    <mergeCell ref="K454:M454"/>
    <mergeCell ref="B440:B459"/>
    <mergeCell ref="K440:M440"/>
    <mergeCell ref="K441:M441"/>
    <mergeCell ref="K442:M442"/>
    <mergeCell ref="K443:M443"/>
    <mergeCell ref="K444:M444"/>
    <mergeCell ref="K445:M445"/>
    <mergeCell ref="K446:M446"/>
    <mergeCell ref="K447:M447"/>
    <mergeCell ref="K448:M448"/>
    <mergeCell ref="K455:M455"/>
    <mergeCell ref="K456:M456"/>
    <mergeCell ref="K457:M457"/>
    <mergeCell ref="K458:M458"/>
    <mergeCell ref="K459:M459"/>
    <mergeCell ref="B461:B464"/>
    <mergeCell ref="K461:M461"/>
    <mergeCell ref="K462:M462"/>
    <mergeCell ref="K463:M463"/>
    <mergeCell ref="K464:M464"/>
    <mergeCell ref="K481:M481"/>
    <mergeCell ref="K482:M482"/>
    <mergeCell ref="K483:M483"/>
    <mergeCell ref="K484:M484"/>
    <mergeCell ref="K485:M485"/>
    <mergeCell ref="B493:D493"/>
    <mergeCell ref="K475:M475"/>
    <mergeCell ref="K476:M476"/>
    <mergeCell ref="K477:M477"/>
    <mergeCell ref="K478:M478"/>
    <mergeCell ref="K479:M479"/>
    <mergeCell ref="K480:M480"/>
    <mergeCell ref="B466:B485"/>
    <mergeCell ref="K466:M466"/>
    <mergeCell ref="K467:M467"/>
    <mergeCell ref="K468:M468"/>
    <mergeCell ref="K469:M469"/>
    <mergeCell ref="K470:M470"/>
    <mergeCell ref="K471:M471"/>
    <mergeCell ref="K472:M472"/>
    <mergeCell ref="K473:M473"/>
    <mergeCell ref="K474:M474"/>
  </mergeCells>
  <conditionalFormatting sqref="B17:B21">
    <cfRule type="expression" dxfId="893" priority="727" stopIfTrue="1">
      <formula>AND($W$84&lt;&gt;0,$W$84&lt;&gt;4)</formula>
    </cfRule>
  </conditionalFormatting>
  <conditionalFormatting sqref="B146:B205">
    <cfRule type="expression" dxfId="891" priority="704" stopIfTrue="1">
      <formula>OR(#REF!="No",$U$30=2)</formula>
    </cfRule>
    <cfRule type="expression" dxfId="890" priority="705" stopIfTrue="1">
      <formula>OR(#REF!="No",$U$30=2)</formula>
    </cfRule>
  </conditionalFormatting>
  <conditionalFormatting sqref="B206">
    <cfRule type="expression" dxfId="889" priority="583" stopIfTrue="1">
      <formula>OR(#REF!="No",$U$30=2)</formula>
    </cfRule>
    <cfRule type="expression" dxfId="888" priority="584" stopIfTrue="1">
      <formula>OR(#REF!="No",$U$30=2)</formula>
    </cfRule>
    <cfRule type="expression" dxfId="887" priority="683" stopIfTrue="1">
      <formula>OR(#REF!="No",$U$30=2,$U$30=9)</formula>
    </cfRule>
    <cfRule type="expression" dxfId="886" priority="585" stopIfTrue="1">
      <formula>OR(#REF!="No",$U$30=2,$U$30=9)</formula>
    </cfRule>
    <cfRule type="expression" dxfId="885" priority="586" stopIfTrue="1">
      <formula>#REF!="No"</formula>
    </cfRule>
    <cfRule type="expression" dxfId="884" priority="682" stopIfTrue="1">
      <formula>OR(#REF!="No",$U$30=2)</formula>
    </cfRule>
    <cfRule type="expression" dxfId="883" priority="684" stopIfTrue="1">
      <formula>#REF!="No"</formula>
    </cfRule>
  </conditionalFormatting>
  <conditionalFormatting sqref="B206:B207">
    <cfRule type="expression" dxfId="882" priority="577" stopIfTrue="1">
      <formula>#REF!=2</formula>
    </cfRule>
    <cfRule type="expression" dxfId="881" priority="515" stopIfTrue="1">
      <formula>OR(#REF!="No",$U$30=2,$U$30=9)</formula>
    </cfRule>
    <cfRule type="expression" dxfId="880" priority="516" stopIfTrue="1">
      <formula>#REF!="No"</formula>
    </cfRule>
    <cfRule type="expression" dxfId="879" priority="514" stopIfTrue="1">
      <formula>OR(#REF!="No",$U$30=2)</formula>
    </cfRule>
    <cfRule type="expression" dxfId="878" priority="513" stopIfTrue="1">
      <formula>OR(#REF!="No",$U$30=2)</formula>
    </cfRule>
    <cfRule type="expression" dxfId="877" priority="512" stopIfTrue="1">
      <formula>#REF!=2</formula>
    </cfRule>
  </conditionalFormatting>
  <conditionalFormatting sqref="B206:B210">
    <cfRule type="expression" dxfId="876" priority="660" stopIfTrue="1">
      <formula>#REF!=2</formula>
    </cfRule>
    <cfRule type="expression" dxfId="875" priority="661" stopIfTrue="1">
      <formula>OR(#REF!="No",$U$30=2)</formula>
    </cfRule>
  </conditionalFormatting>
  <conditionalFormatting sqref="B207">
    <cfRule type="expression" dxfId="874" priority="508" stopIfTrue="1">
      <formula>OR(#REF!="No",$U$30=2)</formula>
    </cfRule>
    <cfRule type="expression" dxfId="873" priority="581" stopIfTrue="1">
      <formula>#REF!="No"</formula>
    </cfRule>
    <cfRule type="expression" dxfId="872" priority="580" stopIfTrue="1">
      <formula>OR(#REF!="No",$U$30=2,$U$30=9)</formula>
    </cfRule>
    <cfRule type="expression" dxfId="871" priority="579" stopIfTrue="1">
      <formula>OR(#REF!="No",$U$30=2)</formula>
    </cfRule>
    <cfRule type="expression" dxfId="870" priority="578" stopIfTrue="1">
      <formula>OR(#REF!="No",$U$30=2)</formula>
    </cfRule>
    <cfRule type="expression" dxfId="869" priority="507" stopIfTrue="1">
      <formula>#REF!=2</formula>
    </cfRule>
    <cfRule type="expression" dxfId="868" priority="511" stopIfTrue="1">
      <formula>#REF!="No"</formula>
    </cfRule>
    <cfRule type="expression" dxfId="867" priority="510" stopIfTrue="1">
      <formula>OR(#REF!="No",$U$30=2,$U$30=9)</formula>
    </cfRule>
  </conditionalFormatting>
  <conditionalFormatting sqref="B207:B208">
    <cfRule type="expression" dxfId="866" priority="567" stopIfTrue="1">
      <formula>#REF!=2</formula>
    </cfRule>
    <cfRule type="expression" dxfId="865" priority="571" stopIfTrue="1">
      <formula>#REF!="No"</formula>
    </cfRule>
    <cfRule type="expression" dxfId="864" priority="569" stopIfTrue="1">
      <formula>OR(#REF!="No",$U$30=2)</formula>
    </cfRule>
    <cfRule type="expression" dxfId="863" priority="568" stopIfTrue="1">
      <formula>OR(#REF!="No",$U$30=2)</formula>
    </cfRule>
    <cfRule type="expression" dxfId="862" priority="499" stopIfTrue="1">
      <formula>OR(#REF!="No",$U$30=2)</formula>
    </cfRule>
    <cfRule type="expression" dxfId="861" priority="498" stopIfTrue="1">
      <formula>OR(#REF!="No",$U$30=2)</formula>
    </cfRule>
    <cfRule type="expression" dxfId="860" priority="497" stopIfTrue="1">
      <formula>#REF!=2</formula>
    </cfRule>
    <cfRule type="expression" dxfId="859" priority="570" stopIfTrue="1">
      <formula>OR(#REF!="No",$U$30=2,$U$30=9)</formula>
    </cfRule>
    <cfRule type="expression" dxfId="858" priority="501" stopIfTrue="1">
      <formula>#REF!="No"</formula>
    </cfRule>
    <cfRule type="expression" dxfId="857" priority="500" stopIfTrue="1">
      <formula>OR(#REF!="No",$U$30=2,$U$30=9)</formula>
    </cfRule>
  </conditionalFormatting>
  <conditionalFormatting sqref="B207:B210">
    <cfRule type="expression" dxfId="856" priority="664" stopIfTrue="1">
      <formula>#REF!="No"</formula>
    </cfRule>
    <cfRule type="expression" dxfId="855" priority="663" stopIfTrue="1">
      <formula>OR(#REF!="No",$U$30=2,$U$30=9)</formula>
    </cfRule>
  </conditionalFormatting>
  <conditionalFormatting sqref="B208">
    <cfRule type="expression" dxfId="854" priority="492" stopIfTrue="1">
      <formula>#REF!=2</formula>
    </cfRule>
    <cfRule type="expression" dxfId="853" priority="494" stopIfTrue="1">
      <formula>OR(#REF!="No",$U$30=2)</formula>
    </cfRule>
    <cfRule type="expression" dxfId="852" priority="495" stopIfTrue="1">
      <formula>OR(#REF!="No",$U$30=2,$U$30=9)</formula>
    </cfRule>
    <cfRule type="expression" dxfId="851" priority="496" stopIfTrue="1">
      <formula>#REF!="No"</formula>
    </cfRule>
    <cfRule type="expression" dxfId="850" priority="493" stopIfTrue="1">
      <formula>OR(#REF!="No",$U$30=2)</formula>
    </cfRule>
  </conditionalFormatting>
  <conditionalFormatting sqref="B208:B209">
    <cfRule type="expression" dxfId="849" priority="484" stopIfTrue="1">
      <formula>OR(#REF!="No",$U$30=2)</formula>
    </cfRule>
    <cfRule type="expression" dxfId="848" priority="561" stopIfTrue="1">
      <formula>#REF!="No"</formula>
    </cfRule>
    <cfRule type="expression" dxfId="847" priority="560" stopIfTrue="1">
      <formula>OR(#REF!="No",$U$30=2,$U$30=9)</formula>
    </cfRule>
    <cfRule type="expression" dxfId="846" priority="482" stopIfTrue="1">
      <formula>#REF!=2</formula>
    </cfRule>
    <cfRule type="expression" dxfId="845" priority="483" stopIfTrue="1">
      <formula>OR(#REF!="No",$U$30=2)</formula>
    </cfRule>
    <cfRule type="expression" dxfId="844" priority="485" stopIfTrue="1">
      <formula>OR(#REF!="No",$U$30=2,$U$30=9)</formula>
    </cfRule>
    <cfRule type="expression" dxfId="843" priority="486" stopIfTrue="1">
      <formula>#REF!="No"</formula>
    </cfRule>
    <cfRule type="expression" dxfId="842" priority="557" stopIfTrue="1">
      <formula>#REF!=2</formula>
    </cfRule>
    <cfRule type="expression" dxfId="841" priority="558" stopIfTrue="1">
      <formula>OR(#REF!="No",$U$30=2)</formula>
    </cfRule>
    <cfRule type="expression" dxfId="840" priority="559" stopIfTrue="1">
      <formula>OR(#REF!="No",$U$30=2)</formula>
    </cfRule>
  </conditionalFormatting>
  <conditionalFormatting sqref="B209">
    <cfRule type="expression" dxfId="839" priority="480" stopIfTrue="1">
      <formula>OR(#REF!="No",$U$30=2,$U$30=9)</formula>
    </cfRule>
    <cfRule type="expression" dxfId="838" priority="481" stopIfTrue="1">
      <formula>#REF!="No"</formula>
    </cfRule>
    <cfRule type="expression" dxfId="837" priority="477" stopIfTrue="1">
      <formula>#REF!=2</formula>
    </cfRule>
    <cfRule type="expression" dxfId="836" priority="478" stopIfTrue="1">
      <formula>OR(#REF!="No",$U$30=2)</formula>
    </cfRule>
  </conditionalFormatting>
  <conditionalFormatting sqref="B209:B210">
    <cfRule type="expression" dxfId="835" priority="547" stopIfTrue="1">
      <formula>#REF!=2</formula>
    </cfRule>
    <cfRule type="expression" dxfId="834" priority="548" stopIfTrue="1">
      <formula>OR(#REF!="No",$U$30=2)</formula>
    </cfRule>
    <cfRule type="expression" dxfId="833" priority="549" stopIfTrue="1">
      <formula>OR(#REF!="No",$U$30=2)</formula>
    </cfRule>
    <cfRule type="expression" dxfId="832" priority="550" stopIfTrue="1">
      <formula>OR(#REF!="No",$U$30=2,$U$30=9)</formula>
    </cfRule>
    <cfRule type="expression" dxfId="831" priority="551" stopIfTrue="1">
      <formula>#REF!="No"</formula>
    </cfRule>
  </conditionalFormatting>
  <conditionalFormatting sqref="B209:B211">
    <cfRule type="expression" dxfId="830" priority="469" stopIfTrue="1">
      <formula>OR(#REF!="No",$U$30=2)</formula>
    </cfRule>
    <cfRule type="expression" dxfId="829" priority="468" stopIfTrue="1">
      <formula>OR(#REF!="No",$U$30=2)</formula>
    </cfRule>
    <cfRule type="expression" dxfId="828" priority="471" stopIfTrue="1">
      <formula>#REF!="No"</formula>
    </cfRule>
    <cfRule type="expression" dxfId="827" priority="467" stopIfTrue="1">
      <formula>#REF!=2</formula>
    </cfRule>
    <cfRule type="expression" dxfId="826" priority="470" stopIfTrue="1">
      <formula>OR(#REF!="No",$U$30=2,$U$30=9)</formula>
    </cfRule>
  </conditionalFormatting>
  <conditionalFormatting sqref="B210">
    <cfRule type="expression" dxfId="825" priority="546" stopIfTrue="1">
      <formula>#REF!="No"</formula>
    </cfRule>
    <cfRule type="expression" dxfId="824" priority="545" stopIfTrue="1">
      <formula>OR(#REF!="No",$U$30=2,$U$30=9)</formula>
    </cfRule>
    <cfRule type="expression" dxfId="823" priority="544" stopIfTrue="1">
      <formula>OR(#REF!="No",$U$30=2)</formula>
    </cfRule>
    <cfRule type="expression" dxfId="822" priority="543" stopIfTrue="1">
      <formula>OR(#REF!="No",$U$30=2)</formula>
    </cfRule>
    <cfRule type="expression" dxfId="821" priority="448" stopIfTrue="1">
      <formula>OR(#REF!="No",$U$30=2)</formula>
    </cfRule>
    <cfRule type="expression" dxfId="820" priority="447" stopIfTrue="1">
      <formula>#REF!=2</formula>
    </cfRule>
    <cfRule type="expression" dxfId="819" priority="542" stopIfTrue="1">
      <formula>#REF!=2</formula>
    </cfRule>
    <cfRule type="expression" dxfId="818" priority="466" stopIfTrue="1">
      <formula>#REF!="No"</formula>
    </cfRule>
    <cfRule type="expression" dxfId="817" priority="452" stopIfTrue="1">
      <formula>#REF!=2</formula>
    </cfRule>
    <cfRule type="expression" dxfId="816" priority="461" stopIfTrue="1">
      <formula>#REF!="No"</formula>
    </cfRule>
    <cfRule type="expression" dxfId="815" priority="465" stopIfTrue="1">
      <formula>OR(#REF!="No",$U$30=2,$U$30=9)</formula>
    </cfRule>
    <cfRule type="expression" dxfId="814" priority="449" stopIfTrue="1">
      <formula>OR(#REF!="No",$U$30=2)</formula>
    </cfRule>
    <cfRule type="expression" dxfId="813" priority="450" stopIfTrue="1">
      <formula>OR(#REF!="No",$U$30=2,$U$30=9)</formula>
    </cfRule>
    <cfRule type="expression" dxfId="812" priority="451" stopIfTrue="1">
      <formula>#REF!="No"</formula>
    </cfRule>
    <cfRule type="expression" dxfId="811" priority="453" stopIfTrue="1">
      <formula>OR(#REF!="No",$U$30=2)</formula>
    </cfRule>
    <cfRule type="expression" dxfId="810" priority="454" stopIfTrue="1">
      <formula>OR(#REF!="No",$U$30=2)</formula>
    </cfRule>
    <cfRule type="expression" dxfId="809" priority="455" stopIfTrue="1">
      <formula>OR(#REF!="No",$U$30=2,$U$30=9)</formula>
    </cfRule>
    <cfRule type="expression" dxfId="808" priority="456" stopIfTrue="1">
      <formula>#REF!="No"</formula>
    </cfRule>
    <cfRule type="expression" dxfId="807" priority="457" stopIfTrue="1">
      <formula>#REF!=2</formula>
    </cfRule>
    <cfRule type="expression" dxfId="806" priority="458" stopIfTrue="1">
      <formula>OR(#REF!="No",$U$30=2)</formula>
    </cfRule>
    <cfRule type="expression" dxfId="805" priority="459" stopIfTrue="1">
      <formula>OR(#REF!="No",$U$30=2)</formula>
    </cfRule>
    <cfRule type="expression" dxfId="804" priority="460" stopIfTrue="1">
      <formula>OR(#REF!="No",$U$30=2,$U$30=9)</formula>
    </cfRule>
    <cfRule type="expression" dxfId="803" priority="462" stopIfTrue="1">
      <formula>#REF!=2</formula>
    </cfRule>
    <cfRule type="expression" dxfId="802" priority="463" stopIfTrue="1">
      <formula>OR(#REF!="No",$U$30=2)</formula>
    </cfRule>
  </conditionalFormatting>
  <conditionalFormatting sqref="B210:B211">
    <cfRule type="expression" dxfId="801" priority="535" stopIfTrue="1">
      <formula>OR(#REF!="No",$U$30=2,$U$30=9)</formula>
    </cfRule>
    <cfRule type="expression" dxfId="800" priority="536" stopIfTrue="1">
      <formula>#REF!="No"</formula>
    </cfRule>
    <cfRule type="expression" dxfId="799" priority="534" stopIfTrue="1">
      <formula>OR(#REF!="No",$U$30=2)</formula>
    </cfRule>
    <cfRule type="expression" dxfId="798" priority="533" stopIfTrue="1">
      <formula>OR(#REF!="No",$U$30=2)</formula>
    </cfRule>
    <cfRule type="expression" dxfId="797" priority="532" stopIfTrue="1">
      <formula>#REF!=2</formula>
    </cfRule>
    <cfRule type="expression" dxfId="796" priority="441" stopIfTrue="1">
      <formula>#REF!="No"</formula>
    </cfRule>
    <cfRule type="expression" dxfId="795" priority="440" stopIfTrue="1">
      <formula>OR(#REF!="No",$U$30=2,$U$30=9)</formula>
    </cfRule>
    <cfRule type="expression" dxfId="794" priority="439" stopIfTrue="1">
      <formula>OR(#REF!="No",$U$30=2)</formula>
    </cfRule>
    <cfRule type="expression" dxfId="793" priority="438" stopIfTrue="1">
      <formula>OR(#REF!="No",$U$30=2)</formula>
    </cfRule>
    <cfRule type="expression" dxfId="792" priority="437" stopIfTrue="1">
      <formula>#REF!=2</formula>
    </cfRule>
  </conditionalFormatting>
  <conditionalFormatting sqref="B211">
    <cfRule type="expression" dxfId="791" priority="531" stopIfTrue="1">
      <formula>#REF!="No"</formula>
    </cfRule>
    <cfRule type="expression" dxfId="790" priority="530" stopIfTrue="1">
      <formula>OR(#REF!="No",$U$30=2,$U$30=9)</formula>
    </cfRule>
    <cfRule type="expression" dxfId="789" priority="529" stopIfTrue="1">
      <formula>OR(#REF!="No",$U$30=2)</formula>
    </cfRule>
    <cfRule type="expression" dxfId="788" priority="528" stopIfTrue="1">
      <formula>OR(#REF!="No",$U$30=2)</formula>
    </cfRule>
    <cfRule type="expression" dxfId="787" priority="527" stopIfTrue="1">
      <formula>#REF!=2</formula>
    </cfRule>
    <cfRule type="expression" dxfId="786" priority="430" stopIfTrue="1">
      <formula>OR(#REF!="No",$U$30=2,$U$30=9)</formula>
    </cfRule>
    <cfRule type="expression" dxfId="785" priority="436" stopIfTrue="1">
      <formula>#REF!="No"</formula>
    </cfRule>
    <cfRule type="expression" dxfId="784" priority="413" stopIfTrue="1">
      <formula>OR(#REF!="No",$U$30=2)</formula>
    </cfRule>
    <cfRule type="expression" dxfId="783" priority="435" stopIfTrue="1">
      <formula>OR(#REF!="No",$U$30=2,$U$30=9)</formula>
    </cfRule>
    <cfRule type="expression" dxfId="782" priority="434" stopIfTrue="1">
      <formula>OR(#REF!="No",$U$30=2)</formula>
    </cfRule>
    <cfRule type="expression" dxfId="781" priority="433" stopIfTrue="1">
      <formula>OR(#REF!="No",$U$30=2)</formula>
    </cfRule>
    <cfRule type="expression" dxfId="780" priority="432" stopIfTrue="1">
      <formula>#REF!=2</formula>
    </cfRule>
    <cfRule type="expression" dxfId="779" priority="431" stopIfTrue="1">
      <formula>#REF!="No"</formula>
    </cfRule>
    <cfRule type="expression" dxfId="778" priority="417" stopIfTrue="1">
      <formula>#REF!=2</formula>
    </cfRule>
    <cfRule type="expression" dxfId="777" priority="426" stopIfTrue="1">
      <formula>#REF!="No"</formula>
    </cfRule>
    <cfRule type="expression" dxfId="776" priority="420" stopIfTrue="1">
      <formula>OR(#REF!="No",$U$30=2,$U$30=9)</formula>
    </cfRule>
    <cfRule type="expression" dxfId="775" priority="659" stopIfTrue="1">
      <formula>#REF!="No"</formula>
    </cfRule>
    <cfRule type="expression" dxfId="774" priority="658" stopIfTrue="1">
      <formula>OR(#REF!="No",$U$30=2,$U$30=9)</formula>
    </cfRule>
    <cfRule type="expression" dxfId="773" priority="656" stopIfTrue="1">
      <formula>OR(#REF!="No",$U$30=2)</formula>
    </cfRule>
    <cfRule type="expression" dxfId="772" priority="427" stopIfTrue="1">
      <formula>#REF!=2</formula>
    </cfRule>
    <cfRule type="expression" dxfId="771" priority="428" stopIfTrue="1">
      <formula>OR(#REF!="No",$U$30=2)</formula>
    </cfRule>
    <cfRule type="expression" dxfId="770" priority="418" stopIfTrue="1">
      <formula>OR(#REF!="No",$U$30=2)</formula>
    </cfRule>
    <cfRule type="expression" dxfId="769" priority="421" stopIfTrue="1">
      <formula>#REF!="No"</formula>
    </cfRule>
    <cfRule type="expression" dxfId="768" priority="422" stopIfTrue="1">
      <formula>#REF!=2</formula>
    </cfRule>
    <cfRule type="expression" dxfId="767" priority="419" stopIfTrue="1">
      <formula>OR(#REF!="No",$U$30=2)</formula>
    </cfRule>
    <cfRule type="expression" dxfId="766" priority="423" stopIfTrue="1">
      <formula>OR(#REF!="No",$U$30=2)</formula>
    </cfRule>
    <cfRule type="expression" dxfId="765" priority="424" stopIfTrue="1">
      <formula>OR(#REF!="No",$U$30=2)</formula>
    </cfRule>
    <cfRule type="expression" dxfId="764" priority="414" stopIfTrue="1">
      <formula>OR(#REF!="No",$U$30=2)</formula>
    </cfRule>
    <cfRule type="expression" dxfId="763" priority="415" stopIfTrue="1">
      <formula>OR(#REF!="No",$U$30=2,$U$30=9)</formula>
    </cfRule>
    <cfRule type="expression" dxfId="762" priority="416" stopIfTrue="1">
      <formula>#REF!="No"</formula>
    </cfRule>
    <cfRule type="expression" dxfId="761" priority="429" stopIfTrue="1">
      <formula>OR(#REF!="No",$U$30=2)</formula>
    </cfRule>
    <cfRule type="expression" dxfId="760" priority="425" stopIfTrue="1">
      <formula>OR(#REF!="No",$U$30=2,$U$30=9)</formula>
    </cfRule>
  </conditionalFormatting>
  <conditionalFormatting sqref="B219:B293 B306:B355 B696:B745 B609:B683">
    <cfRule type="expression" dxfId="759" priority="645" stopIfTrue="1">
      <formula>OR($U$5="No",$F$19=2,$F$19=9)</formula>
    </cfRule>
  </conditionalFormatting>
  <conditionalFormatting sqref="B219:B293">
    <cfRule type="expression" dxfId="758" priority="636" stopIfTrue="1">
      <formula>$U$5="No"</formula>
    </cfRule>
  </conditionalFormatting>
  <conditionalFormatting sqref="B306:B355">
    <cfRule type="expression" dxfId="757" priority="634" stopIfTrue="1">
      <formula>$W$5=2</formula>
    </cfRule>
  </conditionalFormatting>
  <conditionalFormatting sqref="B390:B409">
    <cfRule type="expression" dxfId="756" priority="624" stopIfTrue="1">
      <formula>OR(#REF!="No",$U$30=2)</formula>
    </cfRule>
    <cfRule type="expression" dxfId="755" priority="625" stopIfTrue="1">
      <formula>OR(#REF!="No",$U$30=2,$U$30=9)</formula>
    </cfRule>
    <cfRule type="expression" dxfId="754" priority="623" stopIfTrue="1">
      <formula>#REF!=2</formula>
    </cfRule>
  </conditionalFormatting>
  <conditionalFormatting sqref="B414">
    <cfRule type="expression" dxfId="752" priority="600" stopIfTrue="1">
      <formula>$U$5="No"</formula>
    </cfRule>
  </conditionalFormatting>
  <conditionalFormatting sqref="B536:B595">
    <cfRule type="expression" dxfId="751" priority="389" stopIfTrue="1">
      <formula>OR(#REF!="No",$U$31=2)</formula>
    </cfRule>
    <cfRule type="expression" dxfId="750" priority="388" stopIfTrue="1">
      <formula>OR(#REF!="No",$U$31=2)</formula>
    </cfRule>
  </conditionalFormatting>
  <conditionalFormatting sqref="B596">
    <cfRule type="expression" dxfId="749" priority="328" stopIfTrue="1">
      <formula>#REF!="No"</formula>
    </cfRule>
    <cfRule type="expression" dxfId="748" priority="326" stopIfTrue="1">
      <formula>OR(#REF!="No",$U$31=2)</formula>
    </cfRule>
    <cfRule type="expression" dxfId="747" priority="275" stopIfTrue="1">
      <formula>OR(#REF!="No",$U$31=2)</formula>
    </cfRule>
    <cfRule type="expression" dxfId="746" priority="276" stopIfTrue="1">
      <formula>#REF!="No"</formula>
    </cfRule>
    <cfRule type="expression" dxfId="745" priority="277" stopIfTrue="1">
      <formula>OR(#REF!="No",$U$31=2,$U$31=9)</formula>
    </cfRule>
    <cfRule type="expression" dxfId="744" priority="327" stopIfTrue="1">
      <formula>OR(#REF!="No",$U$31=2,$U$31=9)</formula>
    </cfRule>
  </conditionalFormatting>
  <conditionalFormatting sqref="B596:B597">
    <cfRule type="expression" dxfId="743" priority="202" stopIfTrue="1">
      <formula>OR(#REF!="No",$U$31=2,$U$31=9)</formula>
    </cfRule>
    <cfRule type="expression" dxfId="742" priority="201" stopIfTrue="1">
      <formula>#REF!="No"</formula>
    </cfRule>
    <cfRule type="expression" dxfId="741" priority="199" stopIfTrue="1">
      <formula>OR(#REF!="No",$U$31=2)</formula>
    </cfRule>
    <cfRule type="expression" dxfId="740" priority="200" stopIfTrue="1">
      <formula>OR(#REF!="No",$U$31=2)</formula>
    </cfRule>
    <cfRule type="expression" dxfId="739" priority="198" stopIfTrue="1">
      <formula>#REF!=2</formula>
    </cfRule>
  </conditionalFormatting>
  <conditionalFormatting sqref="B596:B600">
    <cfRule type="expression" dxfId="738" priority="305" stopIfTrue="1">
      <formula>OR(#REF!="No",$U$31=2)</formula>
    </cfRule>
    <cfRule type="expression" dxfId="737" priority="304" stopIfTrue="1">
      <formula>#REF!=2</formula>
    </cfRule>
    <cfRule type="expression" dxfId="736" priority="239" stopIfTrue="1">
      <formula>OR(#REF!="No",$U$31=2)</formula>
    </cfRule>
  </conditionalFormatting>
  <conditionalFormatting sqref="B596:B601">
    <cfRule type="expression" dxfId="735" priority="213" stopIfTrue="1">
      <formula>#REF!=2</formula>
    </cfRule>
  </conditionalFormatting>
  <conditionalFormatting sqref="B597">
    <cfRule type="expression" dxfId="734" priority="206" stopIfTrue="1">
      <formula>OR(#REF!="No",$U$31=2,$U$31=9)</formula>
    </cfRule>
    <cfRule type="expression" dxfId="733" priority="204" stopIfTrue="1">
      <formula>OR(#REF!="No",$U$31=2)</formula>
    </cfRule>
    <cfRule type="expression" dxfId="732" priority="203" stopIfTrue="1">
      <formula>#REF!=2</formula>
    </cfRule>
    <cfRule type="expression" dxfId="731" priority="197" stopIfTrue="1">
      <formula>OR(#REF!="No",$U$31=2,$U$31=9)</formula>
    </cfRule>
    <cfRule type="expression" dxfId="730" priority="207" stopIfTrue="1">
      <formula>#REF!="No"</formula>
    </cfRule>
  </conditionalFormatting>
  <conditionalFormatting sqref="B597:B598">
    <cfRule type="expression" dxfId="729" priority="186" stopIfTrue="1">
      <formula>#REF!="No"</formula>
    </cfRule>
    <cfRule type="expression" dxfId="728" priority="185" stopIfTrue="1">
      <formula>OR(#REF!="No",$U$31=2)</formula>
    </cfRule>
    <cfRule type="expression" dxfId="727" priority="184" stopIfTrue="1">
      <formula>OR(#REF!="No",$U$31=2)</formula>
    </cfRule>
    <cfRule type="expression" dxfId="726" priority="183" stopIfTrue="1">
      <formula>#REF!=2</formula>
    </cfRule>
  </conditionalFormatting>
  <conditionalFormatting sqref="B597:B600">
    <cfRule type="expression" dxfId="725" priority="238" stopIfTrue="1">
      <formula>#REF!=2</formula>
    </cfRule>
    <cfRule type="expression" dxfId="724" priority="240" stopIfTrue="1">
      <formula>OR(#REF!="No",$U$31=2)</formula>
    </cfRule>
    <cfRule type="expression" dxfId="723" priority="241" stopIfTrue="1">
      <formula>OR(#REF!="No",$U$31=2,$U$31=9)</formula>
    </cfRule>
    <cfRule type="expression" dxfId="722" priority="242" stopIfTrue="1">
      <formula>#REF!="No"</formula>
    </cfRule>
    <cfRule type="expression" dxfId="721" priority="308" stopIfTrue="1">
      <formula>#REF!="No"</formula>
    </cfRule>
    <cfRule type="expression" dxfId="720" priority="306" stopIfTrue="1">
      <formula>OR(#REF!="No",$U$31=2)</formula>
    </cfRule>
    <cfRule type="expression" dxfId="719" priority="307" stopIfTrue="1">
      <formula>OR(#REF!="No",$U$31=2,$U$31=9)</formula>
    </cfRule>
  </conditionalFormatting>
  <conditionalFormatting sqref="B597:B601">
    <cfRule type="expression" dxfId="718" priority="215" stopIfTrue="1">
      <formula>OR(#REF!="No",$U$31=2)</formula>
    </cfRule>
    <cfRule type="expression" dxfId="717" priority="214" stopIfTrue="1">
      <formula>OR(#REF!="No",$U$31=2)</formula>
    </cfRule>
    <cfRule type="expression" dxfId="716" priority="216" stopIfTrue="1">
      <formula>#REF!="No"</formula>
    </cfRule>
    <cfRule type="expression" dxfId="715" priority="217" stopIfTrue="1">
      <formula>OR(#REF!="No",$U$31=2,$U$31=9)</formula>
    </cfRule>
  </conditionalFormatting>
  <conditionalFormatting sqref="B598">
    <cfRule type="expression" dxfId="714" priority="187" stopIfTrue="1">
      <formula>OR(#REF!="No",$U$31=2,$U$31=9)</formula>
    </cfRule>
    <cfRule type="expression" dxfId="713" priority="188" stopIfTrue="1">
      <formula>#REF!=2</formula>
    </cfRule>
    <cfRule type="expression" dxfId="712" priority="189" stopIfTrue="1">
      <formula>OR(#REF!="No",$U$31=2)</formula>
    </cfRule>
    <cfRule type="expression" dxfId="711" priority="191" stopIfTrue="1">
      <formula>OR(#REF!="No",$U$31=2,$U$31=9)</formula>
    </cfRule>
    <cfRule type="expression" dxfId="710" priority="192" stopIfTrue="1">
      <formula>#REF!="No"</formula>
    </cfRule>
  </conditionalFormatting>
  <conditionalFormatting sqref="B598:B599">
    <cfRule type="expression" dxfId="709" priority="171" stopIfTrue="1">
      <formula>#REF!="No"</formula>
    </cfRule>
    <cfRule type="expression" dxfId="708" priority="169" stopIfTrue="1">
      <formula>OR(#REF!="No",$U$31=2)</formula>
    </cfRule>
    <cfRule type="expression" dxfId="707" priority="176" stopIfTrue="1">
      <formula>OR(#REF!="No",$U$31=2,$U$31=9)</formula>
    </cfRule>
    <cfRule type="expression" dxfId="706" priority="168" stopIfTrue="1">
      <formula>#REF!=2</formula>
    </cfRule>
    <cfRule type="expression" dxfId="705" priority="170" stopIfTrue="1">
      <formula>OR(#REF!="No",$U$31=2)</formula>
    </cfRule>
  </conditionalFormatting>
  <conditionalFormatting sqref="B599">
    <cfRule type="expression" dxfId="704" priority="172" stopIfTrue="1">
      <formula>OR(#REF!="No",$U$31=2,$U$31=9)</formula>
    </cfRule>
    <cfRule type="expression" dxfId="703" priority="174" stopIfTrue="1">
      <formula>OR(#REF!="No",$U$31=2)</formula>
    </cfRule>
    <cfRule type="expression" dxfId="702" priority="173" stopIfTrue="1">
      <formula>#REF!=2</formula>
    </cfRule>
    <cfRule type="expression" dxfId="701" priority="175" stopIfTrue="1">
      <formula>OR(#REF!="No",$U$31=2)</formula>
    </cfRule>
    <cfRule type="expression" dxfId="700" priority="177" stopIfTrue="1">
      <formula>#REF!="No"</formula>
    </cfRule>
  </conditionalFormatting>
  <conditionalFormatting sqref="B599:B600">
    <cfRule type="expression" dxfId="699" priority="151" stopIfTrue="1">
      <formula>#REF!="No"</formula>
    </cfRule>
    <cfRule type="expression" dxfId="698" priority="156" stopIfTrue="1">
      <formula>OR(#REF!="No",$U$31=2,$U$31=9)</formula>
    </cfRule>
    <cfRule type="expression" dxfId="697" priority="148" stopIfTrue="1">
      <formula>#REF!=2</formula>
    </cfRule>
    <cfRule type="expression" dxfId="696" priority="149" stopIfTrue="1">
      <formula>OR(#REF!="No",$U$31=2)</formula>
    </cfRule>
  </conditionalFormatting>
  <conditionalFormatting sqref="B600">
    <cfRule type="expression" dxfId="695" priority="155" stopIfTrue="1">
      <formula>OR(#REF!="No",$U$31=2)</formula>
    </cfRule>
    <cfRule type="expression" dxfId="694" priority="161" stopIfTrue="1">
      <formula>OR(#REF!="No",$U$31=2,$U$31=9)</formula>
    </cfRule>
    <cfRule type="expression" dxfId="693" priority="160" stopIfTrue="1">
      <formula>OR(#REF!="No",$U$31=2)</formula>
    </cfRule>
    <cfRule type="expression" dxfId="692" priority="162" stopIfTrue="1">
      <formula>#REF!="No"</formula>
    </cfRule>
    <cfRule type="expression" dxfId="691" priority="137" stopIfTrue="1">
      <formula>OR(#REF!="No",$U$31=2,$U$31=9)</formula>
    </cfRule>
    <cfRule type="expression" dxfId="690" priority="154" stopIfTrue="1">
      <formula>OR(#REF!="No",$U$31=2)</formula>
    </cfRule>
    <cfRule type="expression" dxfId="689" priority="153" stopIfTrue="1">
      <formula>#REF!=2</formula>
    </cfRule>
    <cfRule type="expression" dxfId="688" priority="152" stopIfTrue="1">
      <formula>OR(#REF!="No",$U$31=2,$U$31=9)</formula>
    </cfRule>
    <cfRule type="expression" dxfId="687" priority="141" stopIfTrue="1">
      <formula>#REF!="No"</formula>
    </cfRule>
    <cfRule type="expression" dxfId="686" priority="143" stopIfTrue="1">
      <formula>#REF!=2</formula>
    </cfRule>
    <cfRule type="expression" dxfId="685" priority="138" stopIfTrue="1">
      <formula>#REF!=2</formula>
    </cfRule>
    <cfRule type="expression" dxfId="684" priority="139" stopIfTrue="1">
      <formula>OR(#REF!="No",$U$31=2)</formula>
    </cfRule>
    <cfRule type="expression" dxfId="683" priority="140" stopIfTrue="1">
      <formula>OR(#REF!="No",$U$31=2)</formula>
    </cfRule>
    <cfRule type="expression" dxfId="682" priority="144" stopIfTrue="1">
      <formula>OR(#REF!="No",$U$31=2)</formula>
    </cfRule>
    <cfRule type="expression" dxfId="681" priority="145" stopIfTrue="1">
      <formula>OR(#REF!="No",$U$31=2)</formula>
    </cfRule>
    <cfRule type="expression" dxfId="680" priority="146" stopIfTrue="1">
      <formula>OR(#REF!="No",$U$31=2,$U$31=9)</formula>
    </cfRule>
    <cfRule type="expression" dxfId="679" priority="147" stopIfTrue="1">
      <formula>#REF!="No"</formula>
    </cfRule>
    <cfRule type="expression" dxfId="678" priority="159" stopIfTrue="1">
      <formula>OR(#REF!="No",$U$31=2)</formula>
    </cfRule>
    <cfRule type="expression" dxfId="677" priority="158" stopIfTrue="1">
      <formula>#REF!=2</formula>
    </cfRule>
    <cfRule type="expression" dxfId="676" priority="157" stopIfTrue="1">
      <formula>#REF!="No"</formula>
    </cfRule>
    <cfRule type="expression" dxfId="675" priority="142" stopIfTrue="1">
      <formula>OR(#REF!="No",$U$31=2,$U$31=9)</formula>
    </cfRule>
  </conditionalFormatting>
  <conditionalFormatting sqref="B600:B601">
    <cfRule type="expression" dxfId="674" priority="225" stopIfTrue="1">
      <formula>OR(#REF!="No",$U$31=2)</formula>
    </cfRule>
    <cfRule type="expression" dxfId="673" priority="224" stopIfTrue="1">
      <formula>OR(#REF!="No",$U$31=2)</formula>
    </cfRule>
    <cfRule type="expression" dxfId="672" priority="226" stopIfTrue="1">
      <formula>OR(#REF!="No",$U$31=2,$U$31=9)</formula>
    </cfRule>
    <cfRule type="expression" dxfId="671" priority="227" stopIfTrue="1">
      <formula>#REF!="No"</formula>
    </cfRule>
    <cfRule type="expression" dxfId="670" priority="223" stopIfTrue="1">
      <formula>#REF!=2</formula>
    </cfRule>
    <cfRule type="expression" dxfId="669" priority="121" stopIfTrue="1">
      <formula>#REF!="No"</formula>
    </cfRule>
    <cfRule type="expression" dxfId="668" priority="120" stopIfTrue="1">
      <formula>OR(#REF!="No",$U$31=2)</formula>
    </cfRule>
    <cfRule type="expression" dxfId="667" priority="119" stopIfTrue="1">
      <formula>OR(#REF!="No",$U$31=2)</formula>
    </cfRule>
    <cfRule type="expression" dxfId="666" priority="118" stopIfTrue="1">
      <formula>#REF!=2</formula>
    </cfRule>
  </conditionalFormatting>
  <conditionalFormatting sqref="B601">
    <cfRule type="expression" dxfId="665" priority="219" stopIfTrue="1">
      <formula>OR(#REF!="No",$U$31=2)</formula>
    </cfRule>
    <cfRule type="expression" dxfId="664" priority="220" stopIfTrue="1">
      <formula>OR(#REF!="No",$U$31=2)</formula>
    </cfRule>
    <cfRule type="expression" dxfId="663" priority="221" stopIfTrue="1">
      <formula>OR(#REF!="No",$U$31=2,$U$31=9)</formula>
    </cfRule>
    <cfRule type="expression" dxfId="662" priority="222" stopIfTrue="1">
      <formula>#REF!="No"</formula>
    </cfRule>
    <cfRule type="expression" dxfId="661" priority="300" stopIfTrue="1">
      <formula>OR(#REF!="No",$U$31=2)</formula>
    </cfRule>
    <cfRule type="expression" dxfId="660" priority="301" stopIfTrue="1">
      <formula>OR(#REF!="No",$U$31=2)</formula>
    </cfRule>
    <cfRule type="expression" dxfId="659" priority="302" stopIfTrue="1">
      <formula>OR(#REF!="No",$U$31=2,$U$31=9)</formula>
    </cfRule>
    <cfRule type="expression" dxfId="658" priority="303" stopIfTrue="1">
      <formula>#REF!="No"</formula>
    </cfRule>
    <cfRule type="expression" dxfId="657" priority="112" stopIfTrue="1">
      <formula>OR(#REF!="No",$U$31=2,$U$31=9)</formula>
    </cfRule>
    <cfRule type="expression" dxfId="656" priority="104" stopIfTrue="1">
      <formula>OR(#REF!="No",$U$31=2)</formula>
    </cfRule>
    <cfRule type="expression" dxfId="655" priority="105" stopIfTrue="1">
      <formula>OR(#REF!="No",$U$31=2)</formula>
    </cfRule>
    <cfRule type="expression" dxfId="654" priority="106" stopIfTrue="1">
      <formula>#REF!="No"</formula>
    </cfRule>
    <cfRule type="expression" dxfId="653" priority="107" stopIfTrue="1">
      <formula>OR(#REF!="No",$U$31=2,$U$31=9)</formula>
    </cfRule>
    <cfRule type="expression" dxfId="652" priority="108" stopIfTrue="1">
      <formula>#REF!=2</formula>
    </cfRule>
    <cfRule type="expression" dxfId="651" priority="109" stopIfTrue="1">
      <formula>OR(#REF!="No",$U$31=2)</formula>
    </cfRule>
    <cfRule type="expression" dxfId="650" priority="110" stopIfTrue="1">
      <formula>OR(#REF!="No",$U$31=2)</formula>
    </cfRule>
    <cfRule type="expression" dxfId="649" priority="111" stopIfTrue="1">
      <formula>#REF!="No"</formula>
    </cfRule>
    <cfRule type="expression" dxfId="648" priority="113" stopIfTrue="1">
      <formula>#REF!=2</formula>
    </cfRule>
    <cfRule type="expression" dxfId="647" priority="114" stopIfTrue="1">
      <formula>OR(#REF!="No",$U$31=2)</formula>
    </cfRule>
    <cfRule type="expression" dxfId="646" priority="115" stopIfTrue="1">
      <formula>OR(#REF!="No",$U$31=2)</formula>
    </cfRule>
    <cfRule type="expression" dxfId="645" priority="116" stopIfTrue="1">
      <formula>OR(#REF!="No",$U$31=2,$U$31=9)</formula>
    </cfRule>
    <cfRule type="expression" dxfId="644" priority="117" stopIfTrue="1">
      <formula>#REF!="No"</formula>
    </cfRule>
    <cfRule type="expression" dxfId="643" priority="122" stopIfTrue="1">
      <formula>OR(#REF!="No",$U$31=2,$U$31=9)</formula>
    </cfRule>
    <cfRule type="expression" dxfId="642" priority="123" stopIfTrue="1">
      <formula>#REF!=2</formula>
    </cfRule>
    <cfRule type="expression" dxfId="641" priority="124" stopIfTrue="1">
      <formula>OR(#REF!="No",$U$31=2)</formula>
    </cfRule>
    <cfRule type="expression" dxfId="640" priority="125" stopIfTrue="1">
      <formula>OR(#REF!="No",$U$31=2)</formula>
    </cfRule>
    <cfRule type="expression" dxfId="639" priority="126" stopIfTrue="1">
      <formula>OR(#REF!="No",$U$31=2,$U$31=9)</formula>
    </cfRule>
    <cfRule type="expression" dxfId="638" priority="127" stopIfTrue="1">
      <formula>#REF!="No"</formula>
    </cfRule>
    <cfRule type="expression" dxfId="637" priority="128" stopIfTrue="1">
      <formula>#REF!=2</formula>
    </cfRule>
    <cfRule type="expression" dxfId="636" priority="129" stopIfTrue="1">
      <formula>OR(#REF!="No",$U$31=2)</formula>
    </cfRule>
    <cfRule type="expression" dxfId="635" priority="130" stopIfTrue="1">
      <formula>OR(#REF!="No",$U$31=2)</formula>
    </cfRule>
    <cfRule type="expression" dxfId="634" priority="131" stopIfTrue="1">
      <formula>OR(#REF!="No",$U$31=2,$U$31=9)</formula>
    </cfRule>
    <cfRule type="expression" dxfId="633" priority="132" stopIfTrue="1">
      <formula>#REF!="No"</formula>
    </cfRule>
    <cfRule type="expression" dxfId="632" priority="218" stopIfTrue="1">
      <formula>#REF!=2</formula>
    </cfRule>
  </conditionalFormatting>
  <conditionalFormatting sqref="B609:B683">
    <cfRule type="expression" dxfId="631" priority="341" stopIfTrue="1">
      <formula>$U$5="No"</formula>
    </cfRule>
  </conditionalFormatting>
  <conditionalFormatting sqref="B785:B804">
    <cfRule type="expression" dxfId="630" priority="376" stopIfTrue="1">
      <formula>OR(#REF!="No",$U$31=2,$U$31=9)</formula>
    </cfRule>
    <cfRule type="expression" dxfId="629" priority="375" stopIfTrue="1">
      <formula>OR(#REF!="No",$U$31=2)</formula>
    </cfRule>
    <cfRule type="expression" dxfId="628" priority="374" stopIfTrue="1">
      <formula>#REF!=2</formula>
    </cfRule>
  </conditionalFormatting>
  <conditionalFormatting sqref="B809">
    <cfRule type="expression" dxfId="627" priority="338" stopIfTrue="1">
      <formula>$U$5="No"</formula>
    </cfRule>
  </conditionalFormatting>
  <conditionalFormatting sqref="B968">
    <cfRule type="expression" dxfId="625" priority="49" stopIfTrue="1">
      <formula>AND($AE$10&lt;&gt;6,$AE$10&lt;&gt;0)</formula>
    </cfRule>
  </conditionalFormatting>
  <conditionalFormatting sqref="B894:C894">
    <cfRule type="expression" dxfId="622" priority="101" stopIfTrue="1">
      <formula>$AE$10=4</formula>
    </cfRule>
  </conditionalFormatting>
  <conditionalFormatting sqref="B894:C895">
    <cfRule type="expression" dxfId="621" priority="102" stopIfTrue="1">
      <formula>$AE$10=3</formula>
    </cfRule>
  </conditionalFormatting>
  <conditionalFormatting sqref="B895:C895">
    <cfRule type="expression" dxfId="620" priority="100" stopIfTrue="1">
      <formula>$AE$10=8</formula>
    </cfRule>
  </conditionalFormatting>
  <conditionalFormatting sqref="B146:D205">
    <cfRule type="expression" dxfId="619" priority="707" stopIfTrue="1">
      <formula>#REF!="No"</formula>
    </cfRule>
    <cfRule type="expression" dxfId="618" priority="706" stopIfTrue="1">
      <formula>OR(#REF!="No",$U$30=2,$U$30=9)</formula>
    </cfRule>
  </conditionalFormatting>
  <conditionalFormatting sqref="B75:E96 H75:H96">
    <cfRule type="expression" dxfId="617" priority="717" stopIfTrue="1">
      <formula>$B$71="Yes"</formula>
    </cfRule>
  </conditionalFormatting>
  <conditionalFormatting sqref="B146:E205">
    <cfRule type="expression" dxfId="616" priority="702" stopIfTrue="1">
      <formula>#REF!=2</formula>
    </cfRule>
  </conditionalFormatting>
  <conditionalFormatting sqref="B536:E541 D542:E595 B542:B595 C542:C601">
    <cfRule type="expression" dxfId="615" priority="386" stopIfTrue="1">
      <formula>#REF!=2</formula>
    </cfRule>
  </conditionalFormatting>
  <conditionalFormatting sqref="B75:H96">
    <cfRule type="expression" dxfId="606" priority="716" stopIfTrue="1">
      <formula>$B$71="No"</formula>
    </cfRule>
  </conditionalFormatting>
  <conditionalFormatting sqref="B900:I906">
    <cfRule type="expression" dxfId="603" priority="1751" stopIfTrue="1">
      <formula>$D$893="No"</formula>
    </cfRule>
  </conditionalFormatting>
  <conditionalFormatting sqref="C542:C601 I505:M526 B536:D541 F505:G526 D696:E745 G696:H745 B542:B595">
    <cfRule type="expression" dxfId="595" priority="405" stopIfTrue="1">
      <formula>OR(#REF!="No",$U$31=2,$U$31=9)</formula>
    </cfRule>
  </conditionalFormatting>
  <conditionalFormatting sqref="C814:C833">
    <cfRule type="expression" dxfId="594" priority="392" stopIfTrue="1">
      <formula>$B$809="Yes"</formula>
    </cfRule>
  </conditionalFormatting>
  <conditionalFormatting sqref="C912">
    <cfRule type="expression" dxfId="593" priority="1752">
      <formula>#REF!="No"</formula>
    </cfRule>
    <cfRule type="expression" dxfId="592" priority="94">
      <formula>$H$1061="No"</formula>
    </cfRule>
  </conditionalFormatting>
  <conditionalFormatting sqref="C922">
    <cfRule type="expression" dxfId="591" priority="82">
      <formula>$H$1061="No"</formula>
    </cfRule>
    <cfRule type="expression" dxfId="590" priority="83">
      <formula>#REF!="No"</formula>
    </cfRule>
  </conditionalFormatting>
  <conditionalFormatting sqref="C932">
    <cfRule type="expression" dxfId="589" priority="74">
      <formula>$H$1061="No"</formula>
    </cfRule>
    <cfRule type="expression" dxfId="588" priority="75">
      <formula>#REF!="No"</formula>
    </cfRule>
  </conditionalFormatting>
  <conditionalFormatting sqref="C942">
    <cfRule type="expression" dxfId="587" priority="67">
      <formula>#REF!="No"</formula>
    </cfRule>
    <cfRule type="expression" dxfId="586" priority="66">
      <formula>$H$1061="No"</formula>
    </cfRule>
  </conditionalFormatting>
  <conditionalFormatting sqref="C952">
    <cfRule type="expression" dxfId="585" priority="58">
      <formula>$H$1061="No"</formula>
    </cfRule>
    <cfRule type="expression" dxfId="584" priority="59">
      <formula>#REF!="No"</formula>
    </cfRule>
  </conditionalFormatting>
  <conditionalFormatting sqref="C969:C973">
    <cfRule type="expression" dxfId="583" priority="50">
      <formula>$E$948="No"</formula>
    </cfRule>
  </conditionalFormatting>
  <conditionalFormatting sqref="C1002:C1021 F1002:G1021 J1002:L1021">
    <cfRule type="expression" dxfId="582" priority="5">
      <formula>$B$979="Yes"</formula>
    </cfRule>
  </conditionalFormatting>
  <conditionalFormatting sqref="C146:D205">
    <cfRule type="expression" dxfId="581" priority="703" stopIfTrue="1">
      <formula>OR(#REF!="No",$U$30=2)</formula>
    </cfRule>
  </conditionalFormatting>
  <conditionalFormatting sqref="C206:D208">
    <cfRule type="expression" dxfId="580" priority="695" stopIfTrue="1">
      <formula>OR(#REF!="No",$U$30=2)</formula>
    </cfRule>
    <cfRule type="expression" dxfId="579" priority="696" stopIfTrue="1">
      <formula>OR(#REF!="No",$U$30=2,$U$30=9)</formula>
    </cfRule>
    <cfRule type="expression" dxfId="578" priority="697" stopIfTrue="1">
      <formula>#REF!="No"</formula>
    </cfRule>
  </conditionalFormatting>
  <conditionalFormatting sqref="C209:D211">
    <cfRule type="expression" dxfId="577" priority="689" stopIfTrue="1">
      <formula>OR(#REF!="No",$U$30=2,$U$30=9)</formula>
    </cfRule>
    <cfRule type="expression" dxfId="576" priority="688" stopIfTrue="1">
      <formula>OR(#REF!="No",$U$30=2)</formula>
    </cfRule>
    <cfRule type="expression" dxfId="575" priority="690" stopIfTrue="1">
      <formula>#REF!="No"</formula>
    </cfRule>
  </conditionalFormatting>
  <conditionalFormatting sqref="C365:D379">
    <cfRule type="expression" dxfId="574" priority="626" stopIfTrue="1">
      <formula>OR(#REF!="No",$U$30=2,$U$30=9)</formula>
    </cfRule>
  </conditionalFormatting>
  <conditionalFormatting sqref="C380:D382">
    <cfRule type="expression" dxfId="573" priority="590" stopIfTrue="1">
      <formula>OR(#REF!="No",$U$30=2,$U$30=9)</formula>
    </cfRule>
  </conditionalFormatting>
  <conditionalFormatting sqref="C505:D526 F505:G526 I505:M526">
    <cfRule type="expression" dxfId="572" priority="399" stopIfTrue="1">
      <formula>#REF!="No"</formula>
    </cfRule>
  </conditionalFormatting>
  <conditionalFormatting sqref="C505:D526">
    <cfRule type="expression" dxfId="571" priority="398" stopIfTrue="1">
      <formula>OR(#REF!="No",$U$31=2,$U$31=9)</formula>
    </cfRule>
  </conditionalFormatting>
  <conditionalFormatting sqref="C536:D541">
    <cfRule type="expression" dxfId="570" priority="387" stopIfTrue="1">
      <formula>OR(#REF!="No",$U$31=2)</formula>
    </cfRule>
  </conditionalFormatting>
  <conditionalFormatting sqref="C755:D778">
    <cfRule type="expression" dxfId="569" priority="408" stopIfTrue="1">
      <formula>OR($J$17="No", $J$20=2,$J$20=9)</formula>
    </cfRule>
  </conditionalFormatting>
  <conditionalFormatting sqref="C17:E21">
    <cfRule type="expression" dxfId="568" priority="728" stopIfTrue="1">
      <formula>AND($V$34&lt;&gt;0,$V$34&lt;&gt;6)</formula>
    </cfRule>
  </conditionalFormatting>
  <conditionalFormatting sqref="C206:E208">
    <cfRule type="expression" dxfId="567" priority="694" stopIfTrue="1">
      <formula>#REF!=2</formula>
    </cfRule>
  </conditionalFormatting>
  <conditionalFormatting sqref="C755:G778">
    <cfRule type="expression" dxfId="564" priority="409" stopIfTrue="1">
      <formula>OR($AL$5="No",$W$19=2)</formula>
    </cfRule>
  </conditionalFormatting>
  <conditionalFormatting sqref="C982:G1001 J982:J1001">
    <cfRule type="expression" dxfId="563" priority="26" stopIfTrue="1">
      <formula>$B$979="Yes"</formula>
    </cfRule>
  </conditionalFormatting>
  <conditionalFormatting sqref="C912:J961">
    <cfRule type="expression" dxfId="560" priority="56" stopIfTrue="1">
      <formula>$D$893="No"</formula>
    </cfRule>
  </conditionalFormatting>
  <conditionalFormatting sqref="C969:J973">
    <cfRule type="expression" dxfId="559" priority="31" stopIfTrue="1">
      <formula>$D$894="No"</formula>
    </cfRule>
  </conditionalFormatting>
  <conditionalFormatting sqref="C814:K833">
    <cfRule type="expression" dxfId="558" priority="352">
      <formula>$B$809="No"</formula>
    </cfRule>
  </conditionalFormatting>
  <conditionalFormatting sqref="C835:K854">
    <cfRule type="expression" dxfId="555" priority="353">
      <formula>$B$941="No"</formula>
    </cfRule>
  </conditionalFormatting>
  <conditionalFormatting sqref="C856:K859">
    <cfRule type="expression" dxfId="554" priority="335">
      <formula>$B$941="No"</formula>
    </cfRule>
  </conditionalFormatting>
  <conditionalFormatting sqref="C861:K880">
    <cfRule type="expression" dxfId="551" priority="334">
      <formula>$B$863="No"</formula>
    </cfRule>
  </conditionalFormatting>
  <conditionalFormatting sqref="C982:L1001">
    <cfRule type="expression" dxfId="550" priority="6">
      <formula>$D$893="No"</formula>
    </cfRule>
  </conditionalFormatting>
  <conditionalFormatting sqref="C982:L1021">
    <cfRule type="expression" dxfId="549" priority="10" stopIfTrue="1">
      <formula>$B$979="No"</formula>
    </cfRule>
  </conditionalFormatting>
  <conditionalFormatting sqref="C1002:L1021">
    <cfRule type="expression" dxfId="548" priority="7" stopIfTrue="1">
      <formula>$D$894="No"</formula>
    </cfRule>
  </conditionalFormatting>
  <conditionalFormatting sqref="C115:M136">
    <cfRule type="expression" dxfId="547" priority="711" stopIfTrue="1">
      <formula>#REF!="No"</formula>
    </cfRule>
    <cfRule type="expression" dxfId="546" priority="710" stopIfTrue="1">
      <formula>OR(#REF!="No",$U$30=2,$U$30=9)</formula>
    </cfRule>
  </conditionalFormatting>
  <conditionalFormatting sqref="C419:M438">
    <cfRule type="expression" dxfId="545" priority="601">
      <formula>$B$414="No"</formula>
    </cfRule>
  </conditionalFormatting>
  <conditionalFormatting sqref="C440:M459">
    <cfRule type="expression" dxfId="542" priority="602">
      <formula>$B$587="No"</formula>
    </cfRule>
  </conditionalFormatting>
  <conditionalFormatting sqref="C461:M464">
    <cfRule type="expression" dxfId="541" priority="597">
      <formula>$B$587="No"</formula>
    </cfRule>
  </conditionalFormatting>
  <conditionalFormatting sqref="C466:M485">
    <cfRule type="expression" dxfId="540" priority="596">
      <formula>$B$587="No"</formula>
    </cfRule>
  </conditionalFormatting>
  <conditionalFormatting sqref="D440:D459 G440:H459 K440:K459 C419:C438 K419:K438 E461:H464 K461:M464 D466:D485 G466:H485 K466:K485">
    <cfRule type="expression" dxfId="539" priority="631" stopIfTrue="1">
      <formula>$B$414="Yes"</formula>
    </cfRule>
  </conditionalFormatting>
  <conditionalFormatting sqref="D542:D595 B536:D541 B542:B595 C542:C601">
    <cfRule type="expression" dxfId="538" priority="391" stopIfTrue="1">
      <formula>#REF!="No"</formula>
    </cfRule>
  </conditionalFormatting>
  <conditionalFormatting sqref="D542:D595 C542:C601">
    <cfRule type="expression" dxfId="537" priority="404" stopIfTrue="1">
      <formula>OR(#REF!="No",$U$31=2)</formula>
    </cfRule>
  </conditionalFormatting>
  <conditionalFormatting sqref="D542:D595">
    <cfRule type="expression" dxfId="536" priority="390" stopIfTrue="1">
      <formula>OR(#REF!="No",$U$31=2,$U$31=9)</formula>
    </cfRule>
  </conditionalFormatting>
  <conditionalFormatting sqref="D596:D598">
    <cfRule type="expression" dxfId="535" priority="351" stopIfTrue="1">
      <formula>#REF!="No"</formula>
    </cfRule>
    <cfRule type="expression" dxfId="534" priority="349" stopIfTrue="1">
      <formula>OR(#REF!="No",$U$31=2)</formula>
    </cfRule>
    <cfRule type="expression" dxfId="533" priority="350" stopIfTrue="1">
      <formula>OR(#REF!="No",$U$31=2,$U$31=9)</formula>
    </cfRule>
  </conditionalFormatting>
  <conditionalFormatting sqref="D599:D601">
    <cfRule type="expression" dxfId="532" priority="342" stopIfTrue="1">
      <formula>OR(#REF!="No",$U$31=2)</formula>
    </cfRule>
    <cfRule type="expression" dxfId="531" priority="344" stopIfTrue="1">
      <formula>#REF!="No"</formula>
    </cfRule>
    <cfRule type="expression" dxfId="530" priority="343" stopIfTrue="1">
      <formula>OR(#REF!="No",$U$31=2,$U$31=9)</formula>
    </cfRule>
  </conditionalFormatting>
  <conditionalFormatting sqref="D785:D804 F696:F745 E755:E778">
    <cfRule type="expression" dxfId="529" priority="407" stopIfTrue="1">
      <formula>OR($AL$5="No",$W$19=2)</formula>
    </cfRule>
  </conditionalFormatting>
  <conditionalFormatting sqref="D785:D804">
    <cfRule type="expression" dxfId="528" priority="370" stopIfTrue="1">
      <formula>OR($J$17="No", $J$20=2,$J$20=9)</formula>
    </cfRule>
    <cfRule type="expression" dxfId="527" priority="292" stopIfTrue="1">
      <formula>$L$17=2</formula>
    </cfRule>
  </conditionalFormatting>
  <conditionalFormatting sqref="D835:D854 G835:H854 K835:K854 K814:K833 E856:H859 K856:M859 D861:D880 G861:H880 K861:K880">
    <cfRule type="expression" dxfId="526" priority="401" stopIfTrue="1">
      <formula>$B$809="Yes"</formula>
    </cfRule>
  </conditionalFormatting>
  <conditionalFormatting sqref="D894">
    <cfRule type="expression" dxfId="525" priority="99" stopIfTrue="1">
      <formula>$AE$10=4</formula>
    </cfRule>
  </conditionalFormatting>
  <conditionalFormatting sqref="D894:D895">
    <cfRule type="expression" dxfId="524" priority="96" stopIfTrue="1">
      <formula>$AE$10=3</formula>
    </cfRule>
  </conditionalFormatting>
  <conditionalFormatting sqref="D895">
    <cfRule type="expression" dxfId="523" priority="97" stopIfTrue="1">
      <formula>$AE$10=8</formula>
    </cfRule>
  </conditionalFormatting>
  <conditionalFormatting sqref="D917:D921">
    <cfRule type="expression" dxfId="522" priority="84" stopIfTrue="1">
      <formula>AND($AE$10&lt;&gt;6,$AE$10&lt;&gt;0)</formula>
    </cfRule>
  </conditionalFormatting>
  <conditionalFormatting sqref="D927:D931">
    <cfRule type="expression" dxfId="521" priority="76" stopIfTrue="1">
      <formula>AND($AE$10&lt;&gt;6,$AE$10&lt;&gt;0)</formula>
    </cfRule>
  </conditionalFormatting>
  <conditionalFormatting sqref="D937:D941">
    <cfRule type="expression" dxfId="520" priority="68" stopIfTrue="1">
      <formula>AND($AE$10&lt;&gt;6,$AE$10&lt;&gt;0)</formula>
    </cfRule>
  </conditionalFormatting>
  <conditionalFormatting sqref="D947:D951">
    <cfRule type="expression" dxfId="519" priority="60" stopIfTrue="1">
      <formula>AND($AE$10&lt;&gt;6,$AE$10&lt;&gt;0)</formula>
    </cfRule>
  </conditionalFormatting>
  <conditionalFormatting sqref="D957:D961">
    <cfRule type="expression" dxfId="518" priority="52" stopIfTrue="1">
      <formula>AND($AE$10&lt;&gt;6,$AE$10&lt;&gt;0)</formula>
    </cfRule>
  </conditionalFormatting>
  <conditionalFormatting sqref="D146:E211">
    <cfRule type="expression" dxfId="516" priority="1738" stopIfTrue="1">
      <formula>AND((INDEX($J$213:$J$216,MATCH($B146,#REF!,0)))="Dry",$C146="Wet seal")</formula>
    </cfRule>
    <cfRule type="expression" dxfId="515" priority="1750" stopIfTrue="1">
      <formula>AND((INDEX($J$115:$J$136,MATCH($B146,$C$115:$C$136,0)))="Dry",$C146="Wet seal")</formula>
    </cfRule>
  </conditionalFormatting>
  <conditionalFormatting sqref="D536:E598">
    <cfRule type="expression" dxfId="514" priority="400" stopIfTrue="1">
      <formula>AND((INDEX($I$74:$I$99,MATCH($B536,$B$74:$B$99,0)))="Dry",$C536="Wet seal")</formula>
    </cfRule>
  </conditionalFormatting>
  <conditionalFormatting sqref="D536:E601">
    <cfRule type="expression" dxfId="512" priority="395" stopIfTrue="1">
      <formula>AND((INDEX($J$289:$J$310,MATCH($B536,$C$289:$C$290,0)))="Dry",$C536="Wet seal")</formula>
    </cfRule>
  </conditionalFormatting>
  <conditionalFormatting sqref="D596:E598">
    <cfRule type="expression" dxfId="510" priority="348" stopIfTrue="1">
      <formula>#REF!=2</formula>
    </cfRule>
  </conditionalFormatting>
  <conditionalFormatting sqref="D696:E745 G696:H745 J696:J745">
    <cfRule type="expression" dxfId="509" priority="396" stopIfTrue="1">
      <formula>#REF!="No"</formula>
    </cfRule>
  </conditionalFormatting>
  <conditionalFormatting sqref="D390:F409">
    <cfRule type="expression" dxfId="508" priority="621" stopIfTrue="1">
      <formula>OR(#REF!="No",$U$30=2,$U$30=9)</formula>
    </cfRule>
    <cfRule type="expression" dxfId="507" priority="620" stopIfTrue="1">
      <formula>OR(#REF!="No",$U$30=2)</formula>
    </cfRule>
    <cfRule type="expression" dxfId="506" priority="622" stopIfTrue="1">
      <formula>#REF!="No"</formula>
    </cfRule>
  </conditionalFormatting>
  <conditionalFormatting sqref="D912:F951">
    <cfRule type="expression" dxfId="505" priority="61" stopIfTrue="1">
      <formula>AND($AE$10&lt;&gt;6,$AE$10&lt;&gt;0)</formula>
    </cfRule>
  </conditionalFormatting>
  <conditionalFormatting sqref="D952:F961">
    <cfRule type="expression" dxfId="504" priority="53" stopIfTrue="1">
      <formula>AND($AE$10&lt;&gt;6,$AE$10&lt;&gt;0)</formula>
    </cfRule>
  </conditionalFormatting>
  <conditionalFormatting sqref="D969:F972">
    <cfRule type="expression" dxfId="503" priority="33" stopIfTrue="1">
      <formula>AND($AE$10&lt;&gt;6,$AE$10&lt;&gt;0)</formula>
    </cfRule>
  </conditionalFormatting>
  <conditionalFormatting sqref="D973:F973">
    <cfRule type="expression" dxfId="502" priority="29" stopIfTrue="1">
      <formula>AND($AE$10&lt;&gt;6,$AE$10&lt;&gt;0)</formula>
    </cfRule>
  </conditionalFormatting>
  <conditionalFormatting sqref="D306:I355">
    <cfRule type="expression" dxfId="501" priority="638" stopIfTrue="1">
      <formula>#REF!="No"</formula>
    </cfRule>
    <cfRule type="expression" dxfId="500" priority="637" stopIfTrue="1">
      <formula>OR(#REF!="No",$U$30=2,$U$30=9)</formula>
    </cfRule>
  </conditionalFormatting>
  <conditionalFormatting sqref="D219:J293">
    <cfRule type="expression" dxfId="499" priority="643" stopIfTrue="1">
      <formula>OR(#REF!="No",$U$30=2,$U$30=9)</formula>
    </cfRule>
    <cfRule type="expression" dxfId="498" priority="644" stopIfTrue="1">
      <formula>#REF!="No"</formula>
    </cfRule>
  </conditionalFormatting>
  <conditionalFormatting sqref="D609:J683">
    <cfRule type="expression" dxfId="497" priority="382" stopIfTrue="1">
      <formula>#REF!="No"</formula>
    </cfRule>
    <cfRule type="expression" dxfId="496" priority="381" stopIfTrue="1">
      <formula>OR(#REF!="No",$U$31=2,$U$31=9)</formula>
    </cfRule>
  </conditionalFormatting>
  <conditionalFormatting sqref="E146:E208">
    <cfRule type="expression" dxfId="494" priority="692" stopIfTrue="1">
      <formula>OR(#REF!="No",$U$30=2,$U$30=9)</formula>
    </cfRule>
    <cfRule type="expression" dxfId="493" priority="693" stopIfTrue="1">
      <formula>#REF!="No"</formula>
    </cfRule>
    <cfRule type="expression" dxfId="492" priority="691" stopIfTrue="1">
      <formula>OR(#REF!="No",$U$30=2)</formula>
    </cfRule>
  </conditionalFormatting>
  <conditionalFormatting sqref="E505:E526">
    <cfRule type="expression" dxfId="491" priority="331" stopIfTrue="1">
      <formula>$L$17=2</formula>
    </cfRule>
    <cfRule type="expression" dxfId="490" priority="332" stopIfTrue="1">
      <formula>OR($J$17="No", $J$20=2,$J$20=9)</formula>
    </cfRule>
  </conditionalFormatting>
  <conditionalFormatting sqref="E536:E598">
    <cfRule type="expression" dxfId="489" priority="345" stopIfTrue="1">
      <formula>OR(#REF!="No",$U$31=2)</formula>
    </cfRule>
    <cfRule type="expression" dxfId="488" priority="347" stopIfTrue="1">
      <formula>#REF!="No"</formula>
    </cfRule>
    <cfRule type="expression" dxfId="487" priority="346" stopIfTrue="1">
      <formula>OR(#REF!="No",$U$31=2,$U$31=9)</formula>
    </cfRule>
  </conditionalFormatting>
  <conditionalFormatting sqref="E785:F804">
    <cfRule type="expression" dxfId="486" priority="373" stopIfTrue="1">
      <formula>#REF!="No"</formula>
    </cfRule>
    <cfRule type="expression" dxfId="485" priority="371" stopIfTrue="1">
      <formula>OR(#REF!="No",$U$31=2)</formula>
    </cfRule>
    <cfRule type="expression" dxfId="484" priority="372" stopIfTrue="1">
      <formula>OR(#REF!="No",$U$31=2,$U$31=9)</formula>
    </cfRule>
  </conditionalFormatting>
  <conditionalFormatting sqref="E365:G379">
    <cfRule type="expression" dxfId="483" priority="628" stopIfTrue="1">
      <formula>OR(#REF!="No",$U$30=2)</formula>
    </cfRule>
    <cfRule type="expression" dxfId="482" priority="629" stopIfTrue="1">
      <formula>OR(#REF!="No",$U$30=2,$U$30=9)</formula>
    </cfRule>
    <cfRule type="expression" dxfId="481" priority="630" stopIfTrue="1">
      <formula>#REF!="No"</formula>
    </cfRule>
  </conditionalFormatting>
  <conditionalFormatting sqref="E380:G382">
    <cfRule type="expression" dxfId="480" priority="594" stopIfTrue="1">
      <formula>#REF!="No"</formula>
    </cfRule>
    <cfRule type="expression" dxfId="479" priority="593" stopIfTrue="1">
      <formula>OR(#REF!="No",$U$30=2,$U$30=9)</formula>
    </cfRule>
    <cfRule type="expression" dxfId="478" priority="592" stopIfTrue="1">
      <formula>OR(#REF!="No",$U$30=2)</formula>
    </cfRule>
  </conditionalFormatting>
  <conditionalFormatting sqref="E755:G774">
    <cfRule type="expression" dxfId="477" priority="281" stopIfTrue="1">
      <formula>OR($J$17="No", $J$20=2,$J$20=9)</formula>
    </cfRule>
  </conditionalFormatting>
  <conditionalFormatting sqref="E755:G778">
    <cfRule type="expression" dxfId="476" priority="411" stopIfTrue="1">
      <formula>OR($J$17="No", $J$20=2)</formula>
    </cfRule>
  </conditionalFormatting>
  <conditionalFormatting sqref="E775:G778">
    <cfRule type="expression" dxfId="475" priority="279" stopIfTrue="1">
      <formula>OR($J$17="No", $J$20=2,$J$20=9)</formula>
    </cfRule>
  </conditionalFormatting>
  <conditionalFormatting sqref="E42:K65">
    <cfRule type="expression" dxfId="474" priority="725">
      <formula>$D42="Yes"</formula>
    </cfRule>
  </conditionalFormatting>
  <conditionalFormatting sqref="F75:F96">
    <cfRule type="expression" dxfId="473" priority="719">
      <formula>$E75="Quarterly"</formula>
    </cfRule>
  </conditionalFormatting>
  <conditionalFormatting sqref="F696:F745">
    <cfRule type="expression" dxfId="472" priority="296" stopIfTrue="1">
      <formula>OR($J$17="No", $J$20=2,$J$20=9)</formula>
    </cfRule>
  </conditionalFormatting>
  <conditionalFormatting sqref="F219:G293">
    <cfRule type="expression" dxfId="471" priority="641" stopIfTrue="1">
      <formula>AND(NOT(ISBLANK($E219)),$E219&lt;&gt;"Atmosphere")</formula>
    </cfRule>
  </conditionalFormatting>
  <conditionalFormatting sqref="F609:G683">
    <cfRule type="expression" dxfId="470" priority="379" stopIfTrue="1">
      <formula>AND(NOT(ISBLANK($E609)),$E609&lt;&gt;"Atmosphere")</formula>
    </cfRule>
  </conditionalFormatting>
  <conditionalFormatting sqref="F17:I21">
    <cfRule type="expression" dxfId="469" priority="1" stopIfTrue="1">
      <formula>AND($W$84&lt;&gt;0,$W$84&lt;&gt;4)</formula>
    </cfRule>
  </conditionalFormatting>
  <conditionalFormatting sqref="G75:G96">
    <cfRule type="expression" dxfId="468" priority="718">
      <formula>OR($E75="Semiannually",$E75="Monthly",$E75="Weekly",$E75="Daily",$E75="Hourly",$E75="Continuous",$E75="Other measurement frequency")</formula>
    </cfRule>
  </conditionalFormatting>
  <conditionalFormatting sqref="G419:H438">
    <cfRule type="expression" dxfId="467" priority="632" stopIfTrue="1">
      <formula>$B$414="Yes"</formula>
    </cfRule>
  </conditionalFormatting>
  <conditionalFormatting sqref="G814:H833">
    <cfRule type="expression" dxfId="466" priority="393" stopIfTrue="1">
      <formula>$B$809="Yes"</formula>
    </cfRule>
  </conditionalFormatting>
  <conditionalFormatting sqref="G912:J951">
    <cfRule type="expression" dxfId="465" priority="64" stopIfTrue="1">
      <formula>$AE$7="no"</formula>
    </cfRule>
    <cfRule type="expression" dxfId="464" priority="65" stopIfTrue="1">
      <formula>$AE$32=2</formula>
    </cfRule>
    <cfRule type="expression" dxfId="463" priority="62" stopIfTrue="1">
      <formula>$AE$10=2</formula>
    </cfRule>
    <cfRule type="expression" dxfId="462" priority="63" stopIfTrue="1">
      <formula>AND($AE$10&lt;&gt;6,$AE$10&lt;&gt;0)</formula>
    </cfRule>
  </conditionalFormatting>
  <conditionalFormatting sqref="G952:J961">
    <cfRule type="expression" dxfId="461" priority="57" stopIfTrue="1">
      <formula>$AE$32=2</formula>
    </cfRule>
    <cfRule type="expression" dxfId="460" priority="55" stopIfTrue="1">
      <formula>AND($AE$10&lt;&gt;6,$AE$10&lt;&gt;0)</formula>
    </cfRule>
    <cfRule type="expression" dxfId="459" priority="54" stopIfTrue="1">
      <formula>$AE$10=2</formula>
    </cfRule>
  </conditionalFormatting>
  <conditionalFormatting sqref="G969:J972">
    <cfRule type="expression" dxfId="458" priority="34" stopIfTrue="1">
      <formula>AND($AE$10&lt;&gt;6,$AE$10&lt;&gt;0)</formula>
    </cfRule>
    <cfRule type="expression" dxfId="457" priority="36" stopIfTrue="1">
      <formula>$AE$33=2</formula>
    </cfRule>
    <cfRule type="expression" dxfId="456" priority="35" stopIfTrue="1">
      <formula>$AE$7="no"</formula>
    </cfRule>
  </conditionalFormatting>
  <conditionalFormatting sqref="G973:J973">
    <cfRule type="expression" dxfId="455" priority="30" stopIfTrue="1">
      <formula>AND($AE$10&lt;&gt;6,$AE$10&lt;&gt;0)</formula>
    </cfRule>
    <cfRule type="expression" dxfId="454" priority="32" stopIfTrue="1">
      <formula>$AE$33=2</formula>
    </cfRule>
  </conditionalFormatting>
  <conditionalFormatting sqref="H75">
    <cfRule type="expression" dxfId="453" priority="720" stopIfTrue="1">
      <formula>$E$54="Yes"</formula>
    </cfRule>
  </conditionalFormatting>
  <conditionalFormatting sqref="H75:H96 B75:E96">
    <cfRule type="expression" dxfId="452" priority="722" stopIfTrue="1">
      <formula>$B$123="Yes"</formula>
    </cfRule>
  </conditionalFormatting>
  <conditionalFormatting sqref="H75:H96">
    <cfRule type="expression" dxfId="451" priority="723" stopIfTrue="1">
      <formula>$X$58="no"</formula>
    </cfRule>
  </conditionalFormatting>
  <conditionalFormatting sqref="H505:H526">
    <cfRule type="expression" dxfId="450" priority="330" stopIfTrue="1">
      <formula>OR($J$17="No", $J$20=2,$J$20=9)</formula>
    </cfRule>
  </conditionalFormatting>
  <conditionalFormatting sqref="H982:H1021">
    <cfRule type="expression" dxfId="449" priority="8" stopIfTrue="1">
      <formula>$G982="Quarterly"</formula>
    </cfRule>
  </conditionalFormatting>
  <conditionalFormatting sqref="H219:I293">
    <cfRule type="expression" dxfId="448" priority="642" stopIfTrue="1">
      <formula>$E219="Atmosphere"</formula>
    </cfRule>
  </conditionalFormatting>
  <conditionalFormatting sqref="H609:I683">
    <cfRule type="expression" dxfId="447" priority="380" stopIfTrue="1">
      <formula>$E609="Atmosphere"</formula>
    </cfRule>
  </conditionalFormatting>
  <conditionalFormatting sqref="I115:I136">
    <cfRule type="expression" dxfId="446" priority="712" stopIfTrue="1">
      <formula>$H115="Yes"</formula>
    </cfRule>
  </conditionalFormatting>
  <conditionalFormatting sqref="I419:I438">
    <cfRule type="expression" dxfId="445" priority="617" stopIfTrue="1">
      <formula>$H419="Quarterly"</formula>
    </cfRule>
  </conditionalFormatting>
  <conditionalFormatting sqref="I440:I459">
    <cfRule type="expression" dxfId="444" priority="615" stopIfTrue="1">
      <formula>$H440="Quarterly"</formula>
    </cfRule>
  </conditionalFormatting>
  <conditionalFormatting sqref="I461:I462">
    <cfRule type="expression" dxfId="443" priority="611" stopIfTrue="1">
      <formula>$H461="Quarterly"</formula>
    </cfRule>
  </conditionalFormatting>
  <conditionalFormatting sqref="I463:I464">
    <cfRule type="expression" dxfId="442" priority="605" stopIfTrue="1">
      <formula>$H463="Quarterly"</formula>
    </cfRule>
  </conditionalFormatting>
  <conditionalFormatting sqref="I466:I485">
    <cfRule type="expression" dxfId="441" priority="603" stopIfTrue="1">
      <formula>$H466="Quarterly"</formula>
    </cfRule>
  </conditionalFormatting>
  <conditionalFormatting sqref="I696:I745">
    <cfRule type="expression" dxfId="440" priority="298" stopIfTrue="1">
      <formula>OR($J$17="No", $J$20=2,$J$20=9)</formula>
    </cfRule>
  </conditionalFormatting>
  <conditionalFormatting sqref="I814:I833">
    <cfRule type="expression" dxfId="439" priority="368" stopIfTrue="1">
      <formula>$H814="Quarterly"</formula>
    </cfRule>
  </conditionalFormatting>
  <conditionalFormatting sqref="I835:I854">
    <cfRule type="expression" dxfId="438" priority="366" stopIfTrue="1">
      <formula>$H835="Quarterly"</formula>
    </cfRule>
  </conditionalFormatting>
  <conditionalFormatting sqref="I856:I857">
    <cfRule type="expression" dxfId="437" priority="362" stopIfTrue="1">
      <formula>$H856="Quarterly"</formula>
    </cfRule>
  </conditionalFormatting>
  <conditionalFormatting sqref="I858:I859">
    <cfRule type="expression" dxfId="436" priority="356" stopIfTrue="1">
      <formula>$H858="Quarterly"</formula>
    </cfRule>
  </conditionalFormatting>
  <conditionalFormatting sqref="I861:I880">
    <cfRule type="expression" dxfId="435" priority="354" stopIfTrue="1">
      <formula>$H861="Quarterly"</formula>
    </cfRule>
  </conditionalFormatting>
  <conditionalFormatting sqref="I982:I1021">
    <cfRule type="expression" dxfId="434" priority="9" stopIfTrue="1">
      <formula>OR($G982="Semiannually",$G982="Monthly",$G982="Weekly",$G982="Daily",$G982="Hourly",$G982="Continuous",$G982="Other measurement frequency")</formula>
    </cfRule>
  </conditionalFormatting>
  <conditionalFormatting sqref="J115:J136">
    <cfRule type="expression" dxfId="432" priority="709" stopIfTrue="1">
      <formula>OR(#REF!="No",$U$30=2)</formula>
    </cfRule>
  </conditionalFormatting>
  <conditionalFormatting sqref="J219:J293">
    <cfRule type="expression" dxfId="431" priority="640" stopIfTrue="1">
      <formula>AND(NOT(ISBLANK(E219)),$E219&lt;&gt;"Atmosphere")</formula>
    </cfRule>
  </conditionalFormatting>
  <conditionalFormatting sqref="J440:J459 J419:J438 J461:J464 J466:J485">
    <cfRule type="expression" dxfId="430" priority="618" stopIfTrue="1">
      <formula>OR($H419="Semiannually",$H419="Monthly",$H419="Weekly",$H419="Daily",$H419="Hourly",$H419="Continuous",$H419="Other measurement frequency")</formula>
    </cfRule>
  </conditionalFormatting>
  <conditionalFormatting sqref="J609:J683">
    <cfRule type="expression" dxfId="429" priority="378" stopIfTrue="1">
      <formula>AND(NOT(ISBLANK(E609)),$E609&lt;&gt;"Atmosphere")</formula>
    </cfRule>
  </conditionalFormatting>
  <conditionalFormatting sqref="J696:J745">
    <cfRule type="expression" dxfId="428" priority="397" stopIfTrue="1">
      <formula>OR(#REF!="No",$U$31=2,$U$31=9)</formula>
    </cfRule>
  </conditionalFormatting>
  <conditionalFormatting sqref="J835:J854 J814:J833 J856:J859 J861:J880">
    <cfRule type="expression" dxfId="427" priority="369" stopIfTrue="1">
      <formula>OR($H814="Semiannually",$H814="Monthly",$H814="Weekly",$H814="Daily",$H814="Hourly",$H814="Continuous",$H814="Other measurement frequency")</formula>
    </cfRule>
  </conditionalFormatting>
  <conditionalFormatting sqref="K115:K136">
    <cfRule type="expression" dxfId="426" priority="713" stopIfTrue="1">
      <formula>$J115="Wet"</formula>
    </cfRule>
    <cfRule type="expression" dxfId="425" priority="714" stopIfTrue="1">
      <formula>OR(#REF!="No",$U$30=2)</formula>
    </cfRule>
  </conditionalFormatting>
  <conditionalFormatting sqref="K505:K526">
    <cfRule type="expression" dxfId="424" priority="403" stopIfTrue="1">
      <formula>$J505="Yes"</formula>
    </cfRule>
  </conditionalFormatting>
  <conditionalFormatting sqref="M42:N65">
    <cfRule type="expression" dxfId="423" priority="726">
      <formula>$D42="Yes"</formula>
    </cfRule>
  </conditionalFormatting>
  <dataValidations xWindow="215" yWindow="710" count="93">
    <dataValidation type="decimal" operator="greaterThanOrEqual" allowBlank="1" showInputMessage="1" showErrorMessage="1" promptTitle="Total Storage Capacity" prompt="Enter the total storage capacity, in thousand standard cubic feet" sqref="E17:E21" xr:uid="{00000000-0002-0000-0300-000000000000}">
      <formula1>0</formula1>
    </dataValidation>
    <dataValidation type="decimal" operator="greaterThanOrEqual" allowBlank="1" showInputMessage="1" showErrorMessage="1" promptTitle="Quantity of LNG withdrawn" prompt="Enter the quantity of LNG withdrawn from storage in the calendar year, in thousand standard cubic feet" sqref="D17:D21" xr:uid="{00000000-0002-0000-0300-000001000000}">
      <formula1>0</formula1>
    </dataValidation>
    <dataValidation type="decimal" operator="greaterThanOrEqual" allowBlank="1" showInputMessage="1" showErrorMessage="1" promptTitle="Quantity of LNG added" prompt="Quantity of LNG added into storage in the calendar year, in thousand standard cubic feet" sqref="C17:C21" xr:uid="{00000000-0002-0000-0300-000002000000}">
      <formula1>0</formula1>
    </dataValidation>
    <dataValidation allowBlank="1" showInputMessage="1" showErrorMessage="1" promptTitle="DEQ Source ID" prompt="Enter the Source ID from the ACDP or Title V air quality permit for each transmission compressor station in Oregon" sqref="B17:B21" xr:uid="{00000000-0002-0000-0300-000003000000}"/>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G32 B36 D23" xr:uid="{00000000-0002-0000-0300-000004000000}"/>
    <dataValidation type="custom" allowBlank="1" showInputMessage="1" showErrorMessage="1" errorTitle="Invalid Entry" error="You have skipped a row. Please make sure to fill out the table from top to bottom without skipping rows." promptTitle="Unique Name or ID" prompt="Enter a unique name or ID number for the flare stack" sqref="C42:C65" xr:uid="{00000000-0002-0000-0300-000005000000}">
      <formula1>COUNTA($B$38:B42)=$A42</formula1>
    </dataValidation>
    <dataValidation type="decimal" operator="greaterThanOrEqual" allowBlank="1" showInputMessage="1" showErrorMessage="1" promptTitle="N2O Emissions" prompt="Enter the N2O emissions calculated using Equation W-40" sqref="N42:N65" xr:uid="{00000000-0002-0000-0300-000006000000}">
      <formula1>0</formula1>
    </dataValidation>
    <dataValidation type="decimal" operator="greaterThanOrEqual" allowBlank="1" showInputMessage="1" showErrorMessage="1" promptTitle="CH4 Emissions" prompt="Enter the CH4 emissions calculated using Equations W-19 and W-36" sqref="M42:M65" xr:uid="{00000000-0002-0000-0300-000007000000}">
      <formula1>0</formula1>
    </dataValidation>
    <dataValidation type="decimal" operator="greaterThanOrEqual" allowBlank="1" showInputMessage="1" showErrorMessage="1" promptTitle="CO2 Emissions" prompt="Enter the CO2 emissions from CEMS monitoring or calculated using Equations W-20 and W-36" sqref="L42:L65" xr:uid="{00000000-0002-0000-0300-000008000000}">
      <formula1>0</formula1>
    </dataValidation>
    <dataValidation type="decimal" allowBlank="1" showInputMessage="1" showErrorMessage="1" errorTitle="Decimal" error="Please enter a value between 0 and 1" promptTitle="Mole fraction CO2" prompt="Enter the mole fraction of CO2 in flare gas feed (“XCO2” in Eq. W-20)" sqref="K42:K65" xr:uid="{00000000-0002-0000-0300-000009000000}">
      <formula1>0</formula1>
      <formula2>1</formula2>
    </dataValidation>
    <dataValidation type="decimal" allowBlank="1" showInputMessage="1" showErrorMessage="1" errorTitle="Decimal" error="Please enter a value between 0 and 1" promptTitle="Mole fraction CH4" prompt="Enter the mole fraction of CH4 in flare feed gas (“XCH4” in Eq. W-19)" sqref="J42:J65 P57:P65" xr:uid="{00000000-0002-0000-0300-00000A000000}">
      <formula1>0</formula1>
      <formula2>1</formula2>
    </dataValidation>
    <dataValidation type="decimal" allowBlank="1" showInputMessage="1" showErrorMessage="1" errorTitle="Decimal" error="Please enter a value between 0 and 1" promptTitle="Flare Combustion" prompt="Enter flare combustion efficiency, expressed as the fraction of gas combusted by a burning flare, as a decimal value between 0-1" sqref="I42:I65" xr:uid="{00000000-0002-0000-0300-00000B000000}">
      <formula1>0</formula1>
      <formula2>1</formula2>
    </dataValidation>
    <dataValidation type="decimal" allowBlank="1" showInputMessage="1" showErrorMessage="1" errorTitle="Decimal" error="Please enter a value between 0 and 1" promptTitle="Gas Sent to Un-Lit Flare" prompt="Enter the fraction of feed gas sent to an un-lit flare, “Zu” in Eq. W-19" sqref="H42:H65" xr:uid="{00000000-0002-0000-0300-00000C000000}">
      <formula1>0</formula1>
      <formula2>1</formula2>
    </dataValidation>
    <dataValidation type="decimal" operator="greaterThanOrEqual" allowBlank="1" showInputMessage="1" showErrorMessage="1" promptTitle="Volume of Gas Flare" prompt="Enter volume of gas sent to flare (standard cubic feet per year), “Vs” in Eq. W-19 and W-20" sqref="G42:G65" xr:uid="{00000000-0002-0000-0300-00000D000000}">
      <formula1>0</formula1>
    </dataValidation>
    <dataValidation type="list" allowBlank="1" showInputMessage="1" showErrorMessage="1" promptTitle="Were CEMS used" prompt="Indicate whether CEMS were used to measure CO2 emissions for the flare stack (See 98.233(n)(8) for additional requirements)" sqref="D42:D65" xr:uid="{00000000-0002-0000-0300-00000E000000}">
      <formula1>"Yes,No"</formula1>
    </dataValidation>
    <dataValidation type="list" allowBlank="1" showInputMessage="1" showErrorMessage="1" promptTitle="Continuous Flow Monitor" prompt="Indicate whether the flare stack in this row has a continuous flow monitor on gas to the flare (Yes/No)" sqref="E42:E65" xr:uid="{00000000-0002-0000-0300-00000F000000}">
      <formula1>"Yes,No"</formula1>
    </dataValidation>
    <dataValidation type="list" allowBlank="1" showInputMessage="1" showErrorMessage="1" promptTitle="Continuous Gas Analyzer" prompt="Indicate whether the flare stack has a continuous gas composition analyzer on feed gas to the flare (Yes/No)" sqref="F42:F65" xr:uid="{00000000-0002-0000-0300-000010000000}">
      <formula1>"Yes,No"</formula1>
    </dataValidation>
    <dataValidation allowBlank="1" showInputMessage="1" showErrorMessage="1" promptTitle="Procedures used" prompt="Enter the procedures used to determine the missing data." sqref="H75:H96" xr:uid="{00000000-0002-0000-0300-000011000000}"/>
    <dataValidation type="list" allowBlank="1" showInputMessage="1" showErrorMessage="1" promptTitle="Missing Data" prompt="Report whether missing data procedures were used for any parameters to calculate GHG emissions (Yes or No)" sqref="B71 B414 B809 B979" xr:uid="{00000000-0002-0000-0300-000012000000}">
      <formula1>"Yes, No"</formula1>
    </dataValidation>
    <dataValidation type="decimal" allowBlank="1" showInputMessage="1" showErrorMessage="1" promptTitle="Hours of missing data procedure" prompt="Enter the total number of hours the missing data procedure was used" sqref="G75:G96 J419:J438 J440:J459 J461:J464 J466:J485 J861:J880 J814:J833 J835:J854 J856:J859 I982:I1021" xr:uid="{00000000-0002-0000-0300-000013000000}">
      <formula1>0</formula1>
      <formula2>8784</formula2>
    </dataValidation>
    <dataValidation type="whole" allowBlank="1" showInputMessage="1" showErrorMessage="1" promptTitle="Number of Quarters" prompt="Enter the number of quarters missing data procedures were used" sqref="F75:F96 I440:I459 I419:I438 I461:I464 I466:I485 I835:I854 I814:I833 I856:I859 I861:I880 H982:H1021" xr:uid="{00000000-0002-0000-0300-000014000000}">
      <formula1>1</formula1>
      <formula2>4</formula2>
    </dataValidation>
    <dataValidation operator="lessThan" allowBlank="1" showInputMessage="1" showErrorMessage="1" promptTitle="Flange installation dates" prompt="Enter the time period range(s) when blind flanges were installed" sqref="I115:I136 K505:K526" xr:uid="{00000000-0002-0000-0300-000015000000}"/>
    <dataValidation type="list" allowBlank="1" showInputMessage="1" showErrorMessage="1" promptTitle="Not-op-depressurized mode" prompt="Indicate whether the compressor was measured in not-operating-depressurized-mode  (Yes/No)" sqref="G115:G136 I505:I526" xr:uid="{00000000-0002-0000-0300-000016000000}">
      <formula1>"Yes,No"</formula1>
    </dataValidation>
    <dataValidation type="list" allowBlank="1" showInputMessage="1" showErrorMessage="1" promptTitle="Operating-mode measured?  " prompt="Indicate whether the compressor was measured in operating-mode  [Yes/No]" sqref="F115:F136 G505:G526" xr:uid="{00000000-0002-0000-0300-000017000000}">
      <formula1>"Yes,No"</formula1>
    </dataValidation>
    <dataValidation type="decimal" allowBlank="1" showInputMessage="1" showErrorMessage="1" errorTitle="WARNING" error="Enter number of hours between 0 and 8,784" promptTitle="Time in operating-mode" prompt="For Centrifugal Compressors in operating-mode, enter total time in operating-mode (hours)" sqref="D115:D136 D526" xr:uid="{00000000-0002-0000-0300-000018000000}">
      <formula1>0</formula1>
      <formula2>8784</formula2>
    </dataValidation>
    <dataValidation type="decimal" allowBlank="1" showInputMessage="1" showErrorMessage="1" errorTitle="WARNING" error="Enter number of hours between 0 and 8,784" promptTitle="Time in NOD mode" prompt="For Centrifugal Compressors in not-operating-depressurized mode, enter total time in not-operating-depressurized mode (hours)" sqref="E115:E136" xr:uid="{00000000-0002-0000-0300-000019000000}">
      <formula1>0</formula1>
      <formula2>8784</formula2>
    </dataValidation>
    <dataValidation type="whole" operator="greaterThanOrEqual" allowBlank="1" showInputMessage="1" showErrorMessage="1" promptTitle="Wet Seals" prompt="Enter the number of wet seals for the compressor" sqref="K115:K136" xr:uid="{00000000-0002-0000-0300-00001A000000}">
      <formula1>0</formula1>
    </dataValidation>
    <dataValidation type="list" allowBlank="1" showInputMessage="1" showErrorMessage="1" promptTitle="Scheduled shutdown" prompt="Indicate whether the compressor had scheduled depressurized shutdown during the reporting year [Yes/No]" sqref="M115:M136 M505:M526" xr:uid="{00000000-0002-0000-0300-00001B000000}">
      <formula1>"Yes,No"</formula1>
    </dataValidation>
    <dataValidation type="decimal" operator="greaterThanOrEqual" allowBlank="1" showInputMessage="1" showErrorMessage="1" promptTitle="Power output" prompt="Enter the power output of the compressor driver, in hp" sqref="L115:L136 L505:L526" xr:uid="{00000000-0002-0000-0300-00001C000000}">
      <formula1>0</formula1>
    </dataValidation>
    <dataValidation type="list" allowBlank="1" showInputMessage="1" showErrorMessage="1" promptTitle="Seal Type" prompt="Select whether the seal type for this compressor is wet or dry" sqref="J115:J136" xr:uid="{00000000-0002-0000-0300-00001D000000}">
      <formula1>"Wet,Dry"</formula1>
    </dataValidation>
    <dataValidation type="list" allowBlank="1" showInputMessage="1" showErrorMessage="1" promptTitle="Compressor flanges installed" prompt="Indicate whether the compressor had blind flanges installed [Yes/No]" sqref="H115:H136 J505:J526" xr:uid="{00000000-0002-0000-0300-00001E000000}">
      <formula1>"Yes, No"</formula1>
    </dataValidation>
    <dataValidation type="custom" allowBlank="1" showInputMessage="1" showErrorMessage="1" errorTitle="Invalid Entry" error="You have entered a duplicate value or skipped a row. Please make sure to enter only unique values in this column and to fill out the table from top to bottom without skipping rows." promptTitle="Compressor ID" prompt="Enter an identifier for the compressor" sqref="C115:C136" xr:uid="{00000000-0002-0000-0300-00001F000000}">
      <formula1>AND(COUNTIF($B$73:$B$98,C115)&lt;=1,COUNTA($B$73:C115)=$A115)</formula1>
    </dataValidation>
    <dataValidation allowBlank="1" showInputMessage="1" showErrorMessage="1" errorTitle="Invalid Entry" error="You have skipped a row. Please make sure to fill out the table from top to bottom without skipping rows." promptTitle="Leak or Vent Name" prompt="Enter a unique name or ID for leak or vent_x000a__x000a_For a manifolded vent use the same ID for each compressor source that uses that vent." sqref="D146:D211 D536:D601" xr:uid="{00000000-0002-0000-0300-000020000000}"/>
    <dataValidation type="custom" allowBlank="1" showInputMessage="1" showErrorMessage="1" errorTitle="Invalid Entry" error="You have skipped a row. Please make sure to fill out the table from top to bottom without skipping rows." promptTitle="Unique Name or ID" prompt="Enter the unique flare stack identifier" sqref="C75:C96" xr:uid="{00000000-0002-0000-0300-000021000000}">
      <formula1>COUNTA($B$95:B245)=$A75</formula1>
    </dataValidation>
    <dataValidation type="custom" allowBlank="1" showInputMessage="1" showErrorMessage="1" errorTitle="Invalid Entry" error="You have skipped a row. Please make sure to fill out the table from top to bottom without skipping rows." sqref="B219:B293" xr:uid="{00000000-0002-0000-0300-000022000000}">
      <formula1>COUNTA($B$140:B219)=$A219</formula1>
    </dataValidation>
    <dataValidation type="whole" operator="greaterThanOrEqual" allowBlank="1" showInputMessage="1" showErrorMessage="1" promptTitle="Total number of compressors" prompt="Enter the total number of compressors measured in the compressor mode-source combination in the current reporting year and the preceding two reporting years (Countm in Eq. W-23)" sqref="F365:F382" xr:uid="{00000000-0002-0000-0300-000023000000}">
      <formula1>0</formula1>
    </dataValidation>
    <dataValidation type="list" allowBlank="1" showInputMessage="1" showErrorMessage="1" promptTitle="Emission factor facility" prompt="Indicate whether reporter emission factor is facility-specific or based on all of the reporter’s applicable facilities" sqref="G365:G382 G755:G778" xr:uid="{00000000-0002-0000-0300-000024000000}">
      <formula1>"Facility-specific, All applicable facilities"</formula1>
    </dataValidation>
    <dataValidation type="decimal" operator="greaterThanOrEqual" allowBlank="1" showInputMessage="1" showErrorMessage="1" promptTitle="Reporter Emission Factor " prompt="For this compressor mode-source combination, enter the emission factor used, in standard cubic feet per hour (EFs,m in Eq. W-22 and Eq. W-23)" sqref="E365:E382" xr:uid="{00000000-0002-0000-0300-000025000000}">
      <formula1>0</formula1>
    </dataValidation>
    <dataValidation type="decimal" operator="greaterThanOrEqual" allowBlank="1" showInputMessage="1" showErrorMessage="1" promptTitle="Measured volume of flow" prompt="Enter the measured volume of flow during the reporting year, in million standard cubic feet (&quot;Qs,v&quot; for Eq. W-24A or &quot;Qs,g&quot; for Eq. W-24C)" sqref="D390:D409" xr:uid="{00000000-0002-0000-0300-000026000000}">
      <formula1>0</formula1>
    </dataValidation>
    <dataValidation type="list" allowBlank="1" showInputMessage="1" showErrorMessage="1" promptTitle="Measurement location" prompt="For a manifolded group of compressor sources, specify whether the measurement location is prior to or after comingling with non-compressor emission sources" sqref="F390:F409 F785:F804" xr:uid="{00000000-0002-0000-0300-000027000000}">
      <formula1>"Prior to commingling, After commingling, Not manifolded"</formula1>
    </dataValidation>
    <dataValidation type="list" allowBlank="1" showInputMessage="1" showErrorMessage="1" promptTitle="Included compressor blowdowns" prompt="Indicate whether the measured volume of flow during the reporting year included compressor blowdown emissions [Yes/No]" sqref="E390:E409 E785:E804" xr:uid="{00000000-0002-0000-0300-000028000000}">
      <formula1>"Yes, No"</formula1>
    </dataValidation>
    <dataValidation allowBlank="1" showInputMessage="1" showErrorMessage="1" promptTitle="Unique Leak or Vent ID" prompt="Enter a unique identifier for the leak or vent continuous measurement data, using same leak or vent ID as above." sqref="D466:D485 D861:D880" xr:uid="{00000000-0002-0000-0300-000029000000}"/>
    <dataValidation allowBlank="1" showInputMessage="1" showErrorMessage="1" promptTitle="Compressor ID" prompt="Enter an identifier for the compressor" sqref="C419:C438 C814:C833" xr:uid="{00000000-0002-0000-0300-00002A000000}"/>
    <dataValidation type="list" allowBlank="1" showInputMessage="1" showErrorMessage="1" promptTitle="Compressor mode" prompt="Specify the compressor mode where a reporter emission factor was used" sqref="E461:E464" xr:uid="{00000000-0002-0000-0300-00002B000000}">
      <formula1>"Operating, Not-operating"</formula1>
    </dataValidation>
    <dataValidation type="list" allowBlank="1" showInputMessage="1" showErrorMessage="1" promptTitle="Compressor Source" prompt="Specify the compressor source where a reporter emission factor was used" sqref="F461:F464" xr:uid="{00000000-0002-0000-0300-00002C000000}">
      <formula1>"Wet Seal, Isolation Valve, Blowdown Valve"</formula1>
    </dataValidation>
    <dataValidation allowBlank="1" showInputMessage="1" showErrorMessage="1" promptTitle="Unique Leak or Vent ID" prompt="Enter a unique identifier for the leak or vent, using same leak or vent ID as above." sqref="D440:D459 D835:D854" xr:uid="{00000000-0002-0000-0300-00002D000000}"/>
    <dataValidation type="list" allowBlank="1" showInputMessage="1" showErrorMessage="1" promptTitle="Leak or Vent name" prompt="Select a leak or vent identified as having &quot;As Found&quot; measurements." sqref="B356" xr:uid="{00000000-0002-0000-0300-00002E000000}">
      <formula1>$S$272:$S$346</formula1>
    </dataValidation>
    <dataValidation type="decimal" operator="greaterThanOrEqual" allowBlank="1" showInputMessage="1" showErrorMessage="1" promptTitle="CH4 Emissions" prompt="Enter the CH4 emissions vented to the atmosphere from the leak or vent, in metric tons CH4" sqref="I219:I293 I609:I683" xr:uid="{00000000-0002-0000-0300-00002F000000}">
      <formula1>0</formula1>
    </dataValidation>
    <dataValidation type="list" allowBlank="1" showInputMessage="1" showErrorMessage="1" promptTitle="Continuous measurements" prompt="Indicate whether continuous measurements were conducted on the leak or vent as identified in 98.233(o)(3) or (5) [Yes/No]" sqref="G219:G293" xr:uid="{00000000-0002-0000-0300-000030000000}">
      <formula1>"Yes, No"</formula1>
    </dataValidation>
    <dataValidation type="decimal" allowBlank="1" showInputMessage="1" showErrorMessage="1" promptTitle="Time emissions routed to device" prompt="If the leak or vent is routed to a device, enter percentage of time  device was operational when compressor source emissions were routed to the device. Enter as a value between 0 and 100." sqref="J219:J293 J609:J683" xr:uid="{00000000-0002-0000-0300-000031000000}">
      <formula1>0</formula1>
      <formula2>100</formula2>
    </dataValidation>
    <dataValidation type="decimal" operator="greaterThanOrEqual" allowBlank="1" showInputMessage="1" showErrorMessage="1" promptTitle="CO2 Emissions" prompt="Enter the CO2 emissions vented to the atmosphere from the leak or vent, in metric tons CO2" sqref="H219:H293 H609:H683" xr:uid="{00000000-0002-0000-0300-000032000000}">
      <formula1>0</formula1>
    </dataValidation>
    <dataValidation type="list" allowBlank="1" showInputMessage="1" showErrorMessage="1" promptTitle="&quot;As found&quot; measurement" prompt="Indicate whether an &quot;as found&quot; measurement was conducted on the leak or vent as identified in 98.233(o)(2) or (4) [Yes/No]" sqref="F219:F293" xr:uid="{00000000-0002-0000-0300-000033000000}">
      <formula1>"Yes, No"</formula1>
    </dataValidation>
    <dataValidation type="list" allowBlank="1" showInputMessage="1" showErrorMessage="1" promptTitle="Leak or vent source" prompt="Indicate whether the leak or vent is for a single compressor source or a manifolded group of compressor sources" sqref="D219:D293 D609:D683" xr:uid="{00000000-0002-0000-0300-000034000000}">
      <formula1>"Single,Manifold"</formula1>
    </dataValidation>
    <dataValidation allowBlank="1" showInputMessage="1" showErrorMessage="1" promptTitle="“Operating” Compressor ID(s)" prompt="Single leak or vent: enter the Compressor ID. Manifolded leak or vent: enter the IDs for all compressors in “operating” mode that were connected to the measured manifolded vent (semicolon delimited)._x000a__x000a_" sqref="H306:H355 H696:H745" xr:uid="{00000000-0002-0000-0300-000035000000}"/>
    <dataValidation allowBlank="1" showInputMessage="1" showErrorMessage="1" promptTitle="“Not-operating” Compressor ID(s)" prompt="Single leak or vent: enter the Compressor ID. Manifolded vent: enter the IDs for all of the compressors in “not-operating” mode that were connected to the measured manifolded vent (semicolon delimited)._x000a_" sqref="I306:I355 J696:J745" xr:uid="{00000000-0002-0000-0300-000036000000}"/>
    <dataValidation type="list" allowBlank="1" showInputMessage="1" showErrorMessage="1" promptTitle="Measurement location" prompt="For a manifolded group of compressor sources, specify whether the measurement location is prior to or after commingling with non-compressor emission sources" sqref="G306:G355 G696:G745" xr:uid="{00000000-0002-0000-0300-000037000000}">
      <formula1>"Prior to commingling, After commingling, Not manifolded"</formula1>
    </dataValidation>
    <dataValidation type="decimal" operator="greaterThanOrEqual" allowBlank="1" showInputMessage="1" showErrorMessage="1" promptTitle="Measured flow rate" prompt="Enter the measured flow rate, in standard cubic feet per hour (&quot;MTs,m&quot; for Eq. W-21 or &quot;MTs,g,avg&quot; for Eq. W-24B)" sqref="F306:F355" xr:uid="{00000000-0002-0000-0300-000038000000}">
      <formula1>0</formula1>
    </dataValidation>
    <dataValidation operator="lessThanOrEqual" allowBlank="1" showInputMessage="1" showErrorMessage="1" promptTitle="Measurement date" prompt="Enter the measurement date in the format of mm/dd/yyyy" sqref="D306:D355 D696:D745" xr:uid="{00000000-0002-0000-0300-000039000000}"/>
    <dataValidation allowBlank="1" showErrorMessage="1" sqref="D461:D463 D856:D858" xr:uid="{00000000-0002-0000-0300-00003A000000}"/>
    <dataValidation allowBlank="1" showInputMessage="1" showErrorMessage="1" promptTitle="Procedures used" prompt="Enter the procedures used to determine the missing data" sqref="K419:M438 K466:M485 K440:M459 K461:M464 K814:M833 K861:M880 K835:M854 K856:M859 K998:L1021 J982:J1021" xr:uid="{00000000-0002-0000-0300-00003B000000}"/>
    <dataValidation type="list" allowBlank="1" showInputMessage="1" showErrorMessage="1" promptTitle="Leak or Vent name" prompt="Select a leak or vent identified as having &quot;As Found&quot; measurements." sqref="B306:B355" xr:uid="{00000000-0002-0000-0300-00003C000000}">
      <formula1>$S$219:$S$293</formula1>
    </dataValidation>
    <dataValidation type="list" allowBlank="1" showInputMessage="1" showErrorMessage="1" promptTitle="DEQ Source ID" prompt="Enter the Source ID from the ACDP or Title V air quality permit for each transmission compressor station in Oregon." sqref="B365:B382" xr:uid="{00000000-0002-0000-0300-00003D000000}">
      <formula1>$B$17:$B$21</formula1>
    </dataValidation>
    <dataValidation type="custom" allowBlank="1" showInputMessage="1" showErrorMessage="1" errorTitle="Invalid Entry" error="You have skipped a row. Please make sure to fill out the table from top to bottom without skipping rows." sqref="B609:B683" xr:uid="{00000000-0002-0000-0300-00003E000000}">
      <formula1>COUNTA($B$141:B609)=$A609</formula1>
    </dataValidation>
    <dataValidation type="list" allowBlank="1" showInputMessage="1" showErrorMessage="1" promptTitle="Standby-pressurized-mode?" prompt="Indicate whether the compressor was measured in standby-pressurized-mode [Yes/No]" sqref="H505:H526" xr:uid="{00000000-0002-0000-0300-00003F000000}">
      <formula1>"Yes,No"</formula1>
    </dataValidation>
    <dataValidation type="decimal" allowBlank="1" showInputMessage="1" showErrorMessage="1" errorTitle="WARNING" error="Enter number of hours between 0 and 8,784" promptTitle="Time in operating-mode" prompt="For Reciprocating Compressors in operating-mode, enter total time in operating-mode (hours)" sqref="D505:D525" xr:uid="{00000000-0002-0000-0300-000040000000}">
      <formula1>0</formula1>
      <formula2>8784</formula2>
    </dataValidation>
    <dataValidation type="decimal" allowBlank="1" showInputMessage="1" showErrorMessage="1" errorTitle="WARNING" error="Enter number of hours between 0 and 8,784" promptTitle="Time in standby-pressurized mode" prompt="For Reciprocating Compressors in standby-pressurized mode, enter total time in standby-pressurized mode (hours)" sqref="E505:E526" xr:uid="{00000000-0002-0000-0300-000041000000}">
      <formula1>0</formula1>
      <formula2>8784</formula2>
    </dataValidation>
    <dataValidation type="list" allowBlank="1" showInputMessage="1" showErrorMessage="1" promptTitle="&quot;As found&quot; measurement" prompt="Indicate whether an &quot;as found&quot; measurement was conducted on the leak or vent as identified in 98.233(p)(2) or (4) [Yes/No]" sqref="F609:F683" xr:uid="{00000000-0002-0000-0300-000042000000}">
      <formula1>"Yes, No"</formula1>
    </dataValidation>
    <dataValidation allowBlank="1" showInputMessage="1" showErrorMessage="1" promptTitle="&quot;Standby-pressurized&quot; mode ID(s)" prompt="Single leak or vent: enter the Compressor ID. Manifolded leak or vent: enter the IDs for all compressors in &quot;standby-pressurized&quot; mode that were connected to the measured manifolded vent (semicolon delimited)." sqref="I696:I745" xr:uid="{00000000-0002-0000-0300-000043000000}"/>
    <dataValidation type="decimal" operator="greaterThanOrEqual" allowBlank="1" showInputMessage="1" showErrorMessage="1" promptTitle="Measured flow rate" prompt="Enter the measured flow rate in standard cubic feet per hour" sqref="F696:F745" xr:uid="{00000000-0002-0000-0300-000044000000}">
      <formula1>0</formula1>
    </dataValidation>
    <dataValidation type="whole" operator="greaterThanOrEqual" allowBlank="1" showInputMessage="1" showErrorMessage="1" promptTitle="Total number of compressors" prompt="Enter the total number of compressors measured in the compressor mode-source combination in the current reporting year and the preceding two reporting years " sqref="F755:F778" xr:uid="{00000000-0002-0000-0300-000045000000}">
      <formula1>0</formula1>
    </dataValidation>
    <dataValidation type="decimal" operator="greaterThanOrEqual" allowBlank="1" showInputMessage="1" showErrorMessage="1" promptTitle="Reporter Emission Factor " prompt="For this compressor mode-source combination, enter the emission factor used, in standard cubic feet per hour (EFs,m in Eq. W-28)" sqref="E755:E778" xr:uid="{00000000-0002-0000-0300-000046000000}">
      <formula1>0</formula1>
    </dataValidation>
    <dataValidation type="decimal" operator="greaterThanOrEqual" allowBlank="1" showInputMessage="1" showErrorMessage="1" promptTitle="Measured volume of flow" prompt="Enter the measured volume of flow during the reporting year, in million standard cubic feet" sqref="D785:D804" xr:uid="{00000000-0002-0000-0300-000047000000}">
      <formula1>0</formula1>
    </dataValidation>
    <dataValidation type="decimal" allowBlank="1" showInputMessage="1" showErrorMessage="1" errorTitle="WARNING" error="Enter number of hours between 0 and 8,784" promptTitle="Time in NOD mode" prompt="For Reciprocating Compressors in not-operating-depressurized mode, enter total time in not-operating-depressurized mode (hours)" sqref="F505:F526" xr:uid="{00000000-0002-0000-0300-000048000000}">
      <formula1>0</formula1>
      <formula2>8784</formula2>
    </dataValidation>
    <dataValidation type="list" allowBlank="1" showInputMessage="1" showErrorMessage="1" promptTitle="Continuous measurements" prompt="Indicate whether continuous measurements were conducted on the leak or vent as identified in 98.233(p)(3) or (5) [Yes/No]" sqref="G609:G683" xr:uid="{00000000-0002-0000-0300-000049000000}">
      <formula1>"Yes, No"</formula1>
    </dataValidation>
    <dataValidation type="list" allowBlank="1" showInputMessage="1" showErrorMessage="1" promptTitle="Leak or Vent name" prompt="Select a leak or vent identified as having &quot;As Found&quot; measurements." sqref="B696:B745" xr:uid="{00000000-0002-0000-0300-00004A000000}">
      <formula1>$S$609:$S$683</formula1>
    </dataValidation>
    <dataValidation type="list" allowBlank="1" showInputMessage="1" showErrorMessage="1" promptTitle="Compressor mode" prompt="Specify the compressor mode where a reporter emission factor was used" sqref="E856:E859" xr:uid="{00000000-0002-0000-0300-00004B000000}">
      <formula1>"Operating, Standby-pressurized, Not-operating depressurized"</formula1>
    </dataValidation>
    <dataValidation type="list" allowBlank="1" showInputMessage="1" showErrorMessage="1" promptTitle="Compressor Source" prompt="Specify the compressor source where a reporter emission factor was used" sqref="F856:F859" xr:uid="{00000000-0002-0000-0300-00004C000000}">
      <formula1>"Isolation Valve, Blowdown Valve, Rod Packing"</formula1>
    </dataValidation>
    <dataValidation type="custom" allowBlank="1" showInputMessage="1" showErrorMessage="1" errorTitle="Invalid Entry" error="You have entered a duplicate value or skipped a row. Please make sure to enter only unique values in this column and to fill out the table from top to bottom without skipping rows." promptTitle="Compressor ID" prompt="Enter an identifier for the compressor" sqref="C505:C526" xr:uid="{00000000-0002-0000-0300-00004D000000}">
      <formula1>AND(COUNTIF($B$74:$B$99,C505)&lt;=1,COUNTA($B$74:C505)=$A505)</formula1>
    </dataValidation>
    <dataValidation type="list" allowBlank="1" showInputMessage="1" showErrorMessage="1" promptTitle="Facility use population counts?" prompt="Specify whether the facility used population counts to calculate emissions from equipment leaks in accordance with 98.232 [per 98.236(r)] (Yes/No)" sqref="D894" xr:uid="{00000000-0002-0000-0300-00004E000000}">
      <formula1>"Yes, No"</formula1>
    </dataValidation>
    <dataValidation type="list" allowBlank="1" showInputMessage="1" showErrorMessage="1" promptTitle="Facility comply with 98.236(q)?" prompt="Specify whether the facility elected to comply with 98.236(q) according to 98.233(q)(1)(iv) for any components at the facility [per 98.236(q)(1)(iv)] (Yes/No)" sqref="D895" xr:uid="{00000000-0002-0000-0300-00004F000000}">
      <formula1>"Yes, No"</formula1>
    </dataValidation>
    <dataValidation type="list" allowBlank="1" showInputMessage="1" showErrorMessage="1" promptTitle="Facility use leak surveys?" prompt="Specify whether the facility used leak surveys to calculate emissions from equipment leaks in accordance with 98.232 [per 98.236(q)] (Yes/No)" sqref="D893" xr:uid="{00000000-0002-0000-0300-000050000000}">
      <formula1>"Yes, No"</formula1>
    </dataValidation>
    <dataValidation type="list" allowBlank="1" showInputMessage="1" showErrorMessage="1" sqref="D900:I906" xr:uid="{00000000-0002-0000-0300-000051000000}">
      <formula1>"Yes, No"</formula1>
    </dataValidation>
    <dataValidation type="whole" operator="greaterThanOrEqual" allowBlank="1" showInputMessage="1" showErrorMessage="1" errorTitle="Invalid Entry" error="Enter an integer greater than or equal to 0" promptTitle="Number of complete surveys" prompt="Enter the number of complete equipment leak surveys performed during the calendar" sqref="C900:C906" xr:uid="{00000000-0002-0000-0300-000052000000}">
      <formula1>0</formula1>
    </dataValidation>
    <dataValidation type="decimal" operator="greaterThanOrEqual" allowBlank="1" showInputMessage="1" showErrorMessage="1" promptTitle="CH4 Emissions" prompt="Enter the the CH4  emissions for this leak source, in metric tons CH4, as calculated using Equation W-30 (for surveyed components only " sqref="J912:J961" xr:uid="{00000000-0002-0000-0300-000053000000}">
      <formula1>0</formula1>
    </dataValidation>
    <dataValidation type="decimal" operator="greaterThanOrEqual" allowBlank="1" showInputMessage="1" showErrorMessage="1" promptTitle="CO2 Emissions" prompt="Enter the the CO2 emissions for this leak source, in metric tons CO2, as calculated using Equation W-30 (for surveyed components only)" sqref="I912:I961" xr:uid="{00000000-0002-0000-0300-000054000000}">
      <formula1>0</formula1>
    </dataValidation>
    <dataValidation type="decimal" allowBlank="1" showInputMessage="1" showErrorMessage="1" errorTitle="WARNING" error="Enter number of hours between 0 and 8,784" promptTitle="Average time components leak" prompt="Enter the average time the surveyed components were assumed to be leaking and operational, in hours (average of Tp,z in Equation W-30)" sqref="H912:H961" xr:uid="{00000000-0002-0000-0300-000055000000}">
      <formula1>0</formula1>
      <formula2>8784</formula2>
    </dataValidation>
    <dataValidation type="whole" operator="greaterThanOrEqual" allowBlank="1" showInputMessage="1" showErrorMessage="1" errorTitle="Invalid Entry" error="Enter an integer greater than or equal to 0" promptTitle="Count of surveyed component type" prompt="Enter the total number of surveyed component type that were identified as leaking in the calendar year (Xp in Equation W-30)" sqref="G912:G961" xr:uid="{00000000-0002-0000-0300-000056000000}">
      <formula1>0</formula1>
    </dataValidation>
    <dataValidation allowBlank="1" showInputMessage="1" showErrorMessage="1" promptTitle="Emission Source and Service Type" prompt="Select the emission source by service type required to use Eq. W-32A" sqref="D969:F973" xr:uid="{00000000-0002-0000-0300-000057000000}"/>
    <dataValidation type="decimal" operator="greaterThanOrEqual" allowBlank="1" showInputMessage="1" showErrorMessage="1" promptTitle="CH4 Emissions" prompt="Enter CH4 emissions, in metric tons CH4, for this component type" sqref="J969:J973" xr:uid="{00000000-0002-0000-0300-000058000000}">
      <formula1>0</formula1>
    </dataValidation>
    <dataValidation type="decimal" allowBlank="1" showInputMessage="1" showErrorMessage="1" errorTitle="WARNING" error="Enter number of hours between 0 and 8,784" promptTitle="Avg. estimate time operational" prompt="Enter the average estimated time that the emission source type was operational in the calendar year, in hours (&quot;Te&quot; in Equation W-32A)" sqref="H969:H973" xr:uid="{00000000-0002-0000-0300-000059000000}">
      <formula1>0</formula1>
      <formula2>8784</formula2>
    </dataValidation>
    <dataValidation type="whole" operator="greaterThanOrEqual" allowBlank="1" showInputMessage="1" showErrorMessage="1" errorTitle="Invalid Entry" error="Enter an integer greater than or equal to 0" promptTitle="Number of emission source type" prompt="Enter the total number of emission source type (&quot;COUNTe&quot; in Equation W-32A)" sqref="G969:G973" xr:uid="{00000000-0002-0000-0300-00005A000000}">
      <formula1>0</formula1>
    </dataValidation>
    <dataValidation type="decimal" operator="greaterThanOrEqual" allowBlank="1" showInputMessage="1" showErrorMessage="1" promptTitle="CO2 Emissions" prompt="Enter CO2 emissions, in metric tons CO2, for this component type" sqref="I969:I973" xr:uid="{00000000-0002-0000-0300-00005B000000}">
      <formula1>0</formula1>
    </dataValidation>
    <dataValidation type="list" allowBlank="1" showInputMessage="1" showErrorMessage="1" promptTitle="DEQ Source ID" prompt="Enter the Source ID from the ACDP or Title V air quality permit for each transmission compressor station in Oregon" sqref="B42:B65 B75:B96 B115:B136 B505:B526 B755:B778 B900:B906 C912:C961 C969:C973" xr:uid="{00000000-0002-0000-0300-00005C000000}">
      <formula1>$B$17:$B$21</formula1>
    </dataValidation>
  </dataValidations>
  <hyperlinks>
    <hyperlink ref="B99" location="'LNG Storage'!A1" display="RETURN TO TOP" xr:uid="{00000000-0004-0000-0300-000000000000}"/>
    <hyperlink ref="B488" location="'LNG Storage'!A1" display="RETURN TO TOP" xr:uid="{00000000-0004-0000-0300-000001000000}"/>
    <hyperlink ref="E23" location="'LNG Storage'!B42" display="Go to Section" xr:uid="{00000000-0004-0000-0300-000002000000}"/>
    <hyperlink ref="E24" location="'LNG Storage'!B115" display="Go to Section" xr:uid="{00000000-0004-0000-0300-000003000000}"/>
    <hyperlink ref="E25" location="'LNG Storage'!B505" display="Go to Section" xr:uid="{00000000-0004-0000-0300-000004000000}"/>
    <hyperlink ref="E26" location="'LNG Storage'!D893" display="Go to Section" xr:uid="{00000000-0004-0000-0300-000005000000}"/>
    <hyperlink ref="B883" location="'LNG Storage'!A1" display="RETURN TO TOP" xr:uid="{00000000-0004-0000-0300-000006000000}"/>
    <hyperlink ref="B1023" location="'LNG Storage'!A1" display="RETURN TO TOP" xr:uid="{00000000-0004-0000-0300-000007000000}"/>
    <hyperlink ref="H7" location="Summary!A1" display="Return to Summary Tab" xr:uid="{00000000-0004-0000-0300-000008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nchor moveWithCells="1">
                  <from>
                    <xdr:col>3</xdr:col>
                    <xdr:colOff>323850</xdr:colOff>
                    <xdr:row>35</xdr:row>
                    <xdr:rowOff>133350</xdr:rowOff>
                  </from>
                  <to>
                    <xdr:col>3</xdr:col>
                    <xdr:colOff>714375</xdr:colOff>
                    <xdr:row>35</xdr:row>
                    <xdr:rowOff>352425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3</xdr:col>
                    <xdr:colOff>828675</xdr:colOff>
                    <xdr:row>35</xdr:row>
                    <xdr:rowOff>133350</xdr:rowOff>
                  </from>
                  <to>
                    <xdr:col>3</xdr:col>
                    <xdr:colOff>1257300</xdr:colOff>
                    <xdr:row>35</xdr:row>
                    <xdr:rowOff>352425</xdr:rowOff>
                  </to>
                </anchor>
              </controlPr>
            </control>
          </mc:Choice>
        </mc:AlternateContent>
        <mc:AlternateContent xmlns:mc="http://schemas.openxmlformats.org/markup-compatibility/2006">
          <mc:Choice Requires="x14">
            <control shapeId="24579" r:id="rId6" name="Group Box 3">
              <controlPr defaultSize="0" autoFill="0" autoPict="0">
                <anchor moveWithCells="1">
                  <from>
                    <xdr:col>3</xdr:col>
                    <xdr:colOff>123825</xdr:colOff>
                    <xdr:row>35</xdr:row>
                    <xdr:rowOff>123825</xdr:rowOff>
                  </from>
                  <to>
                    <xdr:col>3</xdr:col>
                    <xdr:colOff>1504950</xdr:colOff>
                    <xdr:row>35</xdr:row>
                    <xdr:rowOff>361950</xdr:rowOff>
                  </to>
                </anchor>
              </controlPr>
            </control>
          </mc:Choice>
        </mc:AlternateContent>
        <mc:AlternateContent xmlns:mc="http://schemas.openxmlformats.org/markup-compatibility/2006">
          <mc:Choice Requires="x14">
            <control shapeId="24582" r:id="rId7" name="Option Button 6">
              <controlPr defaultSize="0" autoFill="0" autoLine="0" autoPict="0">
                <anchor moveWithCells="1">
                  <from>
                    <xdr:col>3</xdr:col>
                    <xdr:colOff>552450</xdr:colOff>
                    <xdr:row>108</xdr:row>
                    <xdr:rowOff>85725</xdr:rowOff>
                  </from>
                  <to>
                    <xdr:col>3</xdr:col>
                    <xdr:colOff>914400</xdr:colOff>
                    <xdr:row>108</xdr:row>
                    <xdr:rowOff>333375</xdr:rowOff>
                  </to>
                </anchor>
              </controlPr>
            </control>
          </mc:Choice>
        </mc:AlternateContent>
        <mc:AlternateContent xmlns:mc="http://schemas.openxmlformats.org/markup-compatibility/2006">
          <mc:Choice Requires="x14">
            <control shapeId="24583" r:id="rId8" name="Option Button 7">
              <controlPr defaultSize="0" autoFill="0" autoLine="0" autoPict="0">
                <anchor moveWithCells="1">
                  <from>
                    <xdr:col>3</xdr:col>
                    <xdr:colOff>1057275</xdr:colOff>
                    <xdr:row>108</xdr:row>
                    <xdr:rowOff>85725</xdr:rowOff>
                  </from>
                  <to>
                    <xdr:col>3</xdr:col>
                    <xdr:colOff>1514475</xdr:colOff>
                    <xdr:row>108</xdr:row>
                    <xdr:rowOff>333375</xdr:rowOff>
                  </to>
                </anchor>
              </controlPr>
            </control>
          </mc:Choice>
        </mc:AlternateContent>
        <mc:AlternateContent xmlns:mc="http://schemas.openxmlformats.org/markup-compatibility/2006">
          <mc:Choice Requires="x14">
            <control shapeId="24584" r:id="rId9" name="Group Box 8">
              <controlPr defaultSize="0" autoFill="0" autoPict="0">
                <anchor moveWithCells="1">
                  <from>
                    <xdr:col>3</xdr:col>
                    <xdr:colOff>342900</xdr:colOff>
                    <xdr:row>108</xdr:row>
                    <xdr:rowOff>66675</xdr:rowOff>
                  </from>
                  <to>
                    <xdr:col>3</xdr:col>
                    <xdr:colOff>1743075</xdr:colOff>
                    <xdr:row>108</xdr:row>
                    <xdr:rowOff>333375</xdr:rowOff>
                  </to>
                </anchor>
              </controlPr>
            </control>
          </mc:Choice>
        </mc:AlternateContent>
        <mc:AlternateContent xmlns:mc="http://schemas.openxmlformats.org/markup-compatibility/2006">
          <mc:Choice Requires="x14">
            <control shapeId="47367" r:id="rId10" name="Option Button 2311">
              <controlPr defaultSize="0" autoFill="0" autoLine="0" autoPict="0">
                <anchor moveWithCells="1">
                  <from>
                    <xdr:col>3</xdr:col>
                    <xdr:colOff>457200</xdr:colOff>
                    <xdr:row>497</xdr:row>
                    <xdr:rowOff>180975</xdr:rowOff>
                  </from>
                  <to>
                    <xdr:col>3</xdr:col>
                    <xdr:colOff>895350</xdr:colOff>
                    <xdr:row>497</xdr:row>
                    <xdr:rowOff>428625</xdr:rowOff>
                  </to>
                </anchor>
              </controlPr>
            </control>
          </mc:Choice>
        </mc:AlternateContent>
        <mc:AlternateContent xmlns:mc="http://schemas.openxmlformats.org/markup-compatibility/2006">
          <mc:Choice Requires="x14">
            <control shapeId="47368" r:id="rId11" name="Option Button 2312">
              <controlPr defaultSize="0" autoFill="0" autoLine="0" autoPict="0">
                <anchor moveWithCells="1">
                  <from>
                    <xdr:col>3</xdr:col>
                    <xdr:colOff>1047750</xdr:colOff>
                    <xdr:row>497</xdr:row>
                    <xdr:rowOff>180975</xdr:rowOff>
                  </from>
                  <to>
                    <xdr:col>3</xdr:col>
                    <xdr:colOff>1495425</xdr:colOff>
                    <xdr:row>497</xdr:row>
                    <xdr:rowOff>428625</xdr:rowOff>
                  </to>
                </anchor>
              </controlPr>
            </control>
          </mc:Choice>
        </mc:AlternateContent>
        <mc:AlternateContent xmlns:mc="http://schemas.openxmlformats.org/markup-compatibility/2006">
          <mc:Choice Requires="x14">
            <control shapeId="47369" r:id="rId12" name="Group Box 2313">
              <controlPr defaultSize="0" autoFill="0" autoPict="0">
                <anchor moveWithCells="1">
                  <from>
                    <xdr:col>3</xdr:col>
                    <xdr:colOff>247650</xdr:colOff>
                    <xdr:row>497</xdr:row>
                    <xdr:rowOff>161925</xdr:rowOff>
                  </from>
                  <to>
                    <xdr:col>3</xdr:col>
                    <xdr:colOff>1638300</xdr:colOff>
                    <xdr:row>497</xdr:row>
                    <xdr:rowOff>428625</xdr:rowOff>
                  </to>
                </anchor>
              </controlPr>
            </control>
          </mc:Choice>
        </mc:AlternateContent>
      </controls>
    </mc:Choice>
  </mc:AlternateContent>
  <tableParts count="1">
    <tablePart r:id="rId13"/>
  </tableParts>
  <extLst>
    <ext xmlns:x14="http://schemas.microsoft.com/office/spreadsheetml/2009/9/main" uri="{78C0D931-6437-407d-A8EE-F0AAD7539E65}">
      <x14:conditionalFormattings>
        <x14:conditionalFormatting xmlns:xm="http://schemas.microsoft.com/office/excel/2006/main">
          <x14:cfRule type="expression" priority="721" stopIfTrue="1" id="{9285FE75-5D4C-475E-8BCC-E82755ABE596}">
            <xm:f>Functions!$AM$5=2</xm:f>
            <x14:dxf>
              <font>
                <color rgb="FFFF0000"/>
              </font>
              <fill>
                <patternFill>
                  <bgColor theme="1"/>
                </patternFill>
              </fill>
            </x14:dxf>
          </x14:cfRule>
          <xm:sqref>B71</xm:sqref>
        </x14:conditionalFormatting>
        <x14:conditionalFormatting xmlns:xm="http://schemas.microsoft.com/office/excel/2006/main">
          <x14:cfRule type="expression" priority="599" stopIfTrue="1" id="{6039CCB7-4E85-456B-8674-EA56DCC32277}">
            <xm:f>Functions!$AS$8=2</xm:f>
            <x14:dxf>
              <font>
                <color rgb="FFFF0000"/>
              </font>
              <fill>
                <patternFill>
                  <bgColor theme="1"/>
                </patternFill>
              </fill>
            </x14:dxf>
          </x14:cfRule>
          <xm:sqref>B414</xm:sqref>
        </x14:conditionalFormatting>
        <x14:conditionalFormatting xmlns:xm="http://schemas.microsoft.com/office/excel/2006/main">
          <x14:cfRule type="expression" priority="337" stopIfTrue="1" id="{55004C17-3CE6-4BDA-968A-30F21F5B43BF}">
            <xm:f>Functions!$AS$11=2</xm:f>
            <x14:dxf>
              <font>
                <color rgb="FFFF0000"/>
              </font>
              <fill>
                <patternFill>
                  <bgColor theme="1"/>
                </patternFill>
              </fill>
            </x14:dxf>
          </x14:cfRule>
          <xm:sqref>B809</xm:sqref>
        </x14:conditionalFormatting>
        <x14:conditionalFormatting xmlns:xm="http://schemas.microsoft.com/office/excel/2006/main">
          <x14:cfRule type="expression" priority="27" stopIfTrue="1" id="{DF4D09F6-DB9C-45E8-8BD7-B22D7D5A5251}">
            <xm:f>'Underground Storage'!$AE$7="no"</xm:f>
            <x14:dxf>
              <font>
                <color rgb="FFFF0000"/>
              </font>
              <fill>
                <patternFill>
                  <bgColor theme="1"/>
                </patternFill>
              </fill>
            </x14:dxf>
          </x14:cfRule>
          <x14:cfRule type="expression" priority="28" stopIfTrue="1" id="{1DAF4F19-7D89-4787-84A4-55F105D6E832}">
            <xm:f>AND('Underground Storage'!$AE980=2, 'Underground Storage'!$AE981=2)</xm:f>
            <x14:dxf>
              <font>
                <color rgb="FFFF0000"/>
              </font>
              <fill>
                <patternFill>
                  <bgColor theme="1"/>
                </patternFill>
              </fill>
            </x14:dxf>
          </x14:cfRule>
          <xm:sqref>B979</xm:sqref>
        </x14:conditionalFormatting>
        <x14:conditionalFormatting xmlns:xm="http://schemas.microsoft.com/office/excel/2006/main">
          <x14:cfRule type="expression" priority="619" stopIfTrue="1" id="{C8B6F888-AA14-4BF2-A50A-98A498FE5F1A}">
            <xm:f>Functions!$AM$8=2</xm:f>
            <x14:dxf>
              <font>
                <color rgb="FFFF0000"/>
              </font>
              <fill>
                <patternFill>
                  <bgColor theme="1"/>
                </patternFill>
              </fill>
            </x14:dxf>
          </x14:cfRule>
          <xm:sqref>B390:F409</xm:sqref>
        </x14:conditionalFormatting>
        <x14:conditionalFormatting xmlns:xm="http://schemas.microsoft.com/office/excel/2006/main">
          <x14:cfRule type="expression" priority="291" stopIfTrue="1" id="{CDD930BA-968D-40AC-B3BC-93FCED64524A}">
            <xm:f>Functions!$AM$11=2</xm:f>
            <x14:dxf>
              <font>
                <color rgb="FFFF0000"/>
              </font>
              <fill>
                <patternFill>
                  <bgColor theme="1"/>
                </patternFill>
              </fill>
            </x14:dxf>
          </x14:cfRule>
          <xm:sqref>B785:F804</xm:sqref>
        </x14:conditionalFormatting>
        <x14:conditionalFormatting xmlns:xm="http://schemas.microsoft.com/office/excel/2006/main">
          <x14:cfRule type="expression" priority="412" stopIfTrue="1" id="{D15150AF-B7A2-4986-B6F8-F4EEA8FE84F5}">
            <xm:f>Functions!$AM$8=2</xm:f>
            <x14:dxf>
              <font>
                <color rgb="FFFF0000"/>
              </font>
              <fill>
                <patternFill>
                  <bgColor theme="1"/>
                </patternFill>
              </fill>
            </x14:dxf>
          </x14:cfRule>
          <x14:cfRule type="expression" priority="655" stopIfTrue="1" id="{A619E2E8-D208-4A6D-A4F3-4B1D18021FB5}">
            <xm:f>Functions!$AS$8=2</xm:f>
            <x14:dxf>
              <font>
                <color rgb="FFFF0000"/>
              </font>
              <fill>
                <patternFill>
                  <bgColor theme="1"/>
                </patternFill>
              </fill>
            </x14:dxf>
          </x14:cfRule>
          <xm:sqref>B146:G211</xm:sqref>
        </x14:conditionalFormatting>
        <x14:conditionalFormatting xmlns:xm="http://schemas.microsoft.com/office/excel/2006/main">
          <x14:cfRule type="expression" priority="591" stopIfTrue="1" id="{81330FC5-2E1F-4F55-857D-B242BD0DEF6E}">
            <xm:f>Functions!$AM$8=2</xm:f>
            <x14:dxf>
              <font>
                <color rgb="FFFF0000"/>
              </font>
              <fill>
                <patternFill>
                  <bgColor theme="1"/>
                </patternFill>
              </fill>
            </x14:dxf>
          </x14:cfRule>
          <xm:sqref>B365:G382</xm:sqref>
        </x14:conditionalFormatting>
        <x14:conditionalFormatting xmlns:xm="http://schemas.microsoft.com/office/excel/2006/main">
          <x14:cfRule type="expression" priority="299" stopIfTrue="1" id="{EF9C6857-3C1F-40D4-96FC-8E5740AEB67E}">
            <xm:f>Functions!$AS$11=2</xm:f>
            <x14:dxf>
              <font>
                <color rgb="FFFF0000"/>
              </font>
              <fill>
                <patternFill>
                  <bgColor theme="1"/>
                </patternFill>
              </fill>
            </x14:dxf>
          </x14:cfRule>
          <x14:cfRule type="expression" priority="103" stopIfTrue="1" id="{03082CCF-C9EA-460A-8EBC-C03DFA95EA18}">
            <xm:f>Functions!$AM$11=2</xm:f>
            <x14:dxf>
              <font>
                <color rgb="FFFF0000"/>
              </font>
              <fill>
                <patternFill>
                  <bgColor theme="1"/>
                </patternFill>
              </fill>
            </x14:dxf>
          </x14:cfRule>
          <xm:sqref>B536:G601</xm:sqref>
        </x14:conditionalFormatting>
        <x14:conditionalFormatting xmlns:xm="http://schemas.microsoft.com/office/excel/2006/main">
          <x14:cfRule type="expression" priority="278" stopIfTrue="1" id="{6F6F7AF7-AE33-4AF3-8778-CC46F4B9B8A6}">
            <xm:f>Functions!$AM$11=2</xm:f>
            <x14:dxf>
              <font>
                <color rgb="FFFF0000"/>
              </font>
              <fill>
                <patternFill>
                  <bgColor theme="1"/>
                </patternFill>
              </fill>
            </x14:dxf>
          </x14:cfRule>
          <xm:sqref>B755:G778</xm:sqref>
        </x14:conditionalFormatting>
        <x14:conditionalFormatting xmlns:xm="http://schemas.microsoft.com/office/excel/2006/main">
          <x14:cfRule type="expression" priority="715" stopIfTrue="1" id="{18C4A45E-0768-4276-97BE-BAA2D8387463}">
            <xm:f>Functions!$AM$5=2</xm:f>
            <x14:dxf>
              <font>
                <strike val="0"/>
                <color rgb="FFFF0000"/>
              </font>
              <fill>
                <patternFill>
                  <bgColor theme="1"/>
                </patternFill>
              </fill>
            </x14:dxf>
          </x14:cfRule>
          <xm:sqref>B75:H96</xm:sqref>
        </x14:conditionalFormatting>
        <x14:conditionalFormatting xmlns:xm="http://schemas.microsoft.com/office/excel/2006/main">
          <x14:cfRule type="expression" priority="633" stopIfTrue="1" id="{91FB4392-AEE9-471C-B303-602106A4B307}">
            <xm:f>Functions!$AM$8=2</xm:f>
            <x14:dxf>
              <font>
                <color rgb="FFFF0000"/>
              </font>
              <fill>
                <patternFill>
                  <bgColor theme="1"/>
                </patternFill>
              </fill>
            </x14:dxf>
          </x14:cfRule>
          <xm:sqref>B306:I355</xm:sqref>
        </x14:conditionalFormatting>
        <x14:conditionalFormatting xmlns:xm="http://schemas.microsoft.com/office/excel/2006/main">
          <x14:cfRule type="expression" priority="635" stopIfTrue="1" id="{B4FDAC0A-059B-4F21-A486-B44BEB81B3B2}">
            <xm:f>Functions!$AM$8=2</xm:f>
            <x14:dxf>
              <font>
                <color rgb="FFFF0000"/>
              </font>
              <fill>
                <patternFill>
                  <bgColor theme="1"/>
                </patternFill>
              </fill>
            </x14:dxf>
          </x14:cfRule>
          <xm:sqref>B219:J293</xm:sqref>
        </x14:conditionalFormatting>
        <x14:conditionalFormatting xmlns:xm="http://schemas.microsoft.com/office/excel/2006/main">
          <x14:cfRule type="expression" priority="340" stopIfTrue="1" id="{72F623FD-515C-44A9-8B30-C671CDB37696}">
            <xm:f>Functions!$AM$11=2</xm:f>
            <x14:dxf>
              <font>
                <color rgb="FFFF0000"/>
              </font>
              <fill>
                <patternFill>
                  <bgColor theme="1"/>
                </patternFill>
              </fill>
            </x14:dxf>
          </x14:cfRule>
          <xm:sqref>B609:J683</xm:sqref>
        </x14:conditionalFormatting>
        <x14:conditionalFormatting xmlns:xm="http://schemas.microsoft.com/office/excel/2006/main">
          <x14:cfRule type="expression" priority="339" stopIfTrue="1" id="{504C6234-1EBD-4EC7-AF8E-EF8318449CF8}">
            <xm:f>Functions!$BA$67=2</xm:f>
            <x14:dxf>
              <font>
                <color rgb="FFFF0000"/>
              </font>
              <fill>
                <patternFill>
                  <bgColor theme="1"/>
                </patternFill>
              </fill>
            </x14:dxf>
          </x14:cfRule>
          <x14:cfRule type="expression" priority="295" stopIfTrue="1" id="{9A683842-18F7-4A33-8865-EDB223AD6539}">
            <xm:f>Functions!$AM$11=2</xm:f>
            <x14:dxf>
              <font>
                <color rgb="FFFF0000"/>
              </font>
              <fill>
                <patternFill>
                  <bgColor theme="1"/>
                </patternFill>
              </fill>
            </x14:dxf>
          </x14:cfRule>
          <xm:sqref>B696:J745</xm:sqref>
        </x14:conditionalFormatting>
        <x14:conditionalFormatting xmlns:xm="http://schemas.microsoft.com/office/excel/2006/main">
          <x14:cfRule type="expression" priority="708" stopIfTrue="1" id="{027652F0-58ED-4D0A-81E5-76C5303F94F1}">
            <xm:f>Functions!$AM$8=2</xm:f>
            <x14:dxf>
              <font>
                <color rgb="FFFF0000"/>
              </font>
              <fill>
                <patternFill>
                  <bgColor theme="1"/>
                </patternFill>
              </fill>
            </x14:dxf>
          </x14:cfRule>
          <xm:sqref>B115:M136</xm:sqref>
        </x14:conditionalFormatting>
        <x14:conditionalFormatting xmlns:xm="http://schemas.microsoft.com/office/excel/2006/main">
          <x14:cfRule type="expression" priority="329" stopIfTrue="1" id="{2C8D0A20-6475-4C3C-929F-2B6DA40A5CF9}">
            <xm:f>Functions!$AM$11=2</xm:f>
            <x14:dxf>
              <font>
                <color rgb="FFFF0000"/>
              </font>
              <fill>
                <patternFill>
                  <bgColor theme="1"/>
                </patternFill>
              </fill>
            </x14:dxf>
          </x14:cfRule>
          <xm:sqref>B505:M526</xm:sqref>
        </x14:conditionalFormatting>
        <x14:conditionalFormatting xmlns:xm="http://schemas.microsoft.com/office/excel/2006/main">
          <x14:cfRule type="expression" priority="724" id="{05322071-B01D-4D8A-9EDC-F14A5BB707DD}">
            <xm:f>Functions!$AM$5=2</xm:f>
            <x14:dxf>
              <font>
                <strike val="0"/>
                <color rgb="FFFF0000"/>
              </font>
              <fill>
                <patternFill>
                  <bgColor theme="1"/>
                </patternFill>
              </fill>
            </x14:dxf>
          </x14:cfRule>
          <xm:sqref>B42:O65</xm:sqref>
        </x14:conditionalFormatting>
        <x14:conditionalFormatting xmlns:xm="http://schemas.microsoft.com/office/excel/2006/main">
          <x14:cfRule type="expression" priority="627" stopIfTrue="1" id="{0C607186-066C-4BB2-84A6-5B9831502A1F}">
            <xm:f>Functions!$BA$57=2</xm:f>
            <x14:dxf>
              <font>
                <color rgb="FFFF0000"/>
              </font>
              <fill>
                <patternFill>
                  <bgColor theme="1"/>
                </patternFill>
              </fill>
            </x14:dxf>
          </x14:cfRule>
          <xm:sqref>C365:G379</xm:sqref>
        </x14:conditionalFormatting>
        <x14:conditionalFormatting xmlns:xm="http://schemas.microsoft.com/office/excel/2006/main">
          <x14:cfRule type="expression" priority="280" stopIfTrue="1" id="{7E386792-168E-4B21-9992-E530440BBF06}">
            <xm:f>Functions!$BA$67=2</xm:f>
            <x14:dxf>
              <font>
                <color rgb="FFFF0000"/>
              </font>
              <fill>
                <patternFill>
                  <bgColor theme="1"/>
                </patternFill>
              </fill>
            </x14:dxf>
          </x14:cfRule>
          <xm:sqref>C755:G774</xm:sqref>
        </x14:conditionalFormatting>
        <x14:conditionalFormatting xmlns:xm="http://schemas.microsoft.com/office/excel/2006/main">
          <x14:cfRule type="expression" priority="639" stopIfTrue="1" id="{2145BEAF-8C79-43F7-AD3C-926491D266BD}">
            <xm:f>Functions!$BA$57=2</xm:f>
            <x14:dxf>
              <font>
                <color rgb="FFFF0000"/>
              </font>
              <fill>
                <patternFill>
                  <bgColor theme="1"/>
                </patternFill>
              </fill>
            </x14:dxf>
          </x14:cfRule>
          <xm:sqref>C219:J293</xm:sqref>
        </x14:conditionalFormatting>
        <x14:conditionalFormatting xmlns:xm="http://schemas.microsoft.com/office/excel/2006/main">
          <x14:cfRule type="expression" priority="377" stopIfTrue="1" id="{F238318C-82AE-4880-95D9-CCD8800A8FFC}">
            <xm:f>Functions!$BA$57=2</xm:f>
            <x14:dxf>
              <font>
                <color rgb="FFFF0000"/>
              </font>
              <fill>
                <patternFill>
                  <bgColor theme="1"/>
                </patternFill>
              </fill>
            </x14:dxf>
          </x14:cfRule>
          <xm:sqref>C609:J683</xm:sqref>
        </x14:conditionalFormatting>
        <x14:conditionalFormatting xmlns:xm="http://schemas.microsoft.com/office/excel/2006/main">
          <x14:cfRule type="expression" priority="336" stopIfTrue="1" id="{37EE6113-CB19-4E79-98F3-04CC337D9AC9}">
            <xm:f>Functions!$AM$11=2</xm:f>
            <x14:dxf>
              <font>
                <color rgb="FFFF0000"/>
              </font>
              <fill>
                <patternFill>
                  <bgColor theme="1"/>
                </patternFill>
              </fill>
            </x14:dxf>
          </x14:cfRule>
          <xm:sqref>C814:K833</xm:sqref>
        </x14:conditionalFormatting>
        <x14:conditionalFormatting xmlns:xm="http://schemas.microsoft.com/office/excel/2006/main">
          <x14:cfRule type="expression" priority="290" id="{3FBD67DE-8CC9-490B-B4AE-1BA7E04A5746}">
            <xm:f>Functions!$AM$11=2</xm:f>
            <x14:dxf>
              <font>
                <strike val="0"/>
                <color rgb="FFFF0000"/>
              </font>
              <fill>
                <patternFill>
                  <bgColor theme="1"/>
                </patternFill>
              </fill>
            </x14:dxf>
          </x14:cfRule>
          <xm:sqref>C835:K854</xm:sqref>
        </x14:conditionalFormatting>
        <x14:conditionalFormatting xmlns:xm="http://schemas.microsoft.com/office/excel/2006/main">
          <x14:cfRule type="expression" priority="289" id="{7F3AEBDB-BD4B-45C2-A411-D250FB0E9E70}">
            <xm:f>Functions!$AM$11=2</xm:f>
            <x14:dxf>
              <font>
                <strike val="0"/>
                <color rgb="FFFF0000"/>
              </font>
              <fill>
                <patternFill>
                  <bgColor theme="1"/>
                </patternFill>
              </fill>
            </x14:dxf>
          </x14:cfRule>
          <xm:sqref>C856:K859</xm:sqref>
        </x14:conditionalFormatting>
        <x14:conditionalFormatting xmlns:xm="http://schemas.microsoft.com/office/excel/2006/main">
          <x14:cfRule type="expression" priority="288" id="{7998B036-D0DC-49AE-B0ED-88699C15826F}">
            <xm:f>Functions!$AM$11=2</xm:f>
            <x14:dxf>
              <font>
                <strike val="0"/>
                <color rgb="FFFF0000"/>
              </font>
              <fill>
                <patternFill>
                  <bgColor theme="1"/>
                </patternFill>
              </fill>
            </x14:dxf>
          </x14:cfRule>
          <xm:sqref>C861:K880</xm:sqref>
        </x14:conditionalFormatting>
        <x14:conditionalFormatting xmlns:xm="http://schemas.microsoft.com/office/excel/2006/main">
          <x14:cfRule type="expression" priority="598" stopIfTrue="1" id="{80E35CB4-F76C-4CD9-8596-3B7FFFF76A3B}">
            <xm:f>Functions!$AM$8=2</xm:f>
            <x14:dxf>
              <font>
                <color rgb="FFFF0000"/>
              </font>
              <fill>
                <patternFill>
                  <bgColor theme="1"/>
                </patternFill>
              </fill>
            </x14:dxf>
          </x14:cfRule>
          <xm:sqref>C419:M438</xm:sqref>
        </x14:conditionalFormatting>
        <x14:conditionalFormatting xmlns:xm="http://schemas.microsoft.com/office/excel/2006/main">
          <x14:cfRule type="expression" priority="595" stopIfTrue="1" id="{D25473CB-DC45-4D7A-A628-86E75940A401}">
            <xm:f>Functions!$BA$57=2</xm:f>
            <x14:dxf>
              <font>
                <color rgb="FFFF0000"/>
              </font>
              <fill>
                <patternFill>
                  <bgColor theme="1"/>
                </patternFill>
              </fill>
            </x14:dxf>
          </x14:cfRule>
          <xm:sqref>C440:M459 C461:M464 C466:M485</xm:sqref>
        </x14:conditionalFormatting>
        <x14:conditionalFormatting xmlns:xm="http://schemas.microsoft.com/office/excel/2006/main">
          <x14:cfRule type="expression" priority="686" stopIfTrue="1" id="{FB31F40D-84C1-4713-B13E-8557FB2F207E}">
            <xm:f>Functions!$BA$57=2</xm:f>
            <x14:dxf>
              <font>
                <color rgb="FFFF0000"/>
              </font>
              <fill>
                <patternFill>
                  <bgColor theme="1"/>
                </patternFill>
              </fill>
            </x14:dxf>
          </x14:cfRule>
          <xm:sqref>D146:E211</xm:sqref>
        </x14:conditionalFormatting>
        <x14:conditionalFormatting xmlns:xm="http://schemas.microsoft.com/office/excel/2006/main">
          <x14:cfRule type="expression" priority="394" stopIfTrue="1" id="{0B6007F6-4800-472A-9F18-10C68BF6C322}">
            <xm:f>Functions!$BA$57=2</xm:f>
            <x14:dxf>
              <font>
                <color rgb="FFFF0000"/>
              </font>
              <fill>
                <patternFill>
                  <bgColor theme="1"/>
                </patternFill>
              </fill>
            </x14:dxf>
          </x14:cfRule>
          <xm:sqref>D536:E601 B696:E745 G696:H745 J696:J745 B505:D526 F505:G526 I505:M526</xm:sqref>
        </x14:conditionalFormatting>
        <x14:conditionalFormatting xmlns:xm="http://schemas.microsoft.com/office/excel/2006/main">
          <x14:cfRule type="expression" priority="333" stopIfTrue="1" id="{91599AFF-95D3-4CB8-B6BD-5851CD39903F}">
            <xm:f>Functions!$BA$67=2</xm:f>
            <x14:dxf>
              <font>
                <color rgb="FFFF0000"/>
              </font>
              <fill>
                <patternFill>
                  <bgColor theme="1"/>
                </patternFill>
              </fill>
            </x14:dxf>
          </x14:cfRule>
          <xm:sqref>D536:E601</xm:sqref>
        </x14:conditionalFormatting>
        <x14:conditionalFormatting xmlns:xm="http://schemas.microsoft.com/office/excel/2006/main">
          <x14:cfRule type="expression" priority="685" stopIfTrue="1" id="{CEB6769B-1E02-4F47-8C49-2C136E51148F}">
            <xm:f>Functions!$BA$57=2</xm:f>
            <x14:dxf>
              <font>
                <color rgb="FFFF0000"/>
              </font>
              <fill>
                <patternFill>
                  <bgColor theme="1"/>
                </patternFill>
              </fill>
            </x14:dxf>
          </x14:cfRule>
          <xm:sqref>E146:E205</xm:sqref>
        </x14:conditionalFormatting>
        <x14:conditionalFormatting xmlns:xm="http://schemas.microsoft.com/office/excel/2006/main">
          <x14:cfRule type="expression" priority="297" stopIfTrue="1" id="{21D6B874-F358-4D82-97EA-4E444FB84E66}">
            <xm:f>Functions!$BA$67=2</xm:f>
            <x14:dxf>
              <font>
                <color rgb="FFFF0000"/>
              </font>
              <fill>
                <patternFill>
                  <bgColor theme="1"/>
                </patternFill>
              </fill>
            </x14:dxf>
          </x14:cfRule>
          <xm:sqref>I696:J745</xm:sqref>
        </x14:conditionalFormatting>
      </x14:conditionalFormattings>
    </ext>
    <ext xmlns:x14="http://schemas.microsoft.com/office/spreadsheetml/2009/9/main" uri="{CCE6A557-97BC-4b89-ADB6-D9C93CAAB3DF}">
      <x14:dataValidations xmlns:xm="http://schemas.microsoft.com/office/excel/2006/main" xWindow="215" yWindow="710" count="15">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300-00005D000000}">
          <x14:formula1>
            <xm:f>Functions!$D$40:$D$50</xm:f>
          </x14:formula1>
          <xm:sqref>E75:E96 H419:H438 H440:H459 H466:H485 H814:H833 H835:H854 H861:H880 G982:G1021</xm:sqref>
        </x14:dataValidation>
        <x14:dataValidation type="list" allowBlank="1" showInputMessage="1" showErrorMessage="1" promptTitle="Parameters" prompt="Select the parameters for which missing data procedures were used to calculate emissions" xr:uid="{00000000-0002-0000-0300-00005E000000}">
          <x14:formula1>
            <xm:f>Functions!$AS$19:$AS$20</xm:f>
          </x14:formula1>
          <xm:sqref>D75:D96</xm:sqref>
        </x14:dataValidation>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300-00005F000000}">
          <x14:formula1>
            <xm:f>Functions!$D$50</xm:f>
          </x14:formula1>
          <xm:sqref>H856:H859 H461:H464</xm:sqref>
        </x14:dataValidation>
        <x14:dataValidation type="list" allowBlank="1" showInputMessage="1" showErrorMessage="1" promptTitle="Parameters" prompt="Select the parameters for which missing data procedures were used to calculate emissions" xr:uid="{00000000-0002-0000-0300-000060000000}">
          <x14:formula1>
            <xm:f>Functions!$AS$31:$AS$33</xm:f>
          </x14:formula1>
          <xm:sqref>G861:G880 G466:G485</xm:sqref>
        </x14:dataValidation>
        <x14:dataValidation type="list" allowBlank="1" showInputMessage="1" showErrorMessage="1" promptTitle="Missing Data Elements" prompt="Select the data elements for which missing data procedures were used to calculate emissions" xr:uid="{00000000-0002-0000-0300-000061000000}">
          <x14:formula1>
            <xm:f>Functions!$AS$29</xm:f>
          </x14:formula1>
          <xm:sqref>G856:G859 G461:G464</xm:sqref>
        </x14:dataValidation>
        <x14:dataValidation type="list" allowBlank="1" showInputMessage="1" showErrorMessage="1" promptTitle="Parameters" prompt="Select the parameters for which missing data procedures were used to calculate emissions" xr:uid="{00000000-0002-0000-0300-000062000000}">
          <x14:formula1>
            <xm:f>Functions!$AS$25:$AS$27</xm:f>
          </x14:formula1>
          <xm:sqref>G835:G854 G440:G459</xm:sqref>
        </x14:dataValidation>
        <x14:dataValidation type="list" allowBlank="1" showInputMessage="1" showErrorMessage="1" promptTitle="Parameters" prompt="Select the parameters for which missing data procedures were used to calculate emissions" xr:uid="{00000000-0002-0000-0300-000063000000}">
          <x14:formula1>
            <xm:f>Functions!$AS$22:$AS$23</xm:f>
          </x14:formula1>
          <xm:sqref>G419:G438</xm:sqref>
        </x14:dataValidation>
        <x14:dataValidation type="list" allowBlank="1" showInputMessage="1" showErrorMessage="1" promptTitle="Parameters" prompt="Select the parameters for which missing data procedures were used to calculate emissions" xr:uid="{00000000-0002-0000-0300-000064000000}">
          <x14:formula1>
            <xm:f>Functions!$AS$35:$AS$37</xm:f>
          </x14:formula1>
          <xm:sqref>F982:F1001</xm:sqref>
        </x14:dataValidation>
        <x14:dataValidation type="list" allowBlank="1" showInputMessage="1" showErrorMessage="1" promptTitle="Parameters" prompt="Select the parameters for which missing data procedures were used to calculate emissions" xr:uid="{00000000-0002-0000-0300-000065000000}">
          <x14:formula1>
            <xm:f>Functions!$AS$39:$AS$41</xm:f>
          </x14:formula1>
          <xm:sqref>F1002:F1021</xm:sqref>
        </x14:dataValidation>
        <x14:dataValidation type="list" allowBlank="1" showInputMessage="1" showErrorMessage="1" promptTitle="Component Type" prompt="Select the component type" xr:uid="{00000000-0002-0000-0300-000066000000}">
          <x14:formula1>
            <xm:f>Functions!$AC$66:$AC$100</xm:f>
          </x14:formula1>
          <xm:sqref>C982:E1001</xm:sqref>
        </x14:dataValidation>
        <x14:dataValidation type="list" allowBlank="1" showInputMessage="1" showErrorMessage="1" promptTitle="Measurement method" prompt="Specify the measurement method for each leak or vent" xr:uid="{00000000-0002-0000-0300-000067000000}">
          <x14:formula1>
            <xm:f>Functions!$BA$89:$BA$96</xm:f>
          </x14:formula1>
          <xm:sqref>E306:E355</xm:sqref>
        </x14:dataValidation>
        <x14:dataValidation type="list" allowBlank="1" showInputMessage="1" showErrorMessage="1" promptTitle="Emissions released" prompt="Specify where leak or vent emissions are released" xr:uid="{00000000-0002-0000-0300-000068000000}">
          <x14:formula1>
            <xm:f>Functions!$BA$61:$BA$64</xm:f>
          </x14:formula1>
          <xm:sqref>E219:E293 E609:E683</xm:sqref>
        </x14:dataValidation>
        <x14:dataValidation type="list" allowBlank="1" showInputMessage="1" showErrorMessage="1" promptTitle="Measurement method" prompt="Specify the measurement method for each leak or vent" xr:uid="{00000000-0002-0000-0300-000069000000}">
          <x14:formula1>
            <xm:f>Functions!$BA$71:$BA$78</xm:f>
          </x14:formula1>
          <xm:sqref>E696:E745</xm:sqref>
        </x14:dataValidation>
        <x14:dataValidation type="list" allowBlank="1" showInputMessage="1" showErrorMessage="1" promptTitle="Parameters" prompt="Select the parameters for which missing data procedures were used to calculate emissions" xr:uid="{00000000-0002-0000-0300-00006A000000}">
          <x14:formula1>
            <xm:f>Functions!$BA$81:$BA$83</xm:f>
          </x14:formula1>
          <xm:sqref>G814:G833</xm:sqref>
        </x14:dataValidation>
        <x14:dataValidation type="list" allowBlank="1" showInputMessage="1" showErrorMessage="1" promptTitle="Emission source type" prompt="Select the emission source type from Table R.2 for which missing data procedures were used" xr:uid="{00000000-0002-0000-0300-00006B000000}">
          <x14:formula1>
            <xm:f>Functions!$AM$14</xm:f>
          </x14:formula1>
          <xm:sqref>C1002:C1021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217"/>
  <sheetViews>
    <sheetView showGridLines="0" workbookViewId="0"/>
  </sheetViews>
  <sheetFormatPr defaultColWidth="9.140625" defaultRowHeight="14.25" x14ac:dyDescent="0.2"/>
  <cols>
    <col min="1" max="1" width="9.140625" style="44"/>
    <col min="2" max="2" width="46.85546875" style="44" customWidth="1"/>
    <col min="3" max="3" width="44" style="44" customWidth="1"/>
    <col min="4" max="4" width="33.5703125" style="44" customWidth="1"/>
    <col min="5" max="5" width="42.42578125" style="44" customWidth="1"/>
    <col min="6" max="6" width="34" style="44" customWidth="1"/>
    <col min="7" max="7" width="30.28515625" style="44" customWidth="1"/>
    <col min="8" max="8" width="30.42578125" style="44" customWidth="1"/>
    <col min="9" max="9" width="37.7109375" style="44" customWidth="1"/>
    <col min="10" max="16384" width="9.140625" style="44"/>
  </cols>
  <sheetData>
    <row r="1" spans="1:22" x14ac:dyDescent="0.2">
      <c r="A1" s="245"/>
    </row>
    <row r="3" spans="1:22" ht="20.25" x14ac:dyDescent="0.3">
      <c r="B3" s="354" t="s">
        <v>391</v>
      </c>
    </row>
    <row r="4" spans="1:22" ht="15" thickBot="1" x14ac:dyDescent="0.25"/>
    <row r="5" spans="1:22" ht="18" x14ac:dyDescent="0.25">
      <c r="B5" s="445" t="s">
        <v>44</v>
      </c>
      <c r="C5" s="446" t="s">
        <v>45</v>
      </c>
      <c r="D5" s="446" t="s">
        <v>46</v>
      </c>
      <c r="E5" s="446" t="s">
        <v>47</v>
      </c>
      <c r="F5" s="447" t="s">
        <v>48</v>
      </c>
    </row>
    <row r="6" spans="1:22" ht="15" x14ac:dyDescent="0.25">
      <c r="B6" s="448" t="s">
        <v>392</v>
      </c>
      <c r="C6" s="449">
        <f>B26</f>
        <v>0</v>
      </c>
      <c r="D6" s="449">
        <f>C26</f>
        <v>0</v>
      </c>
      <c r="E6" s="450" t="str">
        <f>D26</f>
        <v>N/A</v>
      </c>
      <c r="F6" s="451">
        <f>SUM(C6,(D6*25))</f>
        <v>0</v>
      </c>
    </row>
    <row r="7" spans="1:22" ht="15.75" thickBot="1" x14ac:dyDescent="0.3">
      <c r="B7" s="452" t="s">
        <v>393</v>
      </c>
      <c r="C7" s="453">
        <f>B154</f>
        <v>0</v>
      </c>
      <c r="D7" s="453">
        <f>C154</f>
        <v>0</v>
      </c>
      <c r="E7" s="453">
        <f>D154</f>
        <v>0</v>
      </c>
      <c r="F7" s="454">
        <f>SUM(C7,(D7*25),(E7*298))</f>
        <v>0</v>
      </c>
    </row>
    <row r="8" spans="1:22" ht="15.75" thickBot="1" x14ac:dyDescent="0.3">
      <c r="B8" s="455" t="s">
        <v>394</v>
      </c>
      <c r="C8" s="456">
        <f>SUM(C6:C7)</f>
        <v>0</v>
      </c>
      <c r="D8" s="456">
        <f>SUM(D6:D7)</f>
        <v>0</v>
      </c>
      <c r="E8" s="456">
        <f>SUM(E6:E7)</f>
        <v>0</v>
      </c>
      <c r="F8" s="457">
        <f>SUM(F6:F7)</f>
        <v>0</v>
      </c>
    </row>
    <row r="11" spans="1:22" s="389" customFormat="1" ht="21" thickBot="1" x14ac:dyDescent="0.35">
      <c r="B11" s="386" t="s">
        <v>58</v>
      </c>
      <c r="C11" s="387"/>
      <c r="D11" s="387"/>
      <c r="E11" s="387"/>
      <c r="F11" s="387"/>
      <c r="G11" s="387"/>
      <c r="H11" s="387"/>
      <c r="I11" s="388"/>
      <c r="K11" s="390"/>
      <c r="M11" s="391"/>
      <c r="N11" s="391"/>
      <c r="O11" s="391"/>
      <c r="P11" s="391"/>
      <c r="Q11" s="392"/>
      <c r="R11" s="392"/>
      <c r="S11" s="392"/>
      <c r="T11" s="392"/>
      <c r="U11" s="392"/>
      <c r="V11" s="392"/>
    </row>
    <row r="13" spans="1:22" ht="15" thickBot="1" x14ac:dyDescent="0.25"/>
    <row r="14" spans="1:22" ht="105" x14ac:dyDescent="0.25">
      <c r="B14" s="269" t="s">
        <v>395</v>
      </c>
      <c r="C14" s="97" t="s">
        <v>396</v>
      </c>
      <c r="D14" s="97" t="s">
        <v>397</v>
      </c>
      <c r="E14" s="97" t="s">
        <v>398</v>
      </c>
      <c r="F14" s="97" t="s">
        <v>399</v>
      </c>
      <c r="G14" s="97" t="s">
        <v>400</v>
      </c>
      <c r="H14" s="160" t="s">
        <v>401</v>
      </c>
    </row>
    <row r="15" spans="1:22" ht="15" thickBot="1" x14ac:dyDescent="0.25">
      <c r="B15" s="279"/>
      <c r="C15" s="150"/>
      <c r="D15" s="150"/>
      <c r="E15" s="150"/>
      <c r="F15" s="150"/>
      <c r="G15" s="150"/>
      <c r="H15" s="340"/>
    </row>
    <row r="17" spans="2:22" ht="16.5" thickBot="1" x14ac:dyDescent="0.25">
      <c r="C17" s="107" t="s">
        <v>402</v>
      </c>
      <c r="D17" s="341" t="s">
        <v>71</v>
      </c>
    </row>
    <row r="18" spans="2:22" ht="16.5" thickBot="1" x14ac:dyDescent="0.25">
      <c r="C18" s="107" t="s">
        <v>403</v>
      </c>
      <c r="D18" s="341" t="s">
        <v>71</v>
      </c>
      <c r="F18" s="385" t="s">
        <v>57</v>
      </c>
    </row>
    <row r="20" spans="2:22" ht="15" thickBot="1" x14ac:dyDescent="0.25"/>
    <row r="21" spans="2:22" s="389" customFormat="1" ht="21" thickBot="1" x14ac:dyDescent="0.35">
      <c r="B21" s="430" t="s">
        <v>301</v>
      </c>
      <c r="C21" s="427"/>
      <c r="D21" s="427"/>
      <c r="E21" s="427"/>
      <c r="F21" s="427"/>
      <c r="G21" s="427"/>
      <c r="H21" s="427"/>
      <c r="I21" s="428"/>
      <c r="K21" s="390"/>
      <c r="M21" s="391"/>
      <c r="N21" s="391"/>
      <c r="O21" s="391"/>
      <c r="P21" s="391"/>
      <c r="Q21" s="392"/>
      <c r="R21" s="392"/>
      <c r="S21" s="392"/>
      <c r="T21" s="392"/>
      <c r="U21" s="392"/>
      <c r="V21" s="392"/>
    </row>
    <row r="22" spans="2:22" x14ac:dyDescent="0.2">
      <c r="B22" s="415"/>
      <c r="I22" s="415"/>
      <c r="M22" s="124"/>
      <c r="N22" s="124"/>
      <c r="O22" s="124"/>
      <c r="P22" s="124"/>
      <c r="Q22" s="119"/>
      <c r="R22" s="119"/>
      <c r="S22" s="119"/>
      <c r="T22" s="119"/>
      <c r="U22" s="119"/>
      <c r="V22" s="119"/>
    </row>
    <row r="23" spans="2:22" ht="15" thickBot="1" x14ac:dyDescent="0.25">
      <c r="B23" s="302"/>
      <c r="M23" s="124"/>
      <c r="N23" s="124"/>
      <c r="O23" s="124"/>
      <c r="P23" s="124"/>
      <c r="Q23" s="119"/>
      <c r="R23" s="119"/>
      <c r="S23" s="119"/>
      <c r="T23" s="119"/>
      <c r="U23" s="119"/>
      <c r="V23" s="119"/>
    </row>
    <row r="24" spans="2:22" ht="44.25" customHeight="1" thickBot="1" x14ac:dyDescent="0.25">
      <c r="B24" s="657" t="s">
        <v>302</v>
      </c>
      <c r="C24" s="658"/>
      <c r="D24" s="659"/>
      <c r="M24" s="124"/>
      <c r="N24" s="124"/>
      <c r="O24" s="124"/>
      <c r="P24" s="124"/>
      <c r="Q24" s="119"/>
      <c r="R24" s="119"/>
      <c r="S24" s="119"/>
      <c r="T24" s="119"/>
      <c r="U24" s="119"/>
      <c r="V24" s="119"/>
    </row>
    <row r="25" spans="2:22" ht="75.75" customHeight="1" x14ac:dyDescent="0.25">
      <c r="B25" s="307" t="s">
        <v>80</v>
      </c>
      <c r="C25" s="29" t="s">
        <v>81</v>
      </c>
      <c r="D25" s="308" t="s">
        <v>82</v>
      </c>
      <c r="F25" s="305" t="s">
        <v>95</v>
      </c>
      <c r="M25" s="124"/>
      <c r="N25" s="124"/>
      <c r="O25" s="124"/>
      <c r="P25" s="124"/>
      <c r="Q25" s="119"/>
      <c r="R25" s="119"/>
      <c r="S25" s="119"/>
      <c r="T25" s="119"/>
      <c r="U25" s="119"/>
      <c r="V25" s="119"/>
    </row>
    <row r="26" spans="2:22" ht="15" thickBot="1" x14ac:dyDescent="0.25">
      <c r="B26" s="226">
        <f>IF(ISBLANK(F64),SUM(H41:H47,H72:H85,F91),SUM(F64,H72:H85,F91))</f>
        <v>0</v>
      </c>
      <c r="C26" s="309">
        <f>IF(ISBLANK(F65),SUM(I41:I47,I72:I85,F92),SUM(F65,I72:I85,F92))</f>
        <v>0</v>
      </c>
      <c r="D26" s="33" t="s">
        <v>83</v>
      </c>
      <c r="F26" s="306"/>
      <c r="M26" s="124"/>
      <c r="N26" s="124"/>
      <c r="O26" s="124"/>
      <c r="P26" s="124"/>
      <c r="Q26" s="119"/>
      <c r="R26" s="119"/>
      <c r="S26" s="119"/>
      <c r="T26" s="119"/>
      <c r="U26" s="119"/>
      <c r="V26" s="119"/>
    </row>
    <row r="27" spans="2:22" ht="15" thickBot="1" x14ac:dyDescent="0.25">
      <c r="B27" s="415"/>
      <c r="C27" s="415"/>
      <c r="D27" s="415"/>
      <c r="M27" s="124"/>
      <c r="N27" s="124"/>
      <c r="O27" s="124"/>
      <c r="P27" s="124"/>
      <c r="Q27" s="119"/>
      <c r="R27" s="119"/>
      <c r="S27" s="119"/>
      <c r="T27" s="119"/>
      <c r="U27" s="119"/>
      <c r="V27" s="119"/>
    </row>
    <row r="28" spans="2:22" ht="15" x14ac:dyDescent="0.25">
      <c r="B28" s="669" t="s">
        <v>104</v>
      </c>
      <c r="C28" s="670"/>
      <c r="D28" s="671"/>
      <c r="M28" s="124"/>
      <c r="N28" s="124"/>
      <c r="O28" s="124"/>
      <c r="P28" s="124"/>
      <c r="Q28" s="119"/>
      <c r="R28" s="119"/>
      <c r="S28" s="119"/>
      <c r="T28" s="119"/>
      <c r="U28" s="119"/>
      <c r="V28" s="119"/>
    </row>
    <row r="29" spans="2:22" ht="28.5" customHeight="1" x14ac:dyDescent="0.2">
      <c r="B29" s="582" t="s">
        <v>345</v>
      </c>
      <c r="C29" s="578"/>
      <c r="D29" s="310" t="s">
        <v>299</v>
      </c>
      <c r="M29" s="124"/>
      <c r="N29" s="124"/>
      <c r="O29" s="124"/>
      <c r="P29" s="124"/>
      <c r="Q29" s="119"/>
      <c r="R29" s="119"/>
      <c r="S29" s="119"/>
      <c r="T29" s="119"/>
      <c r="U29" s="119"/>
      <c r="V29" s="119"/>
    </row>
    <row r="30" spans="2:22" ht="34.5" customHeight="1" thickBot="1" x14ac:dyDescent="0.25">
      <c r="B30" s="672" t="s">
        <v>346</v>
      </c>
      <c r="C30" s="673"/>
      <c r="D30" s="311" t="s">
        <v>299</v>
      </c>
      <c r="M30" s="124"/>
      <c r="N30" s="124"/>
      <c r="O30" s="124"/>
      <c r="P30" s="124"/>
      <c r="Q30" s="119"/>
      <c r="R30" s="119"/>
      <c r="S30" s="119"/>
      <c r="T30" s="119"/>
      <c r="U30" s="119"/>
      <c r="V30" s="119"/>
    </row>
    <row r="33" spans="2:9" ht="20.25" x14ac:dyDescent="0.3">
      <c r="B33" s="354" t="s">
        <v>305</v>
      </c>
    </row>
    <row r="34" spans="2:9" ht="69" customHeight="1" x14ac:dyDescent="0.2">
      <c r="B34" s="66"/>
      <c r="C34" s="578" t="s">
        <v>306</v>
      </c>
      <c r="D34" s="578"/>
      <c r="E34" s="578"/>
      <c r="F34" s="578"/>
      <c r="G34" s="578"/>
      <c r="H34" s="578"/>
    </row>
    <row r="35" spans="2:9" ht="75" x14ac:dyDescent="0.25">
      <c r="B35" s="487" t="s">
        <v>307</v>
      </c>
      <c r="C35" s="487" t="s">
        <v>308</v>
      </c>
      <c r="D35" s="487" t="s">
        <v>309</v>
      </c>
      <c r="E35" s="487" t="s">
        <v>310</v>
      </c>
      <c r="F35" s="487" t="s">
        <v>311</v>
      </c>
      <c r="G35" s="487" t="s">
        <v>312</v>
      </c>
      <c r="H35" s="481" t="s">
        <v>313</v>
      </c>
    </row>
    <row r="36" spans="2:9" x14ac:dyDescent="0.2">
      <c r="B36" s="16"/>
      <c r="C36" s="16"/>
      <c r="D36" s="16"/>
      <c r="E36" s="16"/>
      <c r="F36" s="16"/>
      <c r="G36" s="16"/>
      <c r="H36" s="16"/>
    </row>
    <row r="40" spans="2:9" ht="128.25" x14ac:dyDescent="0.25">
      <c r="B40" s="173" t="s">
        <v>404</v>
      </c>
      <c r="C40" s="674" t="s">
        <v>316</v>
      </c>
      <c r="D40" s="674"/>
      <c r="E40" s="674"/>
      <c r="F40" s="487" t="s">
        <v>317</v>
      </c>
      <c r="G40" s="487" t="s">
        <v>318</v>
      </c>
      <c r="H40" s="481" t="s">
        <v>319</v>
      </c>
      <c r="I40" s="481" t="s">
        <v>320</v>
      </c>
    </row>
    <row r="41" spans="2:9" x14ac:dyDescent="0.2">
      <c r="B41" s="578" t="s">
        <v>405</v>
      </c>
      <c r="C41" s="548" t="s">
        <v>406</v>
      </c>
      <c r="D41" s="548"/>
      <c r="E41" s="548"/>
      <c r="F41" s="75"/>
      <c r="G41" s="75"/>
      <c r="H41" s="314"/>
      <c r="I41" s="314"/>
    </row>
    <row r="42" spans="2:9" x14ac:dyDescent="0.2">
      <c r="B42" s="578"/>
      <c r="C42" s="548" t="s">
        <v>407</v>
      </c>
      <c r="D42" s="548"/>
      <c r="E42" s="548"/>
      <c r="F42" s="75"/>
      <c r="G42" s="75"/>
      <c r="H42" s="314"/>
      <c r="I42" s="314"/>
    </row>
    <row r="43" spans="2:9" x14ac:dyDescent="0.2">
      <c r="B43" s="578"/>
      <c r="C43" s="548" t="s">
        <v>408</v>
      </c>
      <c r="D43" s="548"/>
      <c r="E43" s="548"/>
      <c r="F43" s="75"/>
      <c r="G43" s="75"/>
      <c r="H43" s="314"/>
      <c r="I43" s="314"/>
    </row>
    <row r="44" spans="2:9" x14ac:dyDescent="0.2">
      <c r="B44" s="578"/>
      <c r="C44" s="548" t="s">
        <v>409</v>
      </c>
      <c r="D44" s="548"/>
      <c r="E44" s="548"/>
      <c r="F44" s="75"/>
      <c r="G44" s="75"/>
      <c r="H44" s="314"/>
      <c r="I44" s="314"/>
    </row>
    <row r="45" spans="2:9" x14ac:dyDescent="0.2">
      <c r="B45" s="578"/>
      <c r="C45" s="548" t="s">
        <v>410</v>
      </c>
      <c r="D45" s="548"/>
      <c r="E45" s="548"/>
      <c r="F45" s="75"/>
      <c r="G45" s="75"/>
      <c r="H45" s="314"/>
      <c r="I45" s="314"/>
    </row>
    <row r="46" spans="2:9" x14ac:dyDescent="0.2">
      <c r="B46" s="578"/>
      <c r="C46" s="548" t="s">
        <v>411</v>
      </c>
      <c r="D46" s="548"/>
      <c r="E46" s="548"/>
      <c r="F46" s="75"/>
      <c r="G46" s="75"/>
      <c r="H46" s="314"/>
      <c r="I46" s="314"/>
    </row>
    <row r="47" spans="2:9" x14ac:dyDescent="0.2">
      <c r="B47" s="578"/>
      <c r="C47" s="548" t="s">
        <v>412</v>
      </c>
      <c r="D47" s="548"/>
      <c r="E47" s="548"/>
      <c r="F47" s="75"/>
      <c r="G47" s="75"/>
      <c r="H47" s="314"/>
      <c r="I47" s="314"/>
    </row>
    <row r="51" spans="2:6" ht="15" x14ac:dyDescent="0.2">
      <c r="B51" s="45" t="s">
        <v>413</v>
      </c>
    </row>
    <row r="52" spans="2:6" ht="15" x14ac:dyDescent="0.2">
      <c r="B52" s="73"/>
    </row>
    <row r="53" spans="2:6" x14ac:dyDescent="0.2">
      <c r="B53" s="174" t="s">
        <v>414</v>
      </c>
    </row>
    <row r="54" spans="2:6" ht="14.25" customHeight="1" x14ac:dyDescent="0.2"/>
    <row r="55" spans="2:6" ht="60" x14ac:dyDescent="0.2">
      <c r="B55" s="483" t="s">
        <v>415</v>
      </c>
      <c r="C55" s="74"/>
    </row>
    <row r="56" spans="2:6" ht="76.5" x14ac:dyDescent="0.2">
      <c r="B56" s="483" t="s">
        <v>416</v>
      </c>
      <c r="C56" s="74"/>
    </row>
    <row r="57" spans="2:6" ht="91.5" x14ac:dyDescent="0.2">
      <c r="B57" s="483" t="s">
        <v>417</v>
      </c>
      <c r="C57" s="75"/>
    </row>
    <row r="59" spans="2:6" ht="15" x14ac:dyDescent="0.2">
      <c r="B59" s="45" t="s">
        <v>418</v>
      </c>
      <c r="E59" s="45" t="s">
        <v>419</v>
      </c>
    </row>
    <row r="61" spans="2:6" ht="90" x14ac:dyDescent="0.2">
      <c r="B61" s="483" t="s">
        <v>420</v>
      </c>
      <c r="C61" s="74"/>
      <c r="E61" s="483" t="s">
        <v>421</v>
      </c>
      <c r="F61" s="75" t="s">
        <v>299</v>
      </c>
    </row>
    <row r="62" spans="2:6" ht="76.5" x14ac:dyDescent="0.2">
      <c r="B62" s="483" t="s">
        <v>422</v>
      </c>
      <c r="C62" s="75"/>
      <c r="E62" s="483" t="s">
        <v>423</v>
      </c>
      <c r="F62" s="76"/>
    </row>
    <row r="63" spans="2:6" ht="106.5" x14ac:dyDescent="0.2">
      <c r="B63" s="483" t="s">
        <v>424</v>
      </c>
      <c r="C63" s="75"/>
      <c r="E63" s="483" t="s">
        <v>425</v>
      </c>
      <c r="F63" s="76"/>
    </row>
    <row r="64" spans="2:6" ht="123" x14ac:dyDescent="0.2">
      <c r="B64" s="483" t="s">
        <v>426</v>
      </c>
      <c r="C64" s="324"/>
      <c r="E64" s="483" t="s">
        <v>427</v>
      </c>
      <c r="F64" s="77"/>
    </row>
    <row r="65" spans="2:9" ht="123" x14ac:dyDescent="0.2">
      <c r="B65" s="483" t="s">
        <v>428</v>
      </c>
      <c r="C65" s="324"/>
      <c r="E65" s="483" t="s">
        <v>429</v>
      </c>
      <c r="F65" s="77"/>
    </row>
    <row r="69" spans="2:9" ht="18" x14ac:dyDescent="0.25">
      <c r="B69" s="334" t="s">
        <v>361</v>
      </c>
    </row>
    <row r="71" spans="2:9" ht="106.5" x14ac:dyDescent="0.25">
      <c r="C71" s="563" t="s">
        <v>362</v>
      </c>
      <c r="D71" s="563"/>
      <c r="E71" s="563"/>
      <c r="F71" s="481" t="s">
        <v>363</v>
      </c>
      <c r="G71" s="481" t="s">
        <v>364</v>
      </c>
      <c r="H71" s="481" t="s">
        <v>365</v>
      </c>
      <c r="I71" s="481" t="s">
        <v>366</v>
      </c>
    </row>
    <row r="72" spans="2:9" x14ac:dyDescent="0.2">
      <c r="B72" s="675" t="s">
        <v>430</v>
      </c>
      <c r="C72" s="645" t="s">
        <v>431</v>
      </c>
      <c r="D72" s="645"/>
      <c r="E72" s="645"/>
      <c r="F72" s="70"/>
      <c r="G72" s="75"/>
      <c r="H72" s="315"/>
      <c r="I72" s="315"/>
    </row>
    <row r="73" spans="2:9" x14ac:dyDescent="0.2">
      <c r="B73" s="676"/>
      <c r="C73" s="645" t="s">
        <v>432</v>
      </c>
      <c r="D73" s="645"/>
      <c r="E73" s="645"/>
      <c r="F73" s="70"/>
      <c r="G73" s="75"/>
      <c r="H73" s="315"/>
      <c r="I73" s="315"/>
    </row>
    <row r="74" spans="2:9" x14ac:dyDescent="0.2">
      <c r="B74" s="677"/>
      <c r="C74" s="645" t="s">
        <v>433</v>
      </c>
      <c r="D74" s="645"/>
      <c r="E74" s="645"/>
      <c r="F74" s="70"/>
      <c r="G74" s="75"/>
      <c r="H74" s="315"/>
      <c r="I74" s="315"/>
    </row>
    <row r="75" spans="2:9" x14ac:dyDescent="0.2">
      <c r="B75" s="675" t="s">
        <v>434</v>
      </c>
      <c r="C75" s="645" t="s">
        <v>435</v>
      </c>
      <c r="D75" s="645"/>
      <c r="E75" s="645"/>
      <c r="F75" s="70"/>
      <c r="G75" s="75"/>
      <c r="H75" s="315"/>
      <c r="I75" s="315"/>
    </row>
    <row r="76" spans="2:9" x14ac:dyDescent="0.2">
      <c r="B76" s="676"/>
      <c r="C76" s="645" t="s">
        <v>436</v>
      </c>
      <c r="D76" s="645"/>
      <c r="E76" s="645"/>
      <c r="F76" s="70"/>
      <c r="G76" s="75"/>
      <c r="H76" s="315"/>
      <c r="I76" s="315"/>
    </row>
    <row r="77" spans="2:9" x14ac:dyDescent="0.2">
      <c r="B77" s="677"/>
      <c r="C77" s="645" t="s">
        <v>437</v>
      </c>
      <c r="D77" s="645"/>
      <c r="E77" s="645"/>
      <c r="F77" s="70"/>
      <c r="G77" s="75"/>
      <c r="H77" s="315"/>
      <c r="I77" s="315"/>
    </row>
    <row r="78" spans="2:9" x14ac:dyDescent="0.2">
      <c r="B78" s="678" t="s">
        <v>438</v>
      </c>
      <c r="C78" s="645" t="s">
        <v>439</v>
      </c>
      <c r="D78" s="645"/>
      <c r="E78" s="645"/>
      <c r="F78" s="70"/>
      <c r="G78" s="75"/>
      <c r="H78" s="315"/>
      <c r="I78" s="315"/>
    </row>
    <row r="79" spans="2:9" x14ac:dyDescent="0.2">
      <c r="B79" s="679"/>
      <c r="C79" s="645" t="s">
        <v>440</v>
      </c>
      <c r="D79" s="645"/>
      <c r="E79" s="645"/>
      <c r="F79" s="70"/>
      <c r="G79" s="75"/>
      <c r="H79" s="315"/>
      <c r="I79" s="315"/>
    </row>
    <row r="80" spans="2:9" x14ac:dyDescent="0.2">
      <c r="B80" s="679"/>
      <c r="C80" s="645" t="s">
        <v>441</v>
      </c>
      <c r="D80" s="645"/>
      <c r="E80" s="645"/>
      <c r="F80" s="70"/>
      <c r="G80" s="75"/>
      <c r="H80" s="315"/>
      <c r="I80" s="315"/>
    </row>
    <row r="81" spans="2:9" x14ac:dyDescent="0.2">
      <c r="B81" s="680"/>
      <c r="C81" s="645" t="s">
        <v>442</v>
      </c>
      <c r="D81" s="645"/>
      <c r="E81" s="645"/>
      <c r="F81" s="70"/>
      <c r="G81" s="75"/>
      <c r="H81" s="315"/>
      <c r="I81" s="315"/>
    </row>
    <row r="82" spans="2:9" x14ac:dyDescent="0.2">
      <c r="B82" s="678" t="s">
        <v>443</v>
      </c>
      <c r="C82" s="645" t="s">
        <v>444</v>
      </c>
      <c r="D82" s="645"/>
      <c r="E82" s="645"/>
      <c r="F82" s="70"/>
      <c r="G82" s="75"/>
      <c r="H82" s="315"/>
      <c r="I82" s="315"/>
    </row>
    <row r="83" spans="2:9" x14ac:dyDescent="0.2">
      <c r="B83" s="679"/>
      <c r="C83" s="645" t="s">
        <v>445</v>
      </c>
      <c r="D83" s="645"/>
      <c r="E83" s="645"/>
      <c r="F83" s="70"/>
      <c r="G83" s="75"/>
      <c r="H83" s="315"/>
      <c r="I83" s="315"/>
    </row>
    <row r="84" spans="2:9" x14ac:dyDescent="0.2">
      <c r="B84" s="679"/>
      <c r="C84" s="645" t="s">
        <v>446</v>
      </c>
      <c r="D84" s="645"/>
      <c r="E84" s="645"/>
      <c r="F84" s="70"/>
      <c r="G84" s="75"/>
      <c r="H84" s="315"/>
      <c r="I84" s="315"/>
    </row>
    <row r="85" spans="2:9" x14ac:dyDescent="0.2">
      <c r="B85" s="680"/>
      <c r="C85" s="645" t="s">
        <v>447</v>
      </c>
      <c r="D85" s="645"/>
      <c r="E85" s="645"/>
      <c r="F85" s="70"/>
      <c r="G85" s="75"/>
      <c r="H85" s="315"/>
      <c r="I85" s="315"/>
    </row>
    <row r="89" spans="2:9" ht="18" x14ac:dyDescent="0.25">
      <c r="B89" s="334" t="s">
        <v>448</v>
      </c>
      <c r="E89" s="79" t="s">
        <v>449</v>
      </c>
    </row>
    <row r="91" spans="2:9" ht="108" x14ac:dyDescent="0.25">
      <c r="B91" s="481" t="s">
        <v>450</v>
      </c>
      <c r="C91" s="75"/>
      <c r="E91" s="481" t="s">
        <v>451</v>
      </c>
      <c r="F91" s="78"/>
    </row>
    <row r="92" spans="2:9" ht="108" x14ac:dyDescent="0.25">
      <c r="B92" s="481" t="s">
        <v>452</v>
      </c>
      <c r="C92" s="75"/>
      <c r="E92" s="481" t="s">
        <v>453</v>
      </c>
      <c r="F92" s="78"/>
    </row>
    <row r="93" spans="2:9" ht="91.5" x14ac:dyDescent="0.25">
      <c r="B93" s="481" t="s">
        <v>454</v>
      </c>
      <c r="C93" s="75"/>
    </row>
    <row r="94" spans="2:9" ht="121.5" x14ac:dyDescent="0.25">
      <c r="B94" s="481" t="s">
        <v>455</v>
      </c>
      <c r="C94" s="75"/>
    </row>
    <row r="98" spans="2:12" ht="18" x14ac:dyDescent="0.25">
      <c r="B98" s="334" t="s">
        <v>94</v>
      </c>
    </row>
    <row r="100" spans="2:12" ht="105" x14ac:dyDescent="0.25">
      <c r="B100" s="29" t="s">
        <v>334</v>
      </c>
      <c r="C100" s="29" t="s">
        <v>335</v>
      </c>
      <c r="D100" s="29" t="s">
        <v>336</v>
      </c>
      <c r="E100" s="29" t="s">
        <v>337</v>
      </c>
      <c r="F100" s="29" t="s">
        <v>97</v>
      </c>
      <c r="G100" s="29" t="s">
        <v>98</v>
      </c>
      <c r="H100" s="487" t="s">
        <v>99</v>
      </c>
      <c r="I100" s="487" t="s">
        <v>100</v>
      </c>
      <c r="J100" s="571" t="s">
        <v>101</v>
      </c>
      <c r="K100" s="572"/>
      <c r="L100" s="606"/>
    </row>
    <row r="101" spans="2:12" x14ac:dyDescent="0.2">
      <c r="B101" s="653" t="s">
        <v>338</v>
      </c>
      <c r="C101" s="650"/>
      <c r="D101" s="651"/>
      <c r="E101" s="652"/>
      <c r="F101" s="32"/>
      <c r="G101" s="32"/>
      <c r="H101" s="76"/>
      <c r="I101" s="76"/>
      <c r="J101" s="560"/>
      <c r="K101" s="561"/>
      <c r="L101" s="592"/>
    </row>
    <row r="102" spans="2:12" x14ac:dyDescent="0.2">
      <c r="B102" s="654"/>
      <c r="C102" s="650"/>
      <c r="D102" s="651"/>
      <c r="E102" s="652"/>
      <c r="F102" s="32"/>
      <c r="G102" s="32"/>
      <c r="H102" s="76"/>
      <c r="I102" s="76"/>
      <c r="J102" s="560"/>
      <c r="K102" s="561"/>
      <c r="L102" s="592"/>
    </row>
    <row r="103" spans="2:12" x14ac:dyDescent="0.2">
      <c r="B103" s="654"/>
      <c r="C103" s="650"/>
      <c r="D103" s="651"/>
      <c r="E103" s="652"/>
      <c r="F103" s="32"/>
      <c r="G103" s="32"/>
      <c r="H103" s="76"/>
      <c r="I103" s="76"/>
      <c r="J103" s="560"/>
      <c r="K103" s="561"/>
      <c r="L103" s="592"/>
    </row>
    <row r="104" spans="2:12" x14ac:dyDescent="0.2">
      <c r="B104" s="654"/>
      <c r="C104" s="650"/>
      <c r="D104" s="651"/>
      <c r="E104" s="652"/>
      <c r="F104" s="32"/>
      <c r="G104" s="32"/>
      <c r="H104" s="76"/>
      <c r="I104" s="76"/>
      <c r="J104" s="560"/>
      <c r="K104" s="561"/>
      <c r="L104" s="592"/>
    </row>
    <row r="105" spans="2:12" x14ac:dyDescent="0.2">
      <c r="B105" s="654"/>
      <c r="C105" s="650"/>
      <c r="D105" s="651"/>
      <c r="E105" s="652"/>
      <c r="F105" s="32"/>
      <c r="G105" s="32"/>
      <c r="H105" s="76"/>
      <c r="I105" s="76"/>
      <c r="J105" s="560"/>
      <c r="K105" s="561"/>
      <c r="L105" s="592"/>
    </row>
    <row r="106" spans="2:12" x14ac:dyDescent="0.2">
      <c r="B106" s="654"/>
      <c r="C106" s="650"/>
      <c r="D106" s="651"/>
      <c r="E106" s="652"/>
      <c r="F106" s="32"/>
      <c r="G106" s="32"/>
      <c r="H106" s="76"/>
      <c r="I106" s="76"/>
      <c r="J106" s="560"/>
      <c r="K106" s="561"/>
      <c r="L106" s="592"/>
    </row>
    <row r="107" spans="2:12" x14ac:dyDescent="0.2">
      <c r="B107" s="654"/>
      <c r="C107" s="650"/>
      <c r="D107" s="651"/>
      <c r="E107" s="652"/>
      <c r="F107" s="32"/>
      <c r="G107" s="32"/>
      <c r="H107" s="76"/>
      <c r="I107" s="76"/>
      <c r="J107" s="560"/>
      <c r="K107" s="561"/>
      <c r="L107" s="592"/>
    </row>
    <row r="108" spans="2:12" x14ac:dyDescent="0.2">
      <c r="B108" s="654"/>
      <c r="C108" s="650"/>
      <c r="D108" s="651"/>
      <c r="E108" s="652"/>
      <c r="F108" s="32"/>
      <c r="G108" s="32"/>
      <c r="H108" s="76"/>
      <c r="I108" s="76"/>
      <c r="J108" s="560"/>
      <c r="K108" s="561"/>
      <c r="L108" s="592"/>
    </row>
    <row r="109" spans="2:12" x14ac:dyDescent="0.2">
      <c r="B109" s="654"/>
      <c r="C109" s="650"/>
      <c r="D109" s="651"/>
      <c r="E109" s="652"/>
      <c r="F109" s="32"/>
      <c r="G109" s="32"/>
      <c r="H109" s="76"/>
      <c r="I109" s="76"/>
      <c r="J109" s="560"/>
      <c r="K109" s="561"/>
      <c r="L109" s="592"/>
    </row>
    <row r="110" spans="2:12" x14ac:dyDescent="0.2">
      <c r="B110" s="654"/>
      <c r="C110" s="650"/>
      <c r="D110" s="651"/>
      <c r="E110" s="652"/>
      <c r="F110" s="32"/>
      <c r="G110" s="32"/>
      <c r="H110" s="76"/>
      <c r="I110" s="76"/>
      <c r="J110" s="560"/>
      <c r="K110" s="561"/>
      <c r="L110" s="592"/>
    </row>
    <row r="111" spans="2:12" x14ac:dyDescent="0.2">
      <c r="B111" s="654"/>
      <c r="C111" s="650"/>
      <c r="D111" s="651"/>
      <c r="E111" s="652"/>
      <c r="F111" s="32"/>
      <c r="G111" s="32"/>
      <c r="H111" s="76"/>
      <c r="I111" s="76"/>
      <c r="J111" s="560"/>
      <c r="K111" s="561"/>
      <c r="L111" s="592"/>
    </row>
    <row r="112" spans="2:12" x14ac:dyDescent="0.2">
      <c r="B112" s="654"/>
      <c r="C112" s="650"/>
      <c r="D112" s="651"/>
      <c r="E112" s="652"/>
      <c r="F112" s="32"/>
      <c r="G112" s="32"/>
      <c r="H112" s="76"/>
      <c r="I112" s="76"/>
      <c r="J112" s="560"/>
      <c r="K112" s="561"/>
      <c r="L112" s="592"/>
    </row>
    <row r="113" spans="2:12" x14ac:dyDescent="0.2">
      <c r="B113" s="654"/>
      <c r="C113" s="650"/>
      <c r="D113" s="651"/>
      <c r="E113" s="652"/>
      <c r="F113" s="32"/>
      <c r="G113" s="32"/>
      <c r="H113" s="76"/>
      <c r="I113" s="76"/>
      <c r="J113" s="560"/>
      <c r="K113" s="561"/>
      <c r="L113" s="592"/>
    </row>
    <row r="114" spans="2:12" x14ac:dyDescent="0.2">
      <c r="B114" s="654"/>
      <c r="C114" s="650"/>
      <c r="D114" s="651"/>
      <c r="E114" s="652"/>
      <c r="F114" s="32"/>
      <c r="G114" s="32"/>
      <c r="H114" s="76"/>
      <c r="I114" s="76"/>
      <c r="J114" s="560"/>
      <c r="K114" s="561"/>
      <c r="L114" s="592"/>
    </row>
    <row r="115" spans="2:12" x14ac:dyDescent="0.2">
      <c r="B115" s="654"/>
      <c r="C115" s="650"/>
      <c r="D115" s="651"/>
      <c r="E115" s="652"/>
      <c r="F115" s="32"/>
      <c r="G115" s="32"/>
      <c r="H115" s="76"/>
      <c r="I115" s="76"/>
      <c r="J115" s="560"/>
      <c r="K115" s="561"/>
      <c r="L115" s="592"/>
    </row>
    <row r="116" spans="2:12" x14ac:dyDescent="0.2">
      <c r="B116" s="654"/>
      <c r="C116" s="650"/>
      <c r="D116" s="651"/>
      <c r="E116" s="652"/>
      <c r="F116" s="32"/>
      <c r="G116" s="32"/>
      <c r="H116" s="76"/>
      <c r="I116" s="76"/>
      <c r="J116" s="560"/>
      <c r="K116" s="561"/>
      <c r="L116" s="592"/>
    </row>
    <row r="117" spans="2:12" x14ac:dyDescent="0.2">
      <c r="B117" s="654"/>
      <c r="C117" s="650"/>
      <c r="D117" s="651"/>
      <c r="E117" s="652"/>
      <c r="F117" s="32"/>
      <c r="G117" s="32"/>
      <c r="H117" s="76"/>
      <c r="I117" s="76"/>
      <c r="J117" s="560"/>
      <c r="K117" s="561"/>
      <c r="L117" s="592"/>
    </row>
    <row r="118" spans="2:12" x14ac:dyDescent="0.2">
      <c r="B118" s="654"/>
      <c r="C118" s="650"/>
      <c r="D118" s="651"/>
      <c r="E118" s="652"/>
      <c r="F118" s="32"/>
      <c r="G118" s="32"/>
      <c r="H118" s="76"/>
      <c r="I118" s="76"/>
      <c r="J118" s="560"/>
      <c r="K118" s="561"/>
      <c r="L118" s="592"/>
    </row>
    <row r="119" spans="2:12" x14ac:dyDescent="0.2">
      <c r="B119" s="654"/>
      <c r="C119" s="650"/>
      <c r="D119" s="651"/>
      <c r="E119" s="652"/>
      <c r="F119" s="32"/>
      <c r="G119" s="32"/>
      <c r="H119" s="76"/>
      <c r="I119" s="76"/>
      <c r="J119" s="560"/>
      <c r="K119" s="561"/>
      <c r="L119" s="592"/>
    </row>
    <row r="120" spans="2:12" x14ac:dyDescent="0.2">
      <c r="B120" s="655"/>
      <c r="C120" s="560"/>
      <c r="D120" s="561"/>
      <c r="E120" s="592"/>
      <c r="F120" s="32"/>
      <c r="G120" s="32"/>
      <c r="H120" s="76"/>
      <c r="I120" s="76"/>
      <c r="J120" s="560"/>
      <c r="K120" s="561"/>
      <c r="L120" s="592"/>
    </row>
    <row r="121" spans="2:12" x14ac:dyDescent="0.2">
      <c r="B121" s="656" t="s">
        <v>456</v>
      </c>
      <c r="C121" s="488"/>
      <c r="D121" s="681"/>
      <c r="E121" s="682"/>
      <c r="F121" s="32"/>
      <c r="G121" s="32"/>
      <c r="H121" s="76"/>
      <c r="I121" s="76"/>
      <c r="J121" s="560"/>
      <c r="K121" s="561"/>
      <c r="L121" s="592"/>
    </row>
    <row r="122" spans="2:12" x14ac:dyDescent="0.2">
      <c r="B122" s="656"/>
      <c r="C122" s="488"/>
      <c r="D122" s="683"/>
      <c r="E122" s="684"/>
      <c r="F122" s="32"/>
      <c r="G122" s="32"/>
      <c r="H122" s="76"/>
      <c r="I122" s="76"/>
      <c r="J122" s="560"/>
      <c r="K122" s="561"/>
      <c r="L122" s="592"/>
    </row>
    <row r="123" spans="2:12" x14ac:dyDescent="0.2">
      <c r="B123" s="656"/>
      <c r="C123" s="488"/>
      <c r="D123" s="683"/>
      <c r="E123" s="684"/>
      <c r="F123" s="32"/>
      <c r="G123" s="32"/>
      <c r="H123" s="76"/>
      <c r="I123" s="76"/>
      <c r="J123" s="560"/>
      <c r="K123" s="561"/>
      <c r="L123" s="592"/>
    </row>
    <row r="124" spans="2:12" x14ac:dyDescent="0.2">
      <c r="B124" s="656"/>
      <c r="C124" s="488"/>
      <c r="D124" s="683"/>
      <c r="E124" s="684"/>
      <c r="F124" s="32"/>
      <c r="G124" s="32"/>
      <c r="H124" s="76"/>
      <c r="I124" s="76"/>
      <c r="J124" s="560"/>
      <c r="K124" s="561"/>
      <c r="L124" s="592"/>
    </row>
    <row r="125" spans="2:12" x14ac:dyDescent="0.2">
      <c r="B125" s="656"/>
      <c r="C125" s="488"/>
      <c r="D125" s="683"/>
      <c r="E125" s="684"/>
      <c r="F125" s="32"/>
      <c r="G125" s="32"/>
      <c r="H125" s="76"/>
      <c r="I125" s="76"/>
      <c r="J125" s="560"/>
      <c r="K125" s="561"/>
      <c r="L125" s="592"/>
    </row>
    <row r="126" spans="2:12" x14ac:dyDescent="0.2">
      <c r="B126" s="656"/>
      <c r="C126" s="488"/>
      <c r="D126" s="683"/>
      <c r="E126" s="684"/>
      <c r="F126" s="32"/>
      <c r="G126" s="32"/>
      <c r="H126" s="76"/>
      <c r="I126" s="76"/>
      <c r="J126" s="560"/>
      <c r="K126" s="561"/>
      <c r="L126" s="592"/>
    </row>
    <row r="127" spans="2:12" x14ac:dyDescent="0.2">
      <c r="B127" s="656"/>
      <c r="C127" s="488"/>
      <c r="D127" s="683"/>
      <c r="E127" s="684"/>
      <c r="F127" s="32"/>
      <c r="G127" s="32"/>
      <c r="H127" s="76"/>
      <c r="I127" s="76"/>
      <c r="J127" s="560"/>
      <c r="K127" s="561"/>
      <c r="L127" s="592"/>
    </row>
    <row r="128" spans="2:12" x14ac:dyDescent="0.2">
      <c r="B128" s="656"/>
      <c r="C128" s="488"/>
      <c r="D128" s="683"/>
      <c r="E128" s="684"/>
      <c r="F128" s="32"/>
      <c r="G128" s="32"/>
      <c r="H128" s="76"/>
      <c r="I128" s="76"/>
      <c r="J128" s="560"/>
      <c r="K128" s="561"/>
      <c r="L128" s="592"/>
    </row>
    <row r="129" spans="2:12" x14ac:dyDescent="0.2">
      <c r="B129" s="656"/>
      <c r="C129" s="488"/>
      <c r="D129" s="683"/>
      <c r="E129" s="684"/>
      <c r="F129" s="32"/>
      <c r="G129" s="32"/>
      <c r="H129" s="76"/>
      <c r="I129" s="76"/>
      <c r="J129" s="560"/>
      <c r="K129" s="561"/>
      <c r="L129" s="592"/>
    </row>
    <row r="130" spans="2:12" x14ac:dyDescent="0.2">
      <c r="B130" s="656"/>
      <c r="C130" s="488"/>
      <c r="D130" s="683"/>
      <c r="E130" s="684"/>
      <c r="F130" s="32"/>
      <c r="G130" s="32"/>
      <c r="H130" s="76"/>
      <c r="I130" s="76"/>
      <c r="J130" s="560"/>
      <c r="K130" s="561"/>
      <c r="L130" s="592"/>
    </row>
    <row r="131" spans="2:12" x14ac:dyDescent="0.2">
      <c r="B131" s="656"/>
      <c r="C131" s="488"/>
      <c r="D131" s="683"/>
      <c r="E131" s="684"/>
      <c r="F131" s="32"/>
      <c r="G131" s="32"/>
      <c r="H131" s="76"/>
      <c r="I131" s="76"/>
      <c r="J131" s="560"/>
      <c r="K131" s="561"/>
      <c r="L131" s="592"/>
    </row>
    <row r="132" spans="2:12" x14ac:dyDescent="0.2">
      <c r="B132" s="656"/>
      <c r="C132" s="488"/>
      <c r="D132" s="683"/>
      <c r="E132" s="684"/>
      <c r="F132" s="32"/>
      <c r="G132" s="32"/>
      <c r="H132" s="76"/>
      <c r="I132" s="76"/>
      <c r="J132" s="560"/>
      <c r="K132" s="561"/>
      <c r="L132" s="592"/>
    </row>
    <row r="133" spans="2:12" x14ac:dyDescent="0.2">
      <c r="B133" s="656"/>
      <c r="C133" s="488"/>
      <c r="D133" s="683"/>
      <c r="E133" s="684"/>
      <c r="F133" s="32"/>
      <c r="G133" s="32"/>
      <c r="H133" s="76"/>
      <c r="I133" s="76"/>
      <c r="J133" s="560"/>
      <c r="K133" s="561"/>
      <c r="L133" s="592"/>
    </row>
    <row r="134" spans="2:12" x14ac:dyDescent="0.2">
      <c r="B134" s="656"/>
      <c r="C134" s="488"/>
      <c r="D134" s="683"/>
      <c r="E134" s="684"/>
      <c r="F134" s="32"/>
      <c r="G134" s="32"/>
      <c r="H134" s="76"/>
      <c r="I134" s="76"/>
      <c r="J134" s="560"/>
      <c r="K134" s="561"/>
      <c r="L134" s="592"/>
    </row>
    <row r="135" spans="2:12" x14ac:dyDescent="0.2">
      <c r="B135" s="656"/>
      <c r="C135" s="488"/>
      <c r="D135" s="683"/>
      <c r="E135" s="684"/>
      <c r="F135" s="32"/>
      <c r="G135" s="32"/>
      <c r="H135" s="76"/>
      <c r="I135" s="76"/>
      <c r="J135" s="560"/>
      <c r="K135" s="561"/>
      <c r="L135" s="592"/>
    </row>
    <row r="136" spans="2:12" x14ac:dyDescent="0.2">
      <c r="B136" s="656"/>
      <c r="C136" s="488"/>
      <c r="D136" s="683"/>
      <c r="E136" s="684"/>
      <c r="F136" s="32"/>
      <c r="G136" s="32"/>
      <c r="H136" s="76"/>
      <c r="I136" s="76"/>
      <c r="J136" s="560"/>
      <c r="K136" s="561"/>
      <c r="L136" s="592"/>
    </row>
    <row r="137" spans="2:12" x14ac:dyDescent="0.2">
      <c r="B137" s="656"/>
      <c r="C137" s="488"/>
      <c r="D137" s="683"/>
      <c r="E137" s="684"/>
      <c r="F137" s="32"/>
      <c r="G137" s="32"/>
      <c r="H137" s="76"/>
      <c r="I137" s="76"/>
      <c r="J137" s="560"/>
      <c r="K137" s="561"/>
      <c r="L137" s="592"/>
    </row>
    <row r="138" spans="2:12" x14ac:dyDescent="0.2">
      <c r="B138" s="656"/>
      <c r="C138" s="488"/>
      <c r="D138" s="683"/>
      <c r="E138" s="684"/>
      <c r="F138" s="32"/>
      <c r="G138" s="32"/>
      <c r="H138" s="76"/>
      <c r="I138" s="76"/>
      <c r="J138" s="560"/>
      <c r="K138" s="561"/>
      <c r="L138" s="592"/>
    </row>
    <row r="139" spans="2:12" x14ac:dyDescent="0.2">
      <c r="B139" s="656"/>
      <c r="C139" s="488"/>
      <c r="D139" s="683"/>
      <c r="E139" s="684"/>
      <c r="F139" s="32"/>
      <c r="G139" s="32"/>
      <c r="H139" s="76"/>
      <c r="I139" s="76"/>
      <c r="J139" s="560"/>
      <c r="K139" s="561"/>
      <c r="L139" s="592"/>
    </row>
    <row r="140" spans="2:12" x14ac:dyDescent="0.2">
      <c r="B140" s="656"/>
      <c r="C140" s="488"/>
      <c r="D140" s="683"/>
      <c r="E140" s="684"/>
      <c r="F140" s="32"/>
      <c r="G140" s="32"/>
      <c r="H140" s="76"/>
      <c r="I140" s="76"/>
      <c r="J140" s="560"/>
      <c r="K140" s="561"/>
      <c r="L140" s="592"/>
    </row>
    <row r="141" spans="2:12" x14ac:dyDescent="0.2">
      <c r="B141" s="656" t="s">
        <v>457</v>
      </c>
      <c r="C141" s="685"/>
      <c r="D141" s="686"/>
      <c r="E141" s="687"/>
      <c r="F141" s="32"/>
      <c r="G141" s="32"/>
      <c r="H141" s="76"/>
      <c r="I141" s="76"/>
      <c r="J141" s="560"/>
      <c r="K141" s="561"/>
      <c r="L141" s="592"/>
    </row>
    <row r="142" spans="2:12" x14ac:dyDescent="0.2">
      <c r="B142" s="656"/>
      <c r="C142" s="685"/>
      <c r="D142" s="686"/>
      <c r="E142" s="687"/>
      <c r="F142" s="32"/>
      <c r="G142" s="32"/>
      <c r="H142" s="76"/>
      <c r="I142" s="76"/>
      <c r="J142" s="560"/>
      <c r="K142" s="561"/>
      <c r="L142" s="592"/>
    </row>
    <row r="143" spans="2:12" x14ac:dyDescent="0.2">
      <c r="B143" s="656"/>
      <c r="C143" s="685"/>
      <c r="D143" s="686"/>
      <c r="E143" s="687"/>
      <c r="F143" s="32"/>
      <c r="G143" s="32"/>
      <c r="H143" s="76"/>
      <c r="I143" s="76"/>
      <c r="J143" s="560"/>
      <c r="K143" s="561"/>
      <c r="L143" s="592"/>
    </row>
    <row r="144" spans="2:12" x14ac:dyDescent="0.2">
      <c r="B144" s="656"/>
      <c r="C144" s="685"/>
      <c r="D144" s="686"/>
      <c r="E144" s="687"/>
      <c r="F144" s="32"/>
      <c r="G144" s="32"/>
      <c r="H144" s="76"/>
      <c r="I144" s="76"/>
      <c r="J144" s="560"/>
      <c r="K144" s="561"/>
      <c r="L144" s="592"/>
    </row>
    <row r="147" spans="2:22" ht="15.75" x14ac:dyDescent="0.2">
      <c r="B147" s="341" t="s">
        <v>102</v>
      </c>
    </row>
    <row r="149" spans="2:22" ht="15" thickBot="1" x14ac:dyDescent="0.25"/>
    <row r="150" spans="2:22" s="389" customFormat="1" ht="21" thickBot="1" x14ac:dyDescent="0.35">
      <c r="B150" s="430" t="s">
        <v>458</v>
      </c>
      <c r="C150" s="427"/>
      <c r="D150" s="427"/>
      <c r="E150" s="427"/>
      <c r="F150" s="427"/>
      <c r="G150" s="427"/>
      <c r="H150" s="427"/>
      <c r="I150" s="428"/>
      <c r="K150" s="390"/>
      <c r="M150" s="391"/>
      <c r="N150" s="391"/>
      <c r="O150" s="391"/>
      <c r="P150" s="391"/>
      <c r="Q150" s="392"/>
      <c r="R150" s="392"/>
      <c r="S150" s="392"/>
      <c r="T150" s="392"/>
      <c r="U150" s="392"/>
      <c r="V150" s="392"/>
    </row>
    <row r="151" spans="2:22" ht="15" thickBot="1" x14ac:dyDescent="0.25"/>
    <row r="152" spans="2:22" ht="15" x14ac:dyDescent="0.2">
      <c r="B152" s="574" t="s">
        <v>459</v>
      </c>
      <c r="C152" s="575"/>
      <c r="D152" s="576"/>
    </row>
    <row r="153" spans="2:22" ht="16.5" x14ac:dyDescent="0.2">
      <c r="B153" s="20" t="s">
        <v>80</v>
      </c>
      <c r="C153" s="21" t="s">
        <v>81</v>
      </c>
      <c r="D153" s="22" t="s">
        <v>82</v>
      </c>
    </row>
    <row r="154" spans="2:22" ht="15" thickBot="1" x14ac:dyDescent="0.25">
      <c r="B154" s="169">
        <f>SUM(F170:F195)</f>
        <v>0</v>
      </c>
      <c r="C154" s="169">
        <f>SUM(G170:G195)</f>
        <v>0</v>
      </c>
      <c r="D154" s="169">
        <f>SUM(H170:H195)</f>
        <v>0</v>
      </c>
    </row>
    <row r="156" spans="2:22" ht="15" x14ac:dyDescent="0.25">
      <c r="B156" s="639" t="s">
        <v>104</v>
      </c>
      <c r="C156" s="639"/>
      <c r="D156" s="639"/>
    </row>
    <row r="157" spans="2:22" ht="36" customHeight="1" x14ac:dyDescent="0.2">
      <c r="B157" s="578" t="s">
        <v>460</v>
      </c>
      <c r="C157" s="578"/>
      <c r="D157" s="175"/>
    </row>
    <row r="159" spans="2:22" ht="15.75" x14ac:dyDescent="0.25">
      <c r="B159" s="333" t="s">
        <v>461</v>
      </c>
      <c r="F159" s="333" t="s">
        <v>462</v>
      </c>
    </row>
    <row r="161" spans="2:8" ht="90" x14ac:dyDescent="0.25">
      <c r="B161" s="29" t="s">
        <v>463</v>
      </c>
      <c r="C161" s="75"/>
      <c r="F161" s="487" t="s">
        <v>464</v>
      </c>
      <c r="G161" s="75"/>
    </row>
    <row r="162" spans="2:8" ht="105" x14ac:dyDescent="0.25">
      <c r="B162" s="29" t="s">
        <v>465</v>
      </c>
      <c r="C162" s="75"/>
      <c r="F162" s="487" t="s">
        <v>466</v>
      </c>
      <c r="G162" s="75"/>
    </row>
    <row r="163" spans="2:8" ht="90" x14ac:dyDescent="0.25">
      <c r="B163" s="29" t="s">
        <v>467</v>
      </c>
      <c r="C163" s="76"/>
      <c r="F163" s="487" t="s">
        <v>468</v>
      </c>
      <c r="G163" s="75"/>
    </row>
    <row r="167" spans="2:8" ht="18" x14ac:dyDescent="0.25">
      <c r="B167" s="334" t="s">
        <v>469</v>
      </c>
    </row>
    <row r="169" spans="2:8" ht="63" x14ac:dyDescent="0.25">
      <c r="B169" s="487" t="s">
        <v>470</v>
      </c>
      <c r="C169" s="487" t="s">
        <v>471</v>
      </c>
      <c r="D169" s="487" t="s">
        <v>472</v>
      </c>
      <c r="E169" s="487" t="s">
        <v>473</v>
      </c>
      <c r="F169" s="481" t="s">
        <v>474</v>
      </c>
      <c r="G169" s="481" t="s">
        <v>475</v>
      </c>
      <c r="H169" s="481" t="s">
        <v>476</v>
      </c>
    </row>
    <row r="170" spans="2:8" x14ac:dyDescent="0.2">
      <c r="B170" s="32"/>
      <c r="C170" s="32"/>
      <c r="D170" s="31"/>
      <c r="E170" s="32"/>
      <c r="F170" s="80"/>
      <c r="G170" s="80"/>
      <c r="H170" s="80"/>
    </row>
    <row r="171" spans="2:8" x14ac:dyDescent="0.2">
      <c r="B171" s="32"/>
      <c r="C171" s="32"/>
      <c r="D171" s="31"/>
      <c r="E171" s="32"/>
      <c r="F171" s="80"/>
      <c r="G171" s="80"/>
      <c r="H171" s="80"/>
    </row>
    <row r="172" spans="2:8" x14ac:dyDescent="0.2">
      <c r="B172" s="32"/>
      <c r="C172" s="32"/>
      <c r="D172" s="31"/>
      <c r="E172" s="32"/>
      <c r="F172" s="80"/>
      <c r="G172" s="80"/>
      <c r="H172" s="80"/>
    </row>
    <row r="173" spans="2:8" x14ac:dyDescent="0.2">
      <c r="B173" s="32"/>
      <c r="C173" s="32"/>
      <c r="D173" s="31"/>
      <c r="E173" s="32"/>
      <c r="F173" s="80"/>
      <c r="G173" s="80"/>
      <c r="H173" s="80"/>
    </row>
    <row r="174" spans="2:8" x14ac:dyDescent="0.2">
      <c r="B174" s="32"/>
      <c r="C174" s="32"/>
      <c r="D174" s="31"/>
      <c r="E174" s="32"/>
      <c r="F174" s="80"/>
      <c r="G174" s="80"/>
      <c r="H174" s="80"/>
    </row>
    <row r="175" spans="2:8" x14ac:dyDescent="0.2">
      <c r="B175" s="32"/>
      <c r="C175" s="32"/>
      <c r="D175" s="31"/>
      <c r="E175" s="32"/>
      <c r="F175" s="80"/>
      <c r="G175" s="80"/>
      <c r="H175" s="80"/>
    </row>
    <row r="176" spans="2:8" x14ac:dyDescent="0.2">
      <c r="B176" s="32"/>
      <c r="C176" s="32"/>
      <c r="D176" s="31"/>
      <c r="E176" s="32"/>
      <c r="F176" s="80"/>
      <c r="G176" s="80"/>
      <c r="H176" s="80"/>
    </row>
    <row r="177" spans="2:8" x14ac:dyDescent="0.2">
      <c r="B177" s="32"/>
      <c r="C177" s="32"/>
      <c r="D177" s="31"/>
      <c r="E177" s="32"/>
      <c r="F177" s="80"/>
      <c r="G177" s="80"/>
      <c r="H177" s="80"/>
    </row>
    <row r="178" spans="2:8" x14ac:dyDescent="0.2">
      <c r="B178" s="32"/>
      <c r="C178" s="32"/>
      <c r="D178" s="31"/>
      <c r="E178" s="32"/>
      <c r="F178" s="80"/>
      <c r="G178" s="80"/>
      <c r="H178" s="80"/>
    </row>
    <row r="179" spans="2:8" x14ac:dyDescent="0.2">
      <c r="B179" s="32"/>
      <c r="C179" s="32"/>
      <c r="D179" s="31"/>
      <c r="E179" s="32"/>
      <c r="F179" s="80"/>
      <c r="G179" s="80"/>
      <c r="H179" s="80"/>
    </row>
    <row r="180" spans="2:8" x14ac:dyDescent="0.2">
      <c r="B180" s="32"/>
      <c r="C180" s="32"/>
      <c r="D180" s="31"/>
      <c r="E180" s="32"/>
      <c r="F180" s="80"/>
      <c r="G180" s="80"/>
      <c r="H180" s="80"/>
    </row>
    <row r="181" spans="2:8" x14ac:dyDescent="0.2">
      <c r="B181" s="32"/>
      <c r="C181" s="32"/>
      <c r="D181" s="31"/>
      <c r="E181" s="32"/>
      <c r="F181" s="80"/>
      <c r="G181" s="80"/>
      <c r="H181" s="80"/>
    </row>
    <row r="182" spans="2:8" x14ac:dyDescent="0.2">
      <c r="B182" s="32"/>
      <c r="C182" s="32"/>
      <c r="D182" s="31"/>
      <c r="E182" s="32"/>
      <c r="F182" s="80"/>
      <c r="G182" s="80"/>
      <c r="H182" s="80"/>
    </row>
    <row r="183" spans="2:8" x14ac:dyDescent="0.2">
      <c r="B183" s="32"/>
      <c r="C183" s="32"/>
      <c r="D183" s="31"/>
      <c r="E183" s="32"/>
      <c r="F183" s="80"/>
      <c r="G183" s="80"/>
      <c r="H183" s="80"/>
    </row>
    <row r="184" spans="2:8" x14ac:dyDescent="0.2">
      <c r="B184" s="32"/>
      <c r="C184" s="32"/>
      <c r="D184" s="31"/>
      <c r="E184" s="32"/>
      <c r="F184" s="80"/>
      <c r="G184" s="80"/>
      <c r="H184" s="80"/>
    </row>
    <row r="185" spans="2:8" x14ac:dyDescent="0.2">
      <c r="B185" s="32"/>
      <c r="C185" s="32"/>
      <c r="D185" s="31"/>
      <c r="E185" s="32"/>
      <c r="F185" s="80"/>
      <c r="G185" s="80"/>
      <c r="H185" s="80"/>
    </row>
    <row r="186" spans="2:8" x14ac:dyDescent="0.2">
      <c r="B186" s="32"/>
      <c r="C186" s="32"/>
      <c r="D186" s="31"/>
      <c r="E186" s="32"/>
      <c r="F186" s="80"/>
      <c r="G186" s="80"/>
      <c r="H186" s="80"/>
    </row>
    <row r="187" spans="2:8" x14ac:dyDescent="0.2">
      <c r="B187" s="32"/>
      <c r="C187" s="32"/>
      <c r="D187" s="31"/>
      <c r="E187" s="32"/>
      <c r="F187" s="80"/>
      <c r="G187" s="80"/>
      <c r="H187" s="80"/>
    </row>
    <row r="188" spans="2:8" x14ac:dyDescent="0.2">
      <c r="B188" s="32"/>
      <c r="C188" s="32"/>
      <c r="D188" s="31"/>
      <c r="E188" s="32"/>
      <c r="F188" s="80"/>
      <c r="G188" s="80"/>
      <c r="H188" s="80"/>
    </row>
    <row r="189" spans="2:8" x14ac:dyDescent="0.2">
      <c r="B189" s="32"/>
      <c r="C189" s="32"/>
      <c r="D189" s="31"/>
      <c r="E189" s="32"/>
      <c r="F189" s="80"/>
      <c r="G189" s="80"/>
      <c r="H189" s="80"/>
    </row>
    <row r="190" spans="2:8" x14ac:dyDescent="0.2">
      <c r="B190" s="32"/>
      <c r="C190" s="32"/>
      <c r="D190" s="31"/>
      <c r="E190" s="32"/>
      <c r="F190" s="80"/>
      <c r="G190" s="80"/>
      <c r="H190" s="80"/>
    </row>
    <row r="191" spans="2:8" x14ac:dyDescent="0.2">
      <c r="B191" s="32"/>
      <c r="C191" s="32"/>
      <c r="D191" s="31"/>
      <c r="E191" s="32"/>
      <c r="F191" s="80"/>
      <c r="G191" s="80"/>
      <c r="H191" s="80"/>
    </row>
    <row r="192" spans="2:8" x14ac:dyDescent="0.2">
      <c r="B192" s="32"/>
      <c r="C192" s="32"/>
      <c r="D192" s="31"/>
      <c r="E192" s="32"/>
      <c r="F192" s="80"/>
      <c r="G192" s="80"/>
      <c r="H192" s="80"/>
    </row>
    <row r="193" spans="2:10" x14ac:dyDescent="0.2">
      <c r="B193" s="32"/>
      <c r="C193" s="32"/>
      <c r="D193" s="31"/>
      <c r="E193" s="32"/>
      <c r="F193" s="80"/>
      <c r="G193" s="80"/>
      <c r="H193" s="80"/>
    </row>
    <row r="194" spans="2:10" x14ac:dyDescent="0.2">
      <c r="B194" s="32"/>
      <c r="C194" s="32"/>
      <c r="D194" s="31"/>
      <c r="E194" s="32"/>
      <c r="F194" s="80"/>
      <c r="G194" s="80"/>
      <c r="H194" s="80"/>
    </row>
    <row r="195" spans="2:10" x14ac:dyDescent="0.2">
      <c r="B195" s="32"/>
      <c r="C195" s="32"/>
      <c r="D195" s="31"/>
      <c r="E195" s="32"/>
      <c r="F195" s="80"/>
      <c r="G195" s="80"/>
      <c r="H195" s="80"/>
    </row>
    <row r="198" spans="2:10" ht="105" x14ac:dyDescent="0.25">
      <c r="B198" s="481" t="s">
        <v>477</v>
      </c>
    </row>
    <row r="199" spans="2:10" x14ac:dyDescent="0.2">
      <c r="B199" s="40"/>
    </row>
    <row r="202" spans="2:10" ht="15" x14ac:dyDescent="0.25">
      <c r="B202" s="46" t="s">
        <v>478</v>
      </c>
    </row>
    <row r="204" spans="2:10" ht="120" x14ac:dyDescent="0.25">
      <c r="B204" s="29" t="s">
        <v>479</v>
      </c>
      <c r="C204" s="29" t="s">
        <v>480</v>
      </c>
      <c r="D204" s="29" t="s">
        <v>97</v>
      </c>
      <c r="E204" s="29" t="s">
        <v>98</v>
      </c>
      <c r="F204" s="487" t="s">
        <v>99</v>
      </c>
      <c r="G204" s="487" t="s">
        <v>148</v>
      </c>
      <c r="H204" s="571" t="s">
        <v>101</v>
      </c>
      <c r="I204" s="572"/>
      <c r="J204" s="606"/>
    </row>
    <row r="205" spans="2:10" x14ac:dyDescent="0.2">
      <c r="B205" s="32"/>
      <c r="C205" s="32"/>
      <c r="D205" s="32"/>
      <c r="E205" s="32"/>
      <c r="F205" s="31"/>
      <c r="G205" s="31"/>
      <c r="H205" s="560"/>
      <c r="I205" s="561"/>
      <c r="J205" s="592"/>
    </row>
    <row r="206" spans="2:10" x14ac:dyDescent="0.2">
      <c r="B206" s="32"/>
      <c r="C206" s="32"/>
      <c r="D206" s="32"/>
      <c r="E206" s="32"/>
      <c r="F206" s="31"/>
      <c r="G206" s="31"/>
      <c r="H206" s="560"/>
      <c r="I206" s="561"/>
      <c r="J206" s="592"/>
    </row>
    <row r="207" spans="2:10" x14ac:dyDescent="0.2">
      <c r="B207" s="32"/>
      <c r="C207" s="32"/>
      <c r="D207" s="32"/>
      <c r="E207" s="32"/>
      <c r="F207" s="31"/>
      <c r="G207" s="31"/>
      <c r="H207" s="560"/>
      <c r="I207" s="561"/>
      <c r="J207" s="592"/>
    </row>
    <row r="208" spans="2:10" x14ac:dyDescent="0.2">
      <c r="B208" s="32"/>
      <c r="C208" s="32"/>
      <c r="D208" s="32"/>
      <c r="E208" s="32"/>
      <c r="F208" s="31"/>
      <c r="G208" s="31"/>
      <c r="H208" s="560"/>
      <c r="I208" s="561"/>
      <c r="J208" s="592"/>
    </row>
    <row r="209" spans="2:10" x14ac:dyDescent="0.2">
      <c r="B209" s="32"/>
      <c r="C209" s="32"/>
      <c r="D209" s="32"/>
      <c r="E209" s="32"/>
      <c r="F209" s="31"/>
      <c r="G209" s="31"/>
      <c r="H209" s="560"/>
      <c r="I209" s="561"/>
      <c r="J209" s="592"/>
    </row>
    <row r="210" spans="2:10" x14ac:dyDescent="0.2">
      <c r="B210" s="32"/>
      <c r="C210" s="32"/>
      <c r="D210" s="32"/>
      <c r="E210" s="32"/>
      <c r="F210" s="31"/>
      <c r="G210" s="31"/>
      <c r="H210" s="560"/>
      <c r="I210" s="561"/>
      <c r="J210" s="592"/>
    </row>
    <row r="211" spans="2:10" x14ac:dyDescent="0.2">
      <c r="B211" s="32"/>
      <c r="C211" s="32"/>
      <c r="D211" s="32"/>
      <c r="E211" s="32"/>
      <c r="F211" s="31"/>
      <c r="G211" s="31"/>
      <c r="H211" s="560"/>
      <c r="I211" s="561"/>
      <c r="J211" s="592"/>
    </row>
    <row r="212" spans="2:10" x14ac:dyDescent="0.2">
      <c r="B212" s="32"/>
      <c r="C212" s="32"/>
      <c r="D212" s="32"/>
      <c r="E212" s="32"/>
      <c r="F212" s="31"/>
      <c r="G212" s="31"/>
      <c r="H212" s="560"/>
      <c r="I212" s="561"/>
      <c r="J212" s="592"/>
    </row>
    <row r="213" spans="2:10" x14ac:dyDescent="0.2">
      <c r="B213" s="32"/>
      <c r="C213" s="32"/>
      <c r="D213" s="32"/>
      <c r="E213" s="32"/>
      <c r="F213" s="31"/>
      <c r="G213" s="31"/>
      <c r="H213" s="560"/>
      <c r="I213" s="561"/>
      <c r="J213" s="592"/>
    </row>
    <row r="214" spans="2:10" x14ac:dyDescent="0.2">
      <c r="B214" s="32"/>
      <c r="C214" s="32"/>
      <c r="D214" s="32"/>
      <c r="E214" s="32"/>
      <c r="F214" s="31"/>
      <c r="G214" s="31"/>
      <c r="H214" s="560"/>
      <c r="I214" s="561"/>
      <c r="J214" s="592"/>
    </row>
    <row r="217" spans="2:10" ht="15.75" x14ac:dyDescent="0.2">
      <c r="B217" s="341" t="s">
        <v>102</v>
      </c>
    </row>
  </sheetData>
  <sheetProtection algorithmName="SHA-512" hashValue="l6+Er9cr9lvWzA9KgVB+SUmqEen07R9bwTxX25JkJ9fCfDKO7v3zHdhb0K+vHK160pYbuF3Ar9EJy8Uf3xqmQA==" saltValue="A/cJD02XktYjMF1Kes8SDQ==" spinCount="100000" sheet="1" objects="1" scenarios="1" selectLockedCells="1"/>
  <mergeCells count="117">
    <mergeCell ref="H209:J209"/>
    <mergeCell ref="H210:J210"/>
    <mergeCell ref="H211:J211"/>
    <mergeCell ref="H212:J212"/>
    <mergeCell ref="H213:J213"/>
    <mergeCell ref="H214:J214"/>
    <mergeCell ref="B152:D152"/>
    <mergeCell ref="H204:J204"/>
    <mergeCell ref="H205:J205"/>
    <mergeCell ref="H206:J206"/>
    <mergeCell ref="H207:J207"/>
    <mergeCell ref="H208:J208"/>
    <mergeCell ref="B156:D156"/>
    <mergeCell ref="B157:C157"/>
    <mergeCell ref="J138:L138"/>
    <mergeCell ref="J139:L139"/>
    <mergeCell ref="J140:L140"/>
    <mergeCell ref="B141:B144"/>
    <mergeCell ref="J141:L141"/>
    <mergeCell ref="J142:L142"/>
    <mergeCell ref="J143:L143"/>
    <mergeCell ref="J144:L144"/>
    <mergeCell ref="C141:E144"/>
    <mergeCell ref="J135:L135"/>
    <mergeCell ref="J136:L136"/>
    <mergeCell ref="J125:L125"/>
    <mergeCell ref="J126:L126"/>
    <mergeCell ref="J127:L127"/>
    <mergeCell ref="J128:L128"/>
    <mergeCell ref="J129:L129"/>
    <mergeCell ref="J130:L130"/>
    <mergeCell ref="J137:L137"/>
    <mergeCell ref="J122:L122"/>
    <mergeCell ref="J123:L123"/>
    <mergeCell ref="J124:L124"/>
    <mergeCell ref="B101:B120"/>
    <mergeCell ref="C109:E109"/>
    <mergeCell ref="J131:L131"/>
    <mergeCell ref="J132:L132"/>
    <mergeCell ref="J133:L133"/>
    <mergeCell ref="J134:L134"/>
    <mergeCell ref="J117:L117"/>
    <mergeCell ref="J118:L118"/>
    <mergeCell ref="J119:L119"/>
    <mergeCell ref="J120:L120"/>
    <mergeCell ref="J110:L110"/>
    <mergeCell ref="J111:L111"/>
    <mergeCell ref="J112:L112"/>
    <mergeCell ref="C116:E116"/>
    <mergeCell ref="C117:E117"/>
    <mergeCell ref="C118:E118"/>
    <mergeCell ref="C119:E119"/>
    <mergeCell ref="C120:E120"/>
    <mergeCell ref="J116:L116"/>
    <mergeCell ref="B121:B140"/>
    <mergeCell ref="D121:E140"/>
    <mergeCell ref="J100:L100"/>
    <mergeCell ref="C110:E110"/>
    <mergeCell ref="C111:E111"/>
    <mergeCell ref="C112:E112"/>
    <mergeCell ref="C113:E113"/>
    <mergeCell ref="C114:E114"/>
    <mergeCell ref="C115:E115"/>
    <mergeCell ref="C101:E101"/>
    <mergeCell ref="C102:E102"/>
    <mergeCell ref="C103:E103"/>
    <mergeCell ref="C104:E104"/>
    <mergeCell ref="C105:E105"/>
    <mergeCell ref="C106:E106"/>
    <mergeCell ref="C107:E107"/>
    <mergeCell ref="C108:E108"/>
    <mergeCell ref="J113:L113"/>
    <mergeCell ref="J114:L114"/>
    <mergeCell ref="J115:L115"/>
    <mergeCell ref="J104:L104"/>
    <mergeCell ref="J105:L105"/>
    <mergeCell ref="J106:L106"/>
    <mergeCell ref="J107:L107"/>
    <mergeCell ref="J108:L108"/>
    <mergeCell ref="J109:L109"/>
    <mergeCell ref="C45:E45"/>
    <mergeCell ref="C46:E46"/>
    <mergeCell ref="C47:E47"/>
    <mergeCell ref="B78:B81"/>
    <mergeCell ref="C78:E78"/>
    <mergeCell ref="C79:E79"/>
    <mergeCell ref="C80:E80"/>
    <mergeCell ref="C81:E81"/>
    <mergeCell ref="B82:B85"/>
    <mergeCell ref="C82:E82"/>
    <mergeCell ref="C83:E83"/>
    <mergeCell ref="C84:E84"/>
    <mergeCell ref="C85:E85"/>
    <mergeCell ref="J121:L121"/>
    <mergeCell ref="B28:D28"/>
    <mergeCell ref="B24:D24"/>
    <mergeCell ref="B29:C29"/>
    <mergeCell ref="B30:C30"/>
    <mergeCell ref="C40:E40"/>
    <mergeCell ref="J101:L101"/>
    <mergeCell ref="J102:L102"/>
    <mergeCell ref="J103:L103"/>
    <mergeCell ref="C71:E71"/>
    <mergeCell ref="B72:B74"/>
    <mergeCell ref="C72:E72"/>
    <mergeCell ref="C73:E73"/>
    <mergeCell ref="C74:E74"/>
    <mergeCell ref="B75:B77"/>
    <mergeCell ref="C75:E75"/>
    <mergeCell ref="C76:E76"/>
    <mergeCell ref="C77:E77"/>
    <mergeCell ref="C34:H34"/>
    <mergeCell ref="B41:B47"/>
    <mergeCell ref="C41:E41"/>
    <mergeCell ref="C42:E42"/>
    <mergeCell ref="C43:E43"/>
    <mergeCell ref="C44:E44"/>
  </mergeCells>
  <conditionalFormatting sqref="B36 C61:C65 F61:F65">
    <cfRule type="expression" dxfId="422" priority="132" stopIfTrue="1">
      <formula>$AE$39=2</formula>
    </cfRule>
  </conditionalFormatting>
  <conditionalFormatting sqref="B36">
    <cfRule type="expression" dxfId="421" priority="131" stopIfTrue="1">
      <formula>$AE$7="no"</formula>
    </cfRule>
  </conditionalFormatting>
  <conditionalFormatting sqref="B199">
    <cfRule type="expression" dxfId="420" priority="9" stopIfTrue="1">
      <formula>$S$13="no"</formula>
    </cfRule>
  </conditionalFormatting>
  <conditionalFormatting sqref="B30:C30">
    <cfRule type="expression" dxfId="418" priority="8" stopIfTrue="1">
      <formula>$AE$10=3</formula>
    </cfRule>
    <cfRule type="expression" dxfId="417" priority="7" stopIfTrue="1">
      <formula>$AE$10=4</formula>
    </cfRule>
  </conditionalFormatting>
  <conditionalFormatting sqref="B72:E85">
    <cfRule type="expression" dxfId="416" priority="115" stopIfTrue="1">
      <formula>AND($AE$10&lt;&gt;8,$AE$10&lt;&gt;0)</formula>
    </cfRule>
  </conditionalFormatting>
  <conditionalFormatting sqref="B15:H15">
    <cfRule type="expression" dxfId="414" priority="139" stopIfTrue="1">
      <formula>AND($V$38&lt;&gt;0,$V$38&lt;&gt;8)</formula>
    </cfRule>
  </conditionalFormatting>
  <conditionalFormatting sqref="B36:H36">
    <cfRule type="expression" dxfId="413" priority="129" stopIfTrue="1">
      <formula>$D$29="No"</formula>
    </cfRule>
    <cfRule type="expression" dxfId="412" priority="130" stopIfTrue="1">
      <formula>$D$29="Yes"</formula>
    </cfRule>
  </conditionalFormatting>
  <conditionalFormatting sqref="B170:H195">
    <cfRule type="expression" dxfId="410" priority="67" stopIfTrue="1">
      <formula>$S$13="no"</formula>
    </cfRule>
  </conditionalFormatting>
  <conditionalFormatting sqref="C55:C57 C61:C65">
    <cfRule type="expression" dxfId="408" priority="121" stopIfTrue="1">
      <formula>AND($AE$10&lt;&gt;8,AE$10&lt;&gt;0)</formula>
    </cfRule>
  </conditionalFormatting>
  <conditionalFormatting sqref="C55:C57">
    <cfRule type="expression" dxfId="407" priority="122" stopIfTrue="1">
      <formula>$AE$39=2</formula>
    </cfRule>
  </conditionalFormatting>
  <conditionalFormatting sqref="C91:C94">
    <cfRule type="expression" dxfId="406" priority="114" stopIfTrue="1">
      <formula>AND($AE$10&lt;&gt;8,$AE$10&lt;&gt;0)</formula>
    </cfRule>
    <cfRule type="expression" dxfId="405" priority="113" stopIfTrue="1">
      <formula>$D$30="Yes"</formula>
    </cfRule>
    <cfRule type="expression" dxfId="404" priority="112" stopIfTrue="1">
      <formula>$D$30="No"</formula>
    </cfRule>
  </conditionalFormatting>
  <conditionalFormatting sqref="C121:C140">
    <cfRule type="expression" dxfId="403" priority="14">
      <formula>$F$26="Yes"</formula>
    </cfRule>
    <cfRule type="expression" dxfId="402" priority="46" stopIfTrue="1">
      <formula>$AE$10=4</formula>
    </cfRule>
    <cfRule type="expression" dxfId="401" priority="45" stopIfTrue="1">
      <formula>$AE$10=2</formula>
    </cfRule>
    <cfRule type="expression" dxfId="400" priority="42" stopIfTrue="1">
      <formula>$D$30="No"</formula>
    </cfRule>
    <cfRule type="expression" dxfId="399" priority="43" stopIfTrue="1">
      <formula>$D$30="Yes"</formula>
    </cfRule>
    <cfRule type="expression" dxfId="398" priority="47" stopIfTrue="1">
      <formula>$AE$10=3</formula>
    </cfRule>
    <cfRule type="expression" dxfId="397" priority="48" stopIfTrue="1">
      <formula>$AE$36=2</formula>
    </cfRule>
    <cfRule type="expression" dxfId="396" priority="19">
      <formula>$F$26="No"</formula>
    </cfRule>
  </conditionalFormatting>
  <conditionalFormatting sqref="C121:C141">
    <cfRule type="expression" dxfId="395" priority="44" stopIfTrue="1">
      <formula>OR($AE$10=1,$AE$10=10)</formula>
    </cfRule>
  </conditionalFormatting>
  <conditionalFormatting sqref="C141">
    <cfRule type="expression" dxfId="394" priority="76" stopIfTrue="1">
      <formula>$AE$10=9</formula>
    </cfRule>
    <cfRule type="expression" dxfId="393" priority="78" stopIfTrue="1">
      <formula>$AE$10=2</formula>
    </cfRule>
  </conditionalFormatting>
  <conditionalFormatting sqref="C161:C163">
    <cfRule type="expression" dxfId="391" priority="74" stopIfTrue="1">
      <formula>$S$13="no"</formula>
    </cfRule>
  </conditionalFormatting>
  <conditionalFormatting sqref="C163">
    <cfRule type="expression" dxfId="390" priority="73" stopIfTrue="1">
      <formula>OR($C$161="Yes",$C$162="Yes")</formula>
    </cfRule>
  </conditionalFormatting>
  <conditionalFormatting sqref="C205:C214">
    <cfRule type="expression" dxfId="389" priority="61" stopIfTrue="1">
      <formula>$S$13="no"</formula>
    </cfRule>
  </conditionalFormatting>
  <conditionalFormatting sqref="C41:E47">
    <cfRule type="expression" dxfId="388" priority="123" stopIfTrue="1">
      <formula>AND($AE$10&lt;&gt;8,$AE$10&lt;&gt;0)</formula>
    </cfRule>
  </conditionalFormatting>
  <conditionalFormatting sqref="C121:F143 H121:H143 C121:H144 J121:J144">
    <cfRule type="expression" dxfId="387" priority="12" stopIfTrue="1">
      <formula>$D$30="No"</formula>
    </cfRule>
  </conditionalFormatting>
  <conditionalFormatting sqref="C101:H101 J101:L120 C102:G120 G121:G143 H102:H144">
    <cfRule type="expression" dxfId="386" priority="108" stopIfTrue="1">
      <formula>$AE$35=2</formula>
    </cfRule>
  </conditionalFormatting>
  <conditionalFormatting sqref="C101:H101 J101:L120 C102:G120 H102:H144 G121:G143 C55:C57 C61:C65 F61:F65">
    <cfRule type="expression" dxfId="385" priority="119" stopIfTrue="1">
      <formula>$D$29="No"</formula>
    </cfRule>
  </conditionalFormatting>
  <conditionalFormatting sqref="D30">
    <cfRule type="expression" dxfId="384" priority="6" stopIfTrue="1">
      <formula>$AE$10=4</formula>
    </cfRule>
    <cfRule type="expression" dxfId="383" priority="5" stopIfTrue="1">
      <formula>$AE$10=3</formula>
    </cfRule>
  </conditionalFormatting>
  <conditionalFormatting sqref="F26">
    <cfRule type="expression" dxfId="382" priority="54" stopIfTrue="1">
      <formula>$AE$7="no"</formula>
    </cfRule>
    <cfRule type="expression" dxfId="381" priority="55" stopIfTrue="1">
      <formula>AND($AE27=2, $AE28=2)</formula>
    </cfRule>
  </conditionalFormatting>
  <conditionalFormatting sqref="F61">
    <cfRule type="expression" dxfId="380" priority="679" stopIfTrue="1">
      <formula>AND($AE$10&lt;&gt;8,AE$10&lt;&gt;0)</formula>
    </cfRule>
  </conditionalFormatting>
  <conditionalFormatting sqref="F62:F65">
    <cfRule type="expression" dxfId="379" priority="120" stopIfTrue="1">
      <formula>$F$61="Yes"</formula>
    </cfRule>
  </conditionalFormatting>
  <conditionalFormatting sqref="F91">
    <cfRule type="expression" dxfId="378" priority="110" stopIfTrue="1">
      <formula>AND($C91&gt;0,$C92&gt;0)</formula>
    </cfRule>
  </conditionalFormatting>
  <conditionalFormatting sqref="F91:F92">
    <cfRule type="expression" dxfId="377" priority="18" stopIfTrue="1">
      <formula>OR($C$91="",$C$92="")</formula>
    </cfRule>
    <cfRule type="expression" dxfId="376" priority="17" stopIfTrue="1">
      <formula>$D$30="No"</formula>
    </cfRule>
    <cfRule type="expression" dxfId="375" priority="111" stopIfTrue="1">
      <formula>$D$30="Yes"</formula>
    </cfRule>
  </conditionalFormatting>
  <conditionalFormatting sqref="F92">
    <cfRule type="expression" dxfId="374" priority="109" stopIfTrue="1">
      <formula>AND($C91&gt;0,$C92&gt;0)</formula>
    </cfRule>
  </conditionalFormatting>
  <conditionalFormatting sqref="F121:F140 J121:L140">
    <cfRule type="expression" dxfId="373" priority="77" stopIfTrue="1">
      <formula>$D$30="No"</formula>
    </cfRule>
    <cfRule type="expression" dxfId="372" priority="95" stopIfTrue="1">
      <formula>$AE$10=2</formula>
    </cfRule>
  </conditionalFormatting>
  <conditionalFormatting sqref="F121:F140 J121:L144 C141">
    <cfRule type="expression" dxfId="371" priority="99" stopIfTrue="1">
      <formula>$AE$10=3</formula>
    </cfRule>
    <cfRule type="expression" dxfId="370" priority="106" stopIfTrue="1">
      <formula>$AE$40=2</formula>
    </cfRule>
  </conditionalFormatting>
  <conditionalFormatting sqref="F121:F140">
    <cfRule type="expression" dxfId="369" priority="36" stopIfTrue="1">
      <formula>$D$30="Yes"</formula>
    </cfRule>
    <cfRule type="expression" dxfId="368" priority="93" stopIfTrue="1">
      <formula>$E$38="Yes"</formula>
    </cfRule>
  </conditionalFormatting>
  <conditionalFormatting sqref="F121:F143 J121:L144 F144:G144">
    <cfRule type="expression" dxfId="367" priority="13">
      <formula>$F$26="Yes"</formula>
    </cfRule>
  </conditionalFormatting>
  <conditionalFormatting sqref="F141:F143 F144:G144">
    <cfRule type="expression" dxfId="366" priority="26" stopIfTrue="1">
      <formula>$AE$36=2</formula>
    </cfRule>
    <cfRule type="expression" dxfId="365" priority="24" stopIfTrue="1">
      <formula>$AE$10=4</formula>
    </cfRule>
    <cfRule type="expression" dxfId="364" priority="21" stopIfTrue="1">
      <formula>OR($AE$10=1,$AE$10=10)</formula>
    </cfRule>
    <cfRule type="expression" dxfId="363" priority="22" stopIfTrue="1">
      <formula>OR($AE$10=5,$AE$10=6,$AE$10=7)</formula>
    </cfRule>
    <cfRule type="expression" dxfId="362" priority="23" stopIfTrue="1">
      <formula>$AE$10=2</formula>
    </cfRule>
    <cfRule type="expression" dxfId="361" priority="25" stopIfTrue="1">
      <formula>$AE$10=3</formula>
    </cfRule>
  </conditionalFormatting>
  <conditionalFormatting sqref="F205:F214">
    <cfRule type="expression" dxfId="360" priority="64" stopIfTrue="1">
      <formula>$E205="Quarterly"</formula>
    </cfRule>
  </conditionalFormatting>
  <conditionalFormatting sqref="F121:G144">
    <cfRule type="expression" dxfId="359" priority="20" stopIfTrue="1">
      <formula>$D$30="Yes"</formula>
    </cfRule>
  </conditionalFormatting>
  <conditionalFormatting sqref="F41:I47">
    <cfRule type="expression" dxfId="358" priority="124" stopIfTrue="1">
      <formula>$D$29="No"</formula>
    </cfRule>
    <cfRule type="expression" dxfId="357" priority="125" stopIfTrue="1">
      <formula>AND($AE$10&lt;&gt;8,$AE$10&lt;&gt;0)</formula>
    </cfRule>
    <cfRule type="expression" dxfId="356" priority="126" stopIfTrue="1">
      <formula>$AE$10=2</formula>
    </cfRule>
    <cfRule type="expression" dxfId="355" priority="127" stopIfTrue="1">
      <formula>$AE$7="no"</formula>
    </cfRule>
    <cfRule type="expression" dxfId="354" priority="128" stopIfTrue="1">
      <formula>$AE$39=2</formula>
    </cfRule>
  </conditionalFormatting>
  <conditionalFormatting sqref="F72:I85">
    <cfRule type="expression" dxfId="353" priority="116" stopIfTrue="1">
      <formula>$D$30="No"</formula>
    </cfRule>
    <cfRule type="expression" dxfId="352" priority="117" stopIfTrue="1">
      <formula>$D$30="Yes"</formula>
    </cfRule>
    <cfRule type="expression" dxfId="351" priority="118" stopIfTrue="1">
      <formula>AND($AE$10&lt;&gt;8,$AE$10&lt;&gt;0)</formula>
    </cfRule>
  </conditionalFormatting>
  <conditionalFormatting sqref="G121:G143 C101:C120 F101:G120 J101:J120">
    <cfRule type="expression" dxfId="350" priority="52" stopIfTrue="1">
      <formula>$D$29="Yes"</formula>
    </cfRule>
  </conditionalFormatting>
  <conditionalFormatting sqref="G121:G143 C101:H120">
    <cfRule type="expression" dxfId="349" priority="16">
      <formula>$F$26="No"</formula>
    </cfRule>
  </conditionalFormatting>
  <conditionalFormatting sqref="G161:G163">
    <cfRule type="expression" dxfId="347" priority="71" stopIfTrue="1">
      <formula>$S$13="no"</formula>
    </cfRule>
  </conditionalFormatting>
  <conditionalFormatting sqref="G205:G214">
    <cfRule type="expression" dxfId="346" priority="2">
      <formula>OR($E205="Semiannually",$E205="Monthly",$E205="Weekly",$E205="Daily",$E205="Hourly",$E205="Continuous",$E205="Other measurement frequency")</formula>
    </cfRule>
    <cfRule type="expression" dxfId="345" priority="1" stopIfTrue="1">
      <formula>$B$199="No"</formula>
    </cfRule>
  </conditionalFormatting>
  <conditionalFormatting sqref="H101:H144">
    <cfRule type="expression" dxfId="344" priority="50" stopIfTrue="1">
      <formula>$G101="Quarterly"</formula>
    </cfRule>
  </conditionalFormatting>
  <conditionalFormatting sqref="H206:H214">
    <cfRule type="expression" dxfId="343" priority="62" stopIfTrue="1">
      <formula>#REF!="Yes"</formula>
    </cfRule>
  </conditionalFormatting>
  <conditionalFormatting sqref="H205:J214 B205:E214">
    <cfRule type="expression" dxfId="342" priority="63" stopIfTrue="1">
      <formula>$B$199="Yes"</formula>
    </cfRule>
  </conditionalFormatting>
  <conditionalFormatting sqref="I101:I144">
    <cfRule type="expression" dxfId="341" priority="4">
      <formula>OR($G101="Semiannually",$G101="Monthly",$G101="Weekly",$G101="Daily",$G101="Hourly",$G101="Continuous",$G101="Other measurement frequency")</formula>
    </cfRule>
    <cfRule type="expression" dxfId="340" priority="3" stopIfTrue="1">
      <formula>$F$26="No"</formula>
    </cfRule>
  </conditionalFormatting>
  <conditionalFormatting sqref="J121:J144">
    <cfRule type="expression" dxfId="339" priority="85" stopIfTrue="1">
      <formula>$D$30="Yes"</formula>
    </cfRule>
  </conditionalFormatting>
  <conditionalFormatting sqref="J101:L144 F121:F143 H121:H143 F144:H144">
    <cfRule type="expression" dxfId="338" priority="11">
      <formula>$F$26="No"</formula>
    </cfRule>
  </conditionalFormatting>
  <conditionalFormatting sqref="J121:L140 F121:F140">
    <cfRule type="expression" dxfId="337" priority="87" stopIfTrue="1">
      <formula>OR($AE$10=1,$AE$10=10)</formula>
    </cfRule>
  </conditionalFormatting>
  <conditionalFormatting sqref="J121:L144 F121:F140 C141">
    <cfRule type="expression" dxfId="336" priority="98" stopIfTrue="1">
      <formula>$AE$10=4</formula>
    </cfRule>
  </conditionalFormatting>
  <conditionalFormatting sqref="J141:L144 C141">
    <cfRule type="expression" dxfId="335" priority="86" stopIfTrue="1">
      <formula>OR($AE$10=5,$AE$10=6,$AE$10=7)</formula>
    </cfRule>
  </conditionalFormatting>
  <conditionalFormatting sqref="J141:L144">
    <cfRule type="expression" dxfId="334" priority="53" stopIfTrue="1">
      <formula>$D$29="No"</formula>
    </cfRule>
    <cfRule type="expression" dxfId="333" priority="96" stopIfTrue="1">
      <formula>$AE$10=9</formula>
    </cfRule>
    <cfRule type="expression" dxfId="332" priority="97" stopIfTrue="1">
      <formula>$AE$10=2</formula>
    </cfRule>
  </conditionalFormatting>
  <dataValidations xWindow="1044" yWindow="720" count="56">
    <dataValidation type="decimal" operator="greaterThanOrEqual" allowBlank="1" showInputMessage="1" showErrorMessage="1" promptTitle="Est. quantity of gas stolen" prompt="Enter the estimated amount of gas stolen in the calendar year, in thousand standard cubic feet." sqref="H15" xr:uid="{00000000-0002-0000-0400-000000000000}">
      <formula1>0</formula1>
    </dataValidation>
    <dataValidation type="decimal" operator="greaterThanOrEqual" allowBlank="1" showInputMessage="1" showErrorMessage="1" promptTitle="Quantity of natural gas consumed" prompt="Enter the quantity of natural gas consumed by the LDC for operational purposes, in thousand standard cubic feet" sqref="G15" xr:uid="{00000000-0002-0000-0400-000001000000}">
      <formula1>0</formula1>
    </dataValidation>
    <dataValidation type="decimal" operator="greaterThanOrEqual" allowBlank="1" showInputMessage="1" showErrorMessage="1" promptTitle="Quantity of nat. gas transferred" prompt="Enter the quantity of natural gas transferred to third parties such as other LDCs or pipelines, in thousand standard cubic feet._x000a__x000a_NOTE: Does not include stolen gas, or gas that is otherwise unaccounted for" sqref="F15" xr:uid="{00000000-0002-0000-0400-000002000000}">
      <formula1>0</formula1>
    </dataValidation>
    <dataValidation type="decimal" operator="greaterThanOrEqual" allowBlank="1" showInputMessage="1" showErrorMessage="1" promptTitle="Quantity of nat. gas delivered" prompt="Enter the quantity of natural gas delivered to end users, in thousand standard cubic feet. Does not include stolen gas, or gas that is otherwise unaccounted for." sqref="E15" xr:uid="{00000000-0002-0000-0400-000003000000}">
      <formula1>0</formula1>
    </dataValidation>
    <dataValidation type="decimal" operator="greaterThanOrEqual" allowBlank="1" showInputMessage="1" showErrorMessage="1" promptTitle="Quantity of nat. gas added" prompt="Enter the quantity of natural gas added to in-system storage in the calendar year, in thousand standard cubic feet" sqref="D15" xr:uid="{00000000-0002-0000-0400-000004000000}">
      <formula1>0</formula1>
    </dataValidation>
    <dataValidation type="decimal" operator="greaterThanOrEqual" allowBlank="1" showInputMessage="1" showErrorMessage="1" promptTitle="Quantity of nat. gas withdrawn" prompt="Enter the quantity of natural gas withdrawn from in-system storage in the calendar year, in thousand standard cubic feet" sqref="C15" xr:uid="{00000000-0002-0000-0400-000005000000}">
      <formula1>0</formula1>
    </dataValidation>
    <dataValidation type="decimal" operator="greaterThanOrEqual" allowBlank="1" showInputMessage="1" showErrorMessage="1" promptTitle="Quantity of natural gas received" prompt="Enter the quantity of natural gas received at all custody transfer stations in the calendar year, in thousand standard cubic feet, value may include meter corrections for this calendar year" sqref="B15" xr:uid="{00000000-0002-0000-0400-000006000000}">
      <formula1>0</formula1>
    </dataValidation>
    <dataValidation type="list" allowBlank="1" showInputMessage="1" showErrorMessage="1" promptTitle="Facility use leak surveys?" prompt="Specify whether the facility used leak surveys to calculate emissions from equipment leaks in accordance with 98.232 [per 98.236(q)] (Yes/No)" sqref="D29" xr:uid="{00000000-0002-0000-0400-000007000000}">
      <formula1>"Yes, No"</formula1>
    </dataValidation>
    <dataValidation type="whole" operator="greaterThanOrEqual" allowBlank="1" showInputMessage="1" showErrorMessage="1" errorTitle="Invalid Entry" error="Enter an integer greater than or equal to 0" promptTitle="Number of complete surveys" prompt="Enter the number of complete equipment leak surveys performed during the calendar" sqref="B36" xr:uid="{00000000-0002-0000-0400-000008000000}">
      <formula1>0</formula1>
    </dataValidation>
    <dataValidation type="list" allowBlank="1" showInputMessage="1" showErrorMessage="1" sqref="C36:H36" xr:uid="{00000000-0002-0000-0400-000009000000}">
      <formula1>"Yes, No"</formula1>
    </dataValidation>
    <dataValidation type="decimal" operator="greaterThanOrEqual" allowBlank="1" showInputMessage="1" showErrorMessage="1" promptTitle="CH4 Emissions" prompt="Enter the the CH4  emissions for this leak source, in metric tons CH4, as calculated using Equation W-30 (for surveyed components only " sqref="I41:I47" xr:uid="{00000000-0002-0000-0400-00000A000000}">
      <formula1>0</formula1>
    </dataValidation>
    <dataValidation type="decimal" operator="greaterThanOrEqual" allowBlank="1" showInputMessage="1" showErrorMessage="1" promptTitle="CO2 Emissions" prompt="Enter the the CO2 emissions for this leak source, in metric tons CO2, as calculated using Equation W-30 (for surveyed components only)" sqref="H41:H47" xr:uid="{00000000-0002-0000-0400-00000B000000}">
      <formula1>0</formula1>
    </dataValidation>
    <dataValidation type="decimal" allowBlank="1" showInputMessage="1" showErrorMessage="1" errorTitle="WARNING" error="Enter number of hours between 0 and 8,784" promptTitle="Average time components leak" prompt="Enter the average time the surveyed components were assumed to be leaking and operational, in hours (average of Tp,z in Equation W-30)" sqref="G41:G47" xr:uid="{00000000-0002-0000-0400-00000C000000}">
      <formula1>0</formula1>
      <formula2>8784</formula2>
    </dataValidation>
    <dataValidation type="whole" operator="greaterThanOrEqual" allowBlank="1" showInputMessage="1" showErrorMessage="1" errorTitle="Invalid Entry" error="Enter an integer greater than or equal to 0" promptTitle="Count of surveyed component type" prompt="Enter the total number of surveyed component type that were identified as leaking in the calendar year (Xp in Equation W-30)" sqref="F41:F47" xr:uid="{00000000-0002-0000-0400-00000D000000}">
      <formula1>0</formula1>
    </dataValidation>
    <dataValidation type="decimal" operator="greaterThanOrEqual" allowBlank="1" showInputMessage="1" showErrorMessage="1" promptTitle="Above Grade T-D CO2" prompt="Enter the annual CO2 emissions  from all above grade T–D transfer stations combined, in metric tons CO2" sqref="F64" xr:uid="{00000000-0002-0000-0400-00000E000000}">
      <formula1>0</formula1>
    </dataValidation>
    <dataValidation type="decimal" operator="greaterThanOrEqual" allowBlank="1" showInputMessage="1" showErrorMessage="1" promptTitle="Above Grade T-D CH4" prompt="Enter the annual CH4 emissions  from all above grade T–D transfer stations combined, in metric tons CH4" sqref="F65" xr:uid="{00000000-0002-0000-0400-00000F000000}">
      <formula1>0</formula1>
    </dataValidation>
    <dataValidation type="list" allowBlank="1" showInputMessage="1" showErrorMessage="1" promptTitle="Multiple year leak survey cycle?" prompt="Indicate whether the facility performs equipment leak surveys across a multiple year leak survey cycle [Yes/No]" sqref="F61" xr:uid="{00000000-0002-0000-0400-000010000000}">
      <formula1>"Yes, No"</formula1>
    </dataValidation>
    <dataValidation type="decimal" allowBlank="1" showInputMessage="1" showErrorMessage="1" errorTitle="WARNING" error="Enter number of hours between 0 and 8,764" promptTitle="Avg. time M-R operational" prompt="Enter the average estimated time that each meter/regulator run at above grade T-D transfer stations was operational in the calendar year, in hours (“Tw,avg” in Equation W-32B)" sqref="F63" xr:uid="{00000000-0002-0000-0400-000011000000}">
      <formula1>0</formula1>
      <formula2>8784</formula2>
    </dataValidation>
    <dataValidation type="whole" operator="greaterThanOrEqual" allowBlank="1" showInputMessage="1" showErrorMessage="1" errorTitle="Invalid Entry" error="Enter an integer greater than or equal to 0" promptTitle="M-R runs above grade T-D station" prompt="Enter the total number of meter/regulator runs at above grade T-D station facilities (&quot;COUNTMR&quot; in Equation W-32B)" sqref="F62" xr:uid="{00000000-0002-0000-0400-000012000000}">
      <formula1>0</formula1>
    </dataValidation>
    <dataValidation type="decimal" operator="greaterThanOrEqual" allowBlank="1" showInputMessage="1" showErrorMessage="1" promptTitle="M-R run CH4 emission factor" prompt="Enter the meter/regulator run CH4 emission factor based on all surveyed T-D transfer stations in the current leak cycle, standard cubic feet per operational hour of all meter/regulator runs (EFs,MR,CH4 calculated using Equation W-31)" sqref="C65" xr:uid="{00000000-0002-0000-0400-000013000000}">
      <formula1>0</formula1>
    </dataValidation>
    <dataValidation type="decimal" operator="greaterThanOrEqual" allowBlank="1" showInputMessage="1" showErrorMessage="1" promptTitle="M-R run CO2 emission factor" prompt="Enter the meter/regulator run CO2 emission factor based on all surveyed T-D transfer stations in the current leak cycle, in standard cubic feet per operational hour of all meter/regulator runs (EFs,MR,CO2 calculated using Equation W-31)" sqref="C64" xr:uid="{00000000-0002-0000-0400-000014000000}">
      <formula1>0</formula1>
    </dataValidation>
    <dataValidation type="decimal" allowBlank="1" showInputMessage="1" showErrorMessage="1" errorTitle="WARNING" error="Enter number of hours between 0 and 8,784" promptTitle="Avg. time M-R runs operational" prompt="Enter the average time that meter/regulator runs surveyed in the current leak survey cycle were operational, in hours (Average of &quot;Tw,y&quot; from Equation W-31 for all years included in the leak survey cycle)" sqref="C63" xr:uid="{00000000-0002-0000-0400-000015000000}">
      <formula1>0</formula1>
      <formula2>8784</formula2>
    </dataValidation>
    <dataValidation type="whole" operator="greaterThanOrEqual" allowBlank="1" showInputMessage="1" showErrorMessage="1" errorTitle="Invalid Entry" error="Enter an integer greater than or equal to 0" promptTitle="Number of M-R runs current cycle" prompt="Enter the number of meter/regulator runs at above grade T-D transfer stations surveyed in the current leak survey cycle (&quot;Sum of COUNTmr,y&quot; from Equation W-31 for all calendar years in the current leak survey cycle)" sqref="C62" xr:uid="{00000000-0002-0000-0400-000016000000}">
      <formula1>0</formula1>
    </dataValidation>
    <dataValidation type="decimal" allowBlank="1" showInputMessage="1" showErrorMessage="1" errorTitle="WARNING" error="Enter number of hours between 0 and 8,784" promptTitle="Avg. time M-R runs operational" prompt="Enter the average time that meter/regulator runs surveyed in the calendar year were operational, in hours (&quot;Average of Tw,y&quot; from Equation W-31)" sqref="C57" xr:uid="{00000000-0002-0000-0400-000017000000}">
      <formula1>0</formula1>
      <formula2>8784</formula2>
    </dataValidation>
    <dataValidation type="whole" operator="greaterThanOrEqual" allowBlank="1" showInputMessage="1" showErrorMessage="1" errorTitle="Invalid Entry" error="Enter an integer greater than or equal to 0" promptTitle="Above Grade M-R Stations" prompt="Enter the total number of runs at above grade T-D transfer stations surveyed in the calendar year (&quot;COUNTmr,y&quot; from Equation W-31)" sqref="C56" xr:uid="{00000000-0002-0000-0400-000018000000}">
      <formula1>0</formula1>
    </dataValidation>
    <dataValidation type="whole" operator="greaterThanOrEqual" allowBlank="1" showInputMessage="1" showErrorMessage="1" errorTitle="Invalid Entry" error="Enter an integer greater than or equal to 0" promptTitle="Above Grade T-D Transfer Station" prompt="Enter the total number of above grade T–D transfer stations surveyed in the calendar year" sqref="C61 C55" xr:uid="{00000000-0002-0000-0400-000019000000}">
      <formula1>0</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E64:E65 B55 B53" xr:uid="{00000000-0002-0000-0400-00001A000000}"/>
    <dataValidation allowBlank="1" showInputMessage="1" showErrorMessage="1" promptTitle="Emission Source and Service Type" prompt="Select the emission source by service type required to use Eq. W-32A" sqref="C72:E85" xr:uid="{00000000-0002-0000-0400-00001B000000}"/>
    <dataValidation type="decimal" operator="greaterThanOrEqual" allowBlank="1" showInputMessage="1" showErrorMessage="1" errorTitle="Invalid Entry" error="Enter an integer greater than or equal to 0" promptTitle="Number of emission source type" prompt="Enter the total number of emission source type (&quot;COUNTe&quot; in Equation W-32A)" sqref="F78:F85" xr:uid="{00000000-0002-0000-0400-00001C000000}">
      <formula1>0</formula1>
    </dataValidation>
    <dataValidation type="decimal" operator="greaterThanOrEqual" allowBlank="1" showInputMessage="1" showErrorMessage="1" promptTitle="CH4 Emissions" prompt="Enter CH4 emissions, in metric tons CH4, for this component type" sqref="I72:I85" xr:uid="{00000000-0002-0000-0400-00001D000000}">
      <formula1>0</formula1>
    </dataValidation>
    <dataValidation type="decimal" allowBlank="1" showInputMessage="1" showErrorMessage="1" errorTitle="WARNING" error="Enter number of hours between 0 and 8,784" promptTitle="Avg. estimate time operational" prompt="Enter the average estimated time that the emission source type was operational in the calendar year, in hours (&quot;Te&quot; in Equation W-32A)" sqref="G72:G85" xr:uid="{00000000-0002-0000-0400-00001E000000}">
      <formula1>0</formula1>
      <formula2>8784</formula2>
    </dataValidation>
    <dataValidation type="whole" operator="greaterThanOrEqual" allowBlank="1" showInputMessage="1" showErrorMessage="1" errorTitle="Invalid Entry" error="Enter an integer greater than or equal to 0" promptTitle="Number of emission source type" prompt="Enter the total number of emission source type (&quot;COUNTe&quot; in Equation W-32A)" sqref="F72:F77" xr:uid="{00000000-0002-0000-0400-00001F000000}">
      <formula1>0</formula1>
    </dataValidation>
    <dataValidation type="decimal" operator="greaterThanOrEqual" allowBlank="1" showInputMessage="1" showErrorMessage="1" promptTitle="CO2 Emissions" prompt="Enter CO2 emissions, in metric tons CO2, for this component type" sqref="H72:H85" xr:uid="{00000000-0002-0000-0400-000020000000}">
      <formula1>0</formula1>
    </dataValidation>
    <dataValidation type="decimal" allowBlank="1" showInputMessage="1" showErrorMessage="1" errorTitle="WARNING" error="Enter number of hours between 0 and 8,784" promptTitle="Average time M-R not above grade" prompt="Enter the average estimated time that each meter/regulator run at above grade metering-regulating stations that are not above grade transmission-distribution transfer stations was operational in the calendar year, in hours (“Tw,avg in Eq. W-32B)" sqref="C94" xr:uid="{00000000-0002-0000-0400-000021000000}">
      <formula1>0</formula1>
      <formula2>8784</formula2>
    </dataValidation>
    <dataValidation type="whole" operator="greaterThanOrEqual" allowBlank="1" showInputMessage="1" showErrorMessage="1" errorTitle="Invalid Entry" error="Enter an integer greater than or equal to 0" promptTitle="M-R runs above grade M-R stat" prompt="Enter the number of meter/regulator runs at above grade metering-regulating stations that are not above grade T-D transfer stations (Countmr in Eq. W-32B) " sqref="C93" xr:uid="{00000000-0002-0000-0400-000022000000}">
      <formula1>0</formula1>
    </dataValidation>
    <dataValidation type="whole" operator="greaterThanOrEqual" allowBlank="1" showInputMessage="1" showErrorMessage="1" errorTitle="Invalid Entry" error="Enter an integer greater than or equal to 0" promptTitle="Number of above grade M-R stats" prompt="Enter the number of above grade metering-regulating stations that are not transmission-distribution transfer stations" sqref="C92" xr:uid="{00000000-0002-0000-0400-000023000000}">
      <formula1>0</formula1>
    </dataValidation>
    <dataValidation type="whole" operator="greaterThanOrEqual" allowBlank="1" showInputMessage="1" showErrorMessage="1" errorTitle="Invalid Entry" error="Enter an integer greater than or equal to 0" promptTitle="Number of above grade T-D stats" prompt="Enter the number of above grade transmission-distribution transfer stations" sqref="C91" xr:uid="{00000000-0002-0000-0400-000024000000}">
      <formula1>0</formula1>
    </dataValidation>
    <dataValidation type="decimal" operator="greaterThanOrEqual" allowBlank="1" showInputMessage="1" showErrorMessage="1" promptTitle="CH4 Emissions" prompt="Enter the annual CH4 emissions, in metric tons CH4, from above grade M-R stations that are not above grade T-D transfer stations" sqref="F92" xr:uid="{00000000-0002-0000-0400-000025000000}">
      <formula1>0</formula1>
    </dataValidation>
    <dataValidation type="decimal" operator="greaterThanOrEqual" allowBlank="1" showInputMessage="1" showErrorMessage="1" promptTitle="CO2 Emissions" prompt="Enter the annual CO2 emissions, in metric tons CO2, from above grade M-R stations that are not above grade T-D transfer stations" sqref="F91" xr:uid="{00000000-0002-0000-0400-000026000000}">
      <formula1>0</formula1>
    </dataValidation>
    <dataValidation type="whole" allowBlank="1" showInputMessage="1" showErrorMessage="1" promptTitle="Number of Quarters" prompt="Enter the number of quarters missing data procedures were used" sqref="F205:F214 H101:H144" xr:uid="{00000000-0002-0000-0400-000027000000}">
      <formula1>1</formula1>
      <formula2>4</formula2>
    </dataValidation>
    <dataValidation type="decimal" allowBlank="1" showInputMessage="1" showErrorMessage="1" promptTitle="Hours of missing data procedure" prompt="Enter the total number of hours the missing data procedure was used" sqref="I101:I144 G205:G214" xr:uid="{00000000-0002-0000-0400-000028000000}">
      <formula1>0</formula1>
      <formula2>8784</formula2>
    </dataValidation>
    <dataValidation allowBlank="1" showInputMessage="1" showErrorMessage="1" promptTitle="Procedures used" prompt="Enter the procedures used to determine the missing data" sqref="H205:J214 K140:L140 K142:L144 K117:L120 J101:J144" xr:uid="{00000000-0002-0000-0400-000029000000}"/>
    <dataValidation type="whole" operator="greaterThanOrEqual" allowBlank="1" showInputMessage="1" showErrorMessage="1" promptTitle="Total Number Small Units" prompt="Enter the total number of the above combustion units" sqref="C163" xr:uid="{00000000-0002-0000-0400-00002A000000}">
      <formula1>0</formula1>
    </dataValidation>
    <dataValidation type="list" allowBlank="1" showInputMessage="1" showErrorMessage="1" promptTitle="Small Internal Combustion" prompt="Indicate whether the combustion units included internal fuel combustion units that are not compressor-drivers, with a rated heat capacity less than or equal to 1 mmBtu/hr (or equivalent of 130 horsepower) [Yes/No]" sqref="C162" xr:uid="{00000000-0002-0000-0400-00002B000000}">
      <formula1>"Yes, No"</formula1>
    </dataValidation>
    <dataValidation type="list" allowBlank="1" showInputMessage="1" showErrorMessage="1" promptTitle="Small External Combustion" prompt="Indicate whether the combustion units included external fuel combustion units with a rate heat capacity less than or equal to 5 million Btu per hour [Yes/No]" sqref="C161" xr:uid="{00000000-0002-0000-0400-00002C000000}">
      <formula1>"Yes, No"</formula1>
    </dataValidation>
    <dataValidation type="list" allowBlank="1" showInputMessage="1" showErrorMessage="1" promptTitle="Compressor-drivers" prompt="Indicate whether there are Internal fuel combustion units of any heat capacity that are compressor-drivers [Yes/No]" sqref="G163" xr:uid="{00000000-0002-0000-0400-00002D000000}">
      <formula1>"Yes, No"</formula1>
    </dataValidation>
    <dataValidation type="list" allowBlank="1" showInputMessage="1" showErrorMessage="1" promptTitle="Large Internal Combustion" prompt="Indicate whether the combustion units included internal fuel combustion units that are not compressor-drivers, with a rated heat capacity greater than 1 mmBtu/hr (or equivalent of 130 horsepower) [Yes/No]" sqref="G162" xr:uid="{00000000-0002-0000-0400-00002E000000}">
      <formula1>"Yes, No"</formula1>
    </dataValidation>
    <dataValidation type="list" allowBlank="1" showInputMessage="1" showErrorMessage="1" promptTitle="Large External Combustion" prompt="Indicate whether the combustion units included external fuel combustion units with a rate heat capacity greater than 5 million Btu per hour [Yes/No]" sqref="G161" xr:uid="{00000000-0002-0000-0400-00002F000000}">
      <formula1>"Yes, No"</formula1>
    </dataValidation>
    <dataValidation type="decimal" operator="greaterThanOrEqual" allowBlank="1" showInputMessage="1" showErrorMessage="1" promptTitle="N2O Emissions" prompt="Enter N2O emissions from this unit type and fuel type combination, in metric tons N2O, calculated according to 98.233(z)(1) and (2)" sqref="H170:H195" xr:uid="{00000000-0002-0000-0400-000030000000}">
      <formula1>0</formula1>
    </dataValidation>
    <dataValidation type="decimal" operator="greaterThanOrEqual" allowBlank="1" showInputMessage="1" showErrorMessage="1" promptTitle="CH4 Emissions" prompt="Enter CH4 emissions from this unit type and fuel type combination, in metric tons CH4, calculated according to 98.233(z)(1) and (2)" sqref="G170:G195" xr:uid="{00000000-0002-0000-0400-000031000000}">
      <formula1>0</formula1>
    </dataValidation>
    <dataValidation type="decimal" operator="greaterThanOrEqual" allowBlank="1" showInputMessage="1" showErrorMessage="1" promptTitle="CO2 Emissions" prompt="Enter CO2 emissions from this unit type and fuel type combination, in metric tons CO2, calculated according to 98.233(z)(1) and (2)" sqref="F170:F195" xr:uid="{00000000-0002-0000-0400-000032000000}">
      <formula1>0</formula1>
    </dataValidation>
    <dataValidation type="decimal" operator="greaterThanOrEqual" allowBlank="1" showInputMessage="1" showErrorMessage="1" promptTitle="Quantity of fuel combusted" prompt="Enter the quantity of fuel combusted in the calendar year, in thousand standard cubic feet, gallons or tons" sqref="D170:D195" xr:uid="{00000000-0002-0000-0400-000033000000}">
      <formula1>0</formula1>
    </dataValidation>
    <dataValidation allowBlank="1" showInputMessage="1" showErrorMessage="1" promptTitle="Fuel type combusted" prompt="Input the type of fuel combusted" sqref="C205:C214" xr:uid="{00000000-0002-0000-0400-000034000000}"/>
    <dataValidation type="list" allowBlank="1" showInputMessage="1" showErrorMessage="1" promptTitle="Missing Data" prompt="Report whether missing data procedures were used for any parameters to calculate GHG emissions (Yes or No)" sqref="F26 B199" xr:uid="{00000000-0002-0000-0400-000035000000}">
      <formula1>"Yes, No"</formula1>
    </dataValidation>
    <dataValidation allowBlank="1" showInputMessage="1" showErrorMessage="1" promptTitle="Fuel type combusted" prompt="Enter the type of fuel combusted" sqref="C170:C195" xr:uid="{00000000-0002-0000-0400-000036000000}"/>
    <dataValidation type="list" allowBlank="1" showInputMessage="1" showErrorMessage="1" promptTitle="Facility use population counts?" prompt="Specify whether the facility used population counts to calculate emissions from equipment leaks in accordance with 98.232 [per 98.236(r)] (Yes/No)" sqref="D30" xr:uid="{00000000-0002-0000-0400-000037000000}">
      <formula1>"Yes, No"</formula1>
    </dataValidation>
  </dataValidations>
  <hyperlinks>
    <hyperlink ref="B147" location="Distribution!A1" display="RETURN TO TOP" xr:uid="{00000000-0004-0000-0400-000000000000}"/>
    <hyperlink ref="B217" location="Distribution!A1" display="RETURN TO TOP" xr:uid="{00000000-0004-0000-0400-000001000000}"/>
    <hyperlink ref="D17" location="Distribution!D29" display="Go to Section" xr:uid="{00000000-0004-0000-0400-000002000000}"/>
    <hyperlink ref="D18" location="Distribution!C161" display="Go to Section" xr:uid="{00000000-0004-0000-0400-000003000000}"/>
    <hyperlink ref="F18" location="Summary!A1" display="Return to Summary Tab" xr:uid="{00000000-0004-0000-0400-000004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11" r:id="rId4" name="Option Button 7">
              <controlPr defaultSize="0" autoFill="0" autoLine="0" autoPict="0">
                <anchor moveWithCells="1">
                  <from>
                    <xdr:col>3</xdr:col>
                    <xdr:colOff>381000</xdr:colOff>
                    <xdr:row>156</xdr:row>
                    <xdr:rowOff>114300</xdr:rowOff>
                  </from>
                  <to>
                    <xdr:col>3</xdr:col>
                    <xdr:colOff>762000</xdr:colOff>
                    <xdr:row>156</xdr:row>
                    <xdr:rowOff>314325</xdr:rowOff>
                  </to>
                </anchor>
              </controlPr>
            </control>
          </mc:Choice>
        </mc:AlternateContent>
        <mc:AlternateContent xmlns:mc="http://schemas.openxmlformats.org/markup-compatibility/2006">
          <mc:Choice Requires="x14">
            <control shapeId="21512" r:id="rId5" name="Option Button 8">
              <controlPr defaultSize="0" autoFill="0" autoLine="0" autoPict="0">
                <anchor moveWithCells="1">
                  <from>
                    <xdr:col>3</xdr:col>
                    <xdr:colOff>876300</xdr:colOff>
                    <xdr:row>156</xdr:row>
                    <xdr:rowOff>114300</xdr:rowOff>
                  </from>
                  <to>
                    <xdr:col>3</xdr:col>
                    <xdr:colOff>1304925</xdr:colOff>
                    <xdr:row>156</xdr:row>
                    <xdr:rowOff>314325</xdr:rowOff>
                  </to>
                </anchor>
              </controlPr>
            </control>
          </mc:Choice>
        </mc:AlternateContent>
        <mc:AlternateContent xmlns:mc="http://schemas.openxmlformats.org/markup-compatibility/2006">
          <mc:Choice Requires="x14">
            <control shapeId="21513" r:id="rId6" name="Group Box 9">
              <controlPr defaultSize="0" autoFill="0" autoPict="0">
                <anchor moveWithCells="1">
                  <from>
                    <xdr:col>3</xdr:col>
                    <xdr:colOff>123825</xdr:colOff>
                    <xdr:row>156</xdr:row>
                    <xdr:rowOff>85725</xdr:rowOff>
                  </from>
                  <to>
                    <xdr:col>3</xdr:col>
                    <xdr:colOff>1504950</xdr:colOff>
                    <xdr:row>156</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stopIfTrue="1" id="{CB2FBD9C-82B0-4C84-B42B-CF39E913C6BD}">
            <xm:f>Functions!$X$24=2</xm:f>
            <x14:dxf>
              <font>
                <color rgb="FFFF0000"/>
              </font>
              <fill>
                <patternFill>
                  <bgColor theme="1"/>
                </patternFill>
              </fill>
            </x14:dxf>
          </x14:cfRule>
          <xm:sqref>B199</xm:sqref>
        </x14:conditionalFormatting>
        <x14:conditionalFormatting xmlns:xm="http://schemas.microsoft.com/office/excel/2006/main">
          <x14:cfRule type="expression" priority="60" stopIfTrue="1" id="{04627BD3-EEFA-4CE0-9AA8-87665ED526AF}">
            <xm:f>Functions!$X$24=2</xm:f>
            <x14:dxf>
              <font>
                <color rgb="FFFF0000"/>
              </font>
              <fill>
                <patternFill>
                  <bgColor theme="1"/>
                </patternFill>
              </fill>
            </x14:dxf>
          </x14:cfRule>
          <xm:sqref>B205:E214 H205:J214</xm:sqref>
        </x14:conditionalFormatting>
        <x14:conditionalFormatting xmlns:xm="http://schemas.microsoft.com/office/excel/2006/main">
          <x14:cfRule type="expression" priority="66" stopIfTrue="1" id="{5ADDF2F1-3D12-4641-AE49-0566307306BA}">
            <xm:f>AND(Functions!$X$24&lt;&gt;2,OR($G$161="Yes",$G$162="Yes",$G$163="Yes"))</xm:f>
            <x14:dxf>
              <font>
                <color theme="1"/>
              </font>
              <fill>
                <patternFill>
                  <bgColor rgb="FF99CCFF"/>
                </patternFill>
              </fill>
            </x14:dxf>
          </x14:cfRule>
          <x14:cfRule type="expression" priority="69" stopIfTrue="1" id="{45AE3A53-8CE7-4140-B9F5-6B5200DAA52F}">
            <xm:f>Functions!$X$24=2</xm:f>
            <x14:dxf>
              <font>
                <color rgb="FFFF0000"/>
              </font>
              <fill>
                <patternFill>
                  <bgColor theme="1"/>
                </patternFill>
              </fill>
            </x14:dxf>
          </x14:cfRule>
          <xm:sqref>B170:H195</xm:sqref>
        </x14:conditionalFormatting>
        <x14:conditionalFormatting xmlns:xm="http://schemas.microsoft.com/office/excel/2006/main">
          <x14:cfRule type="expression" priority="72" stopIfTrue="1" id="{7B68A342-1C34-44DF-B1FE-CC7F7BEAD7E5}">
            <xm:f>Functions!$X$24=2</xm:f>
            <x14:dxf>
              <font>
                <color rgb="FFFF0000"/>
              </font>
              <fill>
                <patternFill>
                  <bgColor theme="1"/>
                </patternFill>
              </fill>
            </x14:dxf>
          </x14:cfRule>
          <xm:sqref>C161:C163</xm:sqref>
        </x14:conditionalFormatting>
        <x14:conditionalFormatting xmlns:xm="http://schemas.microsoft.com/office/excel/2006/main">
          <x14:cfRule type="expression" priority="70" stopIfTrue="1" id="{85163929-BB97-4913-B99E-7D6D1EF68659}">
            <xm:f>Functions!$X$24=2</xm:f>
            <x14:dxf>
              <font>
                <color rgb="FFFF0000"/>
              </font>
              <fill>
                <patternFill>
                  <bgColor theme="1"/>
                </patternFill>
              </fill>
            </x14:dxf>
          </x14:cfRule>
          <xm:sqref>G161:G163</xm:sqref>
        </x14:conditionalFormatting>
      </x14:conditionalFormattings>
    </ext>
    <ext xmlns:x14="http://schemas.microsoft.com/office/spreadsheetml/2009/9/main" uri="{CCE6A557-97BC-4b89-ADB6-D9C93CAAB3DF}">
      <x14:dataValidations xmlns:xm="http://schemas.microsoft.com/office/excel/2006/main" xWindow="1044" yWindow="720" count="10">
        <x14:dataValidation type="list" allowBlank="1" showInputMessage="1" showErrorMessage="1" promptTitle="Component Type" prompt="Select the component type" xr:uid="{00000000-0002-0000-0400-000038000000}">
          <x14:formula1>
            <xm:f>Functions!$AL$66:$AL$84</xm:f>
          </x14:formula1>
          <xm:sqref>C101:E120</xm:sqref>
        </x14:dataValidation>
        <x14:dataValidation type="list" allowBlank="1" showInputMessage="1" showErrorMessage="1" promptTitle="Parameters" prompt="Select the parameters for which missing data procedures were used to calculate emissions" xr:uid="{00000000-0002-0000-0400-000039000000}">
          <x14:formula1>
            <xm:f>Functions!$X$47:$X$49</xm:f>
          </x14:formula1>
          <xm:sqref>F101:F120</xm:sqref>
        </x14:dataValidation>
        <x14:dataValidation type="list" allowBlank="1" showInputMessage="1" showErrorMessage="1" promptTitle="Parameters" prompt="Select the parameters for which missing data procedures were used to calculate emissions" xr:uid="{00000000-0002-0000-0400-00003A000000}">
          <x14:formula1>
            <xm:f>Functions!$X$51:$X$53</xm:f>
          </x14:formula1>
          <xm:sqref>F121:F140</xm:sqref>
        </x14:dataValidation>
        <x14:dataValidation type="list" allowBlank="1" showInputMessage="1" showErrorMessage="1" promptTitle="Parameters" prompt="Select the parameters for which missing data procedures were used to calculate emissions" xr:uid="{00000000-0002-0000-0400-00003B000000}">
          <x14:formula1>
            <xm:f>Functions!$X$55</xm:f>
          </x14:formula1>
          <xm:sqref>F141:F144</xm:sqref>
        </x14:dataValidation>
        <x14:dataValidation type="list" operator="greaterThanOrEqual" allowBlank="1" showInputMessage="1" showErrorMessage="1" promptTitle="Parameters" prompt="Select the parameters for which missing data procedures were used to calculate emissions" xr:uid="{00000000-0002-0000-0400-00003C000000}">
          <x14:formula1>
            <xm:f>Functions!$O$181:$O$187</xm:f>
          </x14:formula1>
          <xm:sqref>D205:D214</xm:sqref>
        </x14:dataValidation>
        <x14:dataValidation type="list" allowBlank="1" showInputMessage="1" showErrorMessage="1" promptTitle="Unit of measure" prompt="Specify the unit of measure used to calculate the quantity of fuel combusted in the calendar year" xr:uid="{00000000-0002-0000-0400-00003D000000}">
          <x14:formula1>
            <xm:f>Functions!$X$34:$X$36</xm:f>
          </x14:formula1>
          <xm:sqref>E170:E195</xm:sqref>
        </x14:dataValidation>
        <x14:dataValidation type="list" allowBlank="1" showInputMessage="1" showErrorMessage="1" promptTitle="Type of combustion unit" prompt="Select the type of combustion unit" xr:uid="{00000000-0002-0000-0400-00003E000000}">
          <x14:formula1>
            <xm:f>Functions!$X$28:$X$30</xm:f>
          </x14:formula1>
          <xm:sqref>B205:B214 B170:B195</xm:sqref>
        </x14:dataValidation>
        <x14:dataValidation type="list" allowBlank="1" showInputMessage="1" showErrorMessage="1" promptTitle="Emission source type" prompt="Select the emission source type from Table R.2 for which missing data procedures were used" xr:uid="{00000000-0002-0000-0400-00003F000000}">
          <x14:formula1>
            <xm:f>Functions!$X$7:$X$20</xm:f>
          </x14:formula1>
          <xm:sqref>C121:C140</xm:sqref>
        </x14:dataValidation>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400-000040000000}">
          <x14:formula1>
            <xm:f>Functions!$D$40:$D$50</xm:f>
          </x14:formula1>
          <xm:sqref>E205:E214 G101:G132</xm:sqref>
        </x14:dataValidation>
        <x14:dataValidation type="list" allowBlank="1" showInputMessage="1" showErrorMessage="1" xr:uid="{00000000-0002-0000-0400-000041000000}">
          <x14:formula1>
            <xm:f>Functions!$D$40:$D$50</xm:f>
          </x14:formula1>
          <xm:sqref>G133:G144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G831"/>
  <sheetViews>
    <sheetView showGridLines="0" workbookViewId="0">
      <selection activeCell="D39" sqref="D39"/>
    </sheetView>
  </sheetViews>
  <sheetFormatPr defaultColWidth="9.140625" defaultRowHeight="14.25" x14ac:dyDescent="0.2"/>
  <cols>
    <col min="1" max="1" width="9.140625" style="44"/>
    <col min="2" max="2" width="38.85546875" style="44" customWidth="1"/>
    <col min="3" max="3" width="27.5703125" style="44" customWidth="1"/>
    <col min="4" max="4" width="37.28515625" style="44" customWidth="1"/>
    <col min="5" max="5" width="23.7109375" style="44" customWidth="1"/>
    <col min="6" max="6" width="40.7109375" style="44" customWidth="1"/>
    <col min="7" max="7" width="20.140625" style="44" customWidth="1"/>
    <col min="8" max="8" width="21.28515625" style="44" customWidth="1"/>
    <col min="9" max="9" width="23.140625" style="44" customWidth="1"/>
    <col min="10" max="10" width="23.7109375" style="44" customWidth="1"/>
    <col min="11" max="11" width="21.42578125" style="44" customWidth="1"/>
    <col min="12" max="12" width="23.140625" style="44" customWidth="1"/>
    <col min="13" max="13" width="21.7109375" style="44" customWidth="1"/>
    <col min="14" max="14" width="19.7109375" style="44" customWidth="1"/>
    <col min="15" max="15" width="21.5703125" style="44" customWidth="1"/>
    <col min="16" max="16" width="21.140625" style="44" customWidth="1"/>
    <col min="17" max="17" width="21.5703125" style="44" customWidth="1"/>
    <col min="18" max="18" width="22.5703125" style="44" customWidth="1"/>
    <col min="19" max="19" width="22.85546875" style="44" customWidth="1"/>
    <col min="20" max="20" width="23.5703125" style="44" customWidth="1"/>
    <col min="21" max="21" width="21.85546875" style="44" customWidth="1"/>
    <col min="22" max="22" width="22.42578125" style="44" customWidth="1"/>
    <col min="23" max="23" width="22.140625" style="44" customWidth="1"/>
    <col min="24" max="24" width="24" style="44" customWidth="1"/>
    <col min="25" max="25" width="22.140625" style="44" customWidth="1"/>
    <col min="26" max="26" width="20.85546875" style="44" customWidth="1"/>
    <col min="27" max="27" width="21.5703125" style="44" hidden="1" customWidth="1"/>
    <col min="28" max="28" width="20.85546875" style="44" customWidth="1"/>
    <col min="29" max="29" width="21.5703125" style="44" customWidth="1"/>
    <col min="30" max="16384" width="9.140625" style="44"/>
  </cols>
  <sheetData>
    <row r="1" spans="1:6" x14ac:dyDescent="0.2">
      <c r="A1" s="245"/>
    </row>
    <row r="3" spans="1:6" ht="20.25" x14ac:dyDescent="0.3">
      <c r="B3" s="354" t="s">
        <v>481</v>
      </c>
    </row>
    <row r="6" spans="1:6" ht="18" x14ac:dyDescent="0.25">
      <c r="B6" s="334" t="s">
        <v>43</v>
      </c>
    </row>
    <row r="7" spans="1:6" ht="18" x14ac:dyDescent="0.25">
      <c r="B7" s="431" t="s">
        <v>44</v>
      </c>
      <c r="C7" s="432" t="s">
        <v>45</v>
      </c>
      <c r="D7" s="433" t="s">
        <v>46</v>
      </c>
      <c r="E7" s="433" t="s">
        <v>47</v>
      </c>
      <c r="F7" s="434" t="s">
        <v>48</v>
      </c>
    </row>
    <row r="8" spans="1:6" x14ac:dyDescent="0.2">
      <c r="B8" s="379" t="s">
        <v>49</v>
      </c>
      <c r="C8" s="369">
        <f>B55</f>
        <v>0</v>
      </c>
      <c r="D8" s="369">
        <f>C55</f>
        <v>0</v>
      </c>
      <c r="E8" s="429" t="str">
        <f>D55</f>
        <v>N/A</v>
      </c>
      <c r="F8" s="380">
        <f>SUM(Table135[[#This Row],[mt CO2]],Table135[[#This Row],[mt CH4]]*25)</f>
        <v>0</v>
      </c>
    </row>
    <row r="9" spans="1:6" x14ac:dyDescent="0.2">
      <c r="B9" s="379" t="s">
        <v>482</v>
      </c>
      <c r="C9" s="369">
        <f>B94</f>
        <v>0</v>
      </c>
      <c r="D9" s="369">
        <f>C94</f>
        <v>0</v>
      </c>
      <c r="E9" s="429" t="str">
        <f>D94</f>
        <v>N/A</v>
      </c>
      <c r="F9" s="380">
        <f>SUM(Table135[[#This Row],[mt CO2]],Table135[[#This Row],[mt CH4]]*25)</f>
        <v>0</v>
      </c>
    </row>
    <row r="10" spans="1:6" x14ac:dyDescent="0.2">
      <c r="B10" s="379" t="s">
        <v>483</v>
      </c>
      <c r="C10" s="369">
        <f>B126</f>
        <v>0</v>
      </c>
      <c r="D10" s="429" t="str">
        <f>C126</f>
        <v>N/A</v>
      </c>
      <c r="E10" s="429" t="str">
        <f>D126</f>
        <v>N/A</v>
      </c>
      <c r="F10" s="380">
        <f>SUM(Table135[[#This Row],[mt CO2]])</f>
        <v>0</v>
      </c>
    </row>
    <row r="11" spans="1:6" x14ac:dyDescent="0.2">
      <c r="B11" s="381" t="s">
        <v>484</v>
      </c>
      <c r="C11" s="369">
        <f>B231</f>
        <v>0</v>
      </c>
      <c r="D11" s="369">
        <f>C231</f>
        <v>0</v>
      </c>
      <c r="E11" s="369">
        <f>D231</f>
        <v>0</v>
      </c>
      <c r="F11" s="380">
        <f>SUM(Table135[[#This Row],[mt CO2]],Table135[[#This Row],[mt CH4]]*25,Table135[[#This Row],[mt N2O]]*298)</f>
        <v>0</v>
      </c>
    </row>
    <row r="12" spans="1:6" x14ac:dyDescent="0.2">
      <c r="B12" s="379" t="s">
        <v>50</v>
      </c>
      <c r="C12" s="369">
        <f>C333</f>
        <v>0</v>
      </c>
      <c r="D12" s="369">
        <f>D333</f>
        <v>0</v>
      </c>
      <c r="E12" s="429" t="str">
        <f>E333</f>
        <v>N/A</v>
      </c>
      <c r="F12" s="380">
        <f>SUM(Table135[[#This Row],[mt CO2]],Table135[[#This Row],[mt CH4]]*25)</f>
        <v>0</v>
      </c>
    </row>
    <row r="13" spans="1:6" x14ac:dyDescent="0.2">
      <c r="B13" s="379" t="s">
        <v>485</v>
      </c>
      <c r="C13" s="369">
        <f>B381</f>
        <v>0</v>
      </c>
      <c r="D13" s="369">
        <f>C381</f>
        <v>0</v>
      </c>
      <c r="E13" s="369">
        <f>D381</f>
        <v>0</v>
      </c>
      <c r="F13" s="380">
        <f>SUM(Table135[[#This Row],[mt CO2]],Table135[[#This Row],[mt CH4]]*25,Table135[[#This Row],[mt N2O]]*298)</f>
        <v>0</v>
      </c>
    </row>
    <row r="14" spans="1:6" x14ac:dyDescent="0.2">
      <c r="B14" s="379" t="s">
        <v>52</v>
      </c>
      <c r="C14" s="369">
        <f>B508</f>
        <v>0</v>
      </c>
      <c r="D14" s="369">
        <f>C508</f>
        <v>0</v>
      </c>
      <c r="E14" s="369">
        <f>D508</f>
        <v>0</v>
      </c>
      <c r="F14" s="380">
        <f>SUM(Table135[[#This Row],[mt CO2]],Table135[[#This Row],[mt CH4]]*25,Table135[[#This Row],[mt N2O]]*298)</f>
        <v>0</v>
      </c>
    </row>
    <row r="15" spans="1:6" x14ac:dyDescent="0.2">
      <c r="B15" s="379" t="s">
        <v>53</v>
      </c>
      <c r="C15" s="369">
        <f>B580</f>
        <v>0</v>
      </c>
      <c r="D15" s="369">
        <f>C580</f>
        <v>0</v>
      </c>
      <c r="E15" s="429" t="str">
        <f>D580</f>
        <v>N/A</v>
      </c>
      <c r="F15" s="380">
        <f>SUM(Table135[[#This Row],[mt CO2]],Table135[[#This Row],[mt CH4]]*25)</f>
        <v>0</v>
      </c>
    </row>
    <row r="16" spans="1:6" x14ac:dyDescent="0.2">
      <c r="B16" s="379" t="s">
        <v>54</v>
      </c>
      <c r="C16" s="369">
        <f>B605</f>
        <v>0</v>
      </c>
      <c r="D16" s="369">
        <f>C605</f>
        <v>0</v>
      </c>
      <c r="E16" s="429" t="str">
        <f>D605</f>
        <v>N/A</v>
      </c>
      <c r="F16" s="380">
        <f>SUM(Table135[[#This Row],[mt CO2]],Table135[[#This Row],[mt CH4]]*25)</f>
        <v>0</v>
      </c>
    </row>
    <row r="17" spans="2:33" x14ac:dyDescent="0.2">
      <c r="B17" s="379" t="s">
        <v>55</v>
      </c>
      <c r="C17" s="369">
        <f>B628</f>
        <v>0</v>
      </c>
      <c r="D17" s="369">
        <f>C628</f>
        <v>0</v>
      </c>
      <c r="E17" s="429" t="str">
        <f>D628</f>
        <v>N/A</v>
      </c>
      <c r="F17" s="380">
        <f>SUM(Table135[[#This Row],[mt CO2]],Table135[[#This Row],[mt CH4]]*25)</f>
        <v>0</v>
      </c>
    </row>
    <row r="18" spans="2:33" ht="15" thickBot="1" x14ac:dyDescent="0.25">
      <c r="B18" s="435" t="s">
        <v>393</v>
      </c>
      <c r="C18" s="436">
        <f>B768</f>
        <v>0</v>
      </c>
      <c r="D18" s="436">
        <f>C768</f>
        <v>0</v>
      </c>
      <c r="E18" s="436">
        <f>D768</f>
        <v>0</v>
      </c>
      <c r="F18" s="438">
        <f>SUM(Table135[[#This Row],[mt CO2]],Table135[[#This Row],[mt CH4]]*25,Table135[[#This Row],[mt N2O]]*298)</f>
        <v>0</v>
      </c>
      <c r="AG18" s="44">
        <v>1</v>
      </c>
    </row>
    <row r="19" spans="2:33" ht="15.75" x14ac:dyDescent="0.25">
      <c r="B19" s="439" t="s">
        <v>56</v>
      </c>
      <c r="C19" s="383">
        <f>SUM(C8:C18)</f>
        <v>0</v>
      </c>
      <c r="D19" s="383">
        <f>SUM(D8:D18)</f>
        <v>0</v>
      </c>
      <c r="E19" s="383">
        <f>SUM(E8:E18)</f>
        <v>0</v>
      </c>
      <c r="F19" s="384">
        <f>SUM(F8:F18)</f>
        <v>0</v>
      </c>
    </row>
    <row r="23" spans="2:33" ht="15" thickBot="1" x14ac:dyDescent="0.25"/>
    <row r="24" spans="2:33" ht="16.5" thickBot="1" x14ac:dyDescent="0.25">
      <c r="B24" s="385" t="s">
        <v>57</v>
      </c>
    </row>
    <row r="29" spans="2:33" ht="15" thickBot="1" x14ac:dyDescent="0.25"/>
    <row r="30" spans="2:33" ht="21" thickBot="1" x14ac:dyDescent="0.35">
      <c r="B30" s="430" t="s">
        <v>58</v>
      </c>
      <c r="C30" s="440"/>
      <c r="D30" s="440"/>
      <c r="E30" s="440"/>
      <c r="F30" s="440"/>
      <c r="G30" s="440"/>
      <c r="H30" s="440"/>
      <c r="I30" s="441"/>
      <c r="K30" s="411"/>
    </row>
    <row r="31" spans="2:33" ht="15" thickBot="1" x14ac:dyDescent="0.25"/>
    <row r="32" spans="2:33" ht="171.75" customHeight="1" x14ac:dyDescent="0.25">
      <c r="B32" s="269" t="s">
        <v>486</v>
      </c>
      <c r="C32" s="97" t="s">
        <v>487</v>
      </c>
      <c r="D32" s="97" t="s">
        <v>488</v>
      </c>
      <c r="E32" s="97" t="s">
        <v>489</v>
      </c>
      <c r="F32" s="160" t="s">
        <v>490</v>
      </c>
      <c r="I32" s="142"/>
    </row>
    <row r="33" spans="2:6" ht="15" thickBot="1" x14ac:dyDescent="0.25">
      <c r="B33" s="279"/>
      <c r="C33" s="150"/>
      <c r="D33" s="150"/>
      <c r="E33" s="150"/>
      <c r="F33" s="340"/>
    </row>
    <row r="36" spans="2:6" ht="15.75" x14ac:dyDescent="0.2">
      <c r="C36" s="107" t="s">
        <v>491</v>
      </c>
      <c r="D36" s="341" t="s">
        <v>71</v>
      </c>
    </row>
    <row r="37" spans="2:6" ht="15.75" x14ac:dyDescent="0.2">
      <c r="C37" s="107" t="s">
        <v>492</v>
      </c>
      <c r="D37" s="341" t="s">
        <v>71</v>
      </c>
    </row>
    <row r="38" spans="2:6" ht="85.5" x14ac:dyDescent="0.2">
      <c r="C38" s="107" t="s">
        <v>493</v>
      </c>
      <c r="D38" s="341" t="s">
        <v>71</v>
      </c>
      <c r="F38" s="142" t="s">
        <v>494</v>
      </c>
    </row>
    <row r="39" spans="2:6" ht="15.75" x14ac:dyDescent="0.2">
      <c r="C39" s="107" t="s">
        <v>495</v>
      </c>
      <c r="D39" s="341" t="s">
        <v>71</v>
      </c>
    </row>
    <row r="40" spans="2:6" ht="15.75" x14ac:dyDescent="0.25">
      <c r="C40" s="183" t="s">
        <v>496</v>
      </c>
      <c r="D40" s="341" t="s">
        <v>71</v>
      </c>
    </row>
    <row r="41" spans="2:6" ht="15.75" x14ac:dyDescent="0.25">
      <c r="C41" s="183" t="s">
        <v>497</v>
      </c>
      <c r="D41" s="341" t="s">
        <v>71</v>
      </c>
    </row>
    <row r="42" spans="2:6" ht="15.75" x14ac:dyDescent="0.25">
      <c r="C42" s="183" t="s">
        <v>74</v>
      </c>
      <c r="D42" s="341" t="s">
        <v>71</v>
      </c>
    </row>
    <row r="43" spans="2:6" ht="15.75" x14ac:dyDescent="0.25">
      <c r="C43" s="183" t="s">
        <v>75</v>
      </c>
      <c r="D43" s="341" t="s">
        <v>71</v>
      </c>
    </row>
    <row r="44" spans="2:6" ht="15.75" x14ac:dyDescent="0.25">
      <c r="C44" s="183" t="s">
        <v>54</v>
      </c>
      <c r="D44" s="341" t="s">
        <v>71</v>
      </c>
    </row>
    <row r="45" spans="2:6" ht="15.75" x14ac:dyDescent="0.25">
      <c r="C45" s="183" t="s">
        <v>55</v>
      </c>
      <c r="D45" s="341" t="s">
        <v>71</v>
      </c>
    </row>
    <row r="46" spans="2:6" ht="15.75" x14ac:dyDescent="0.25">
      <c r="C46" s="183" t="s">
        <v>393</v>
      </c>
      <c r="D46" s="341" t="s">
        <v>71</v>
      </c>
    </row>
    <row r="50" spans="2:11" s="389" customFormat="1" ht="21" thickBot="1" x14ac:dyDescent="0.35">
      <c r="B50" s="386" t="s">
        <v>498</v>
      </c>
      <c r="C50" s="387"/>
      <c r="D50" s="387"/>
      <c r="E50" s="387"/>
      <c r="F50" s="387"/>
      <c r="G50" s="387"/>
      <c r="H50" s="387"/>
      <c r="I50" s="388"/>
      <c r="K50" s="390"/>
    </row>
    <row r="52" spans="2:11" ht="15" thickBot="1" x14ac:dyDescent="0.25"/>
    <row r="53" spans="2:11" ht="15" customHeight="1" x14ac:dyDescent="0.25">
      <c r="B53" s="574" t="s">
        <v>79</v>
      </c>
      <c r="C53" s="575"/>
      <c r="D53" s="576"/>
      <c r="F53" s="639" t="s">
        <v>104</v>
      </c>
      <c r="G53" s="639"/>
      <c r="H53" s="639"/>
    </row>
    <row r="54" spans="2:11" ht="49.5" customHeight="1" x14ac:dyDescent="0.2">
      <c r="B54" s="20" t="s">
        <v>80</v>
      </c>
      <c r="C54" s="21" t="s">
        <v>81</v>
      </c>
      <c r="D54" s="22" t="s">
        <v>82</v>
      </c>
      <c r="F54" s="578" t="s">
        <v>499</v>
      </c>
      <c r="G54" s="578"/>
      <c r="H54" s="114"/>
    </row>
    <row r="55" spans="2:11" ht="49.5" customHeight="1" thickBot="1" x14ac:dyDescent="0.25">
      <c r="B55" s="169">
        <f>SUM(I64:I66)</f>
        <v>0</v>
      </c>
      <c r="C55" s="23">
        <f>SUM(J64:J66)</f>
        <v>0</v>
      </c>
      <c r="D55" s="43" t="s">
        <v>83</v>
      </c>
      <c r="F55" s="578" t="s">
        <v>500</v>
      </c>
      <c r="G55" s="578"/>
      <c r="H55" s="114"/>
    </row>
    <row r="56" spans="2:11" ht="53.1" customHeight="1" x14ac:dyDescent="0.2">
      <c r="B56" s="24"/>
      <c r="C56" s="113"/>
      <c r="D56" s="113"/>
      <c r="F56" s="578" t="s">
        <v>501</v>
      </c>
      <c r="G56" s="578"/>
      <c r="H56" s="114"/>
    </row>
    <row r="58" spans="2:11" ht="42.95" customHeight="1" x14ac:dyDescent="0.2"/>
    <row r="60" spans="2:11" ht="18" x14ac:dyDescent="0.25">
      <c r="B60" s="334" t="s">
        <v>502</v>
      </c>
      <c r="D60" s="705" t="s">
        <v>503</v>
      </c>
      <c r="E60" s="706"/>
      <c r="F60" s="706"/>
      <c r="G60" s="707"/>
    </row>
    <row r="61" spans="2:11" x14ac:dyDescent="0.2">
      <c r="B61" s="179"/>
      <c r="C61" s="24"/>
      <c r="D61" s="708"/>
      <c r="E61" s="709"/>
      <c r="F61" s="709"/>
      <c r="G61" s="710"/>
      <c r="H61" s="180"/>
      <c r="I61" s="179"/>
      <c r="J61" s="179"/>
    </row>
    <row r="62" spans="2:11" ht="15" x14ac:dyDescent="0.25">
      <c r="C62" s="179"/>
      <c r="D62" s="181"/>
      <c r="E62" s="711" t="s">
        <v>504</v>
      </c>
      <c r="F62" s="712"/>
      <c r="G62" s="713"/>
      <c r="H62" s="179"/>
      <c r="I62" s="179"/>
      <c r="J62" s="179"/>
    </row>
    <row r="63" spans="2:11" ht="136.5" x14ac:dyDescent="0.25">
      <c r="B63" s="30" t="s">
        <v>85</v>
      </c>
      <c r="C63" s="481" t="s">
        <v>87</v>
      </c>
      <c r="D63" s="481" t="s">
        <v>505</v>
      </c>
      <c r="E63" s="28" t="s">
        <v>506</v>
      </c>
      <c r="F63" s="481" t="s">
        <v>507</v>
      </c>
      <c r="G63" s="481" t="s">
        <v>508</v>
      </c>
      <c r="H63" s="481" t="s">
        <v>88</v>
      </c>
      <c r="I63" s="481" t="s">
        <v>509</v>
      </c>
      <c r="J63" s="481" t="s">
        <v>90</v>
      </c>
    </row>
    <row r="64" spans="2:11" x14ac:dyDescent="0.2">
      <c r="B64" s="38" t="s">
        <v>91</v>
      </c>
      <c r="C64" s="39"/>
      <c r="D64" s="39"/>
      <c r="E64" s="714"/>
      <c r="F64" s="182"/>
      <c r="G64" s="182"/>
      <c r="H64" s="40"/>
      <c r="I64" s="41"/>
      <c r="J64" s="41"/>
    </row>
    <row r="65" spans="2:10" x14ac:dyDescent="0.2">
      <c r="B65" s="38" t="s">
        <v>92</v>
      </c>
      <c r="C65" s="39"/>
      <c r="D65" s="39"/>
      <c r="E65" s="715"/>
      <c r="F65" s="182"/>
      <c r="G65" s="182"/>
      <c r="H65" s="40"/>
      <c r="I65" s="41"/>
      <c r="J65" s="41"/>
    </row>
    <row r="66" spans="2:10" x14ac:dyDescent="0.2">
      <c r="B66" s="38" t="s">
        <v>93</v>
      </c>
      <c r="C66" s="39"/>
      <c r="D66" s="39"/>
      <c r="E66" s="716"/>
      <c r="F66" s="182"/>
      <c r="G66" s="182"/>
      <c r="H66" s="40"/>
      <c r="I66" s="41"/>
      <c r="J66" s="41"/>
    </row>
    <row r="69" spans="2:10" ht="90" x14ac:dyDescent="0.25">
      <c r="B69" s="481" t="s">
        <v>95</v>
      </c>
    </row>
    <row r="70" spans="2:10" x14ac:dyDescent="0.2">
      <c r="B70" s="485"/>
    </row>
    <row r="72" spans="2:10" ht="15" x14ac:dyDescent="0.25">
      <c r="B72" s="46" t="s">
        <v>510</v>
      </c>
      <c r="C72" s="179"/>
      <c r="D72" s="179"/>
      <c r="E72" s="109"/>
      <c r="F72" s="179"/>
      <c r="G72" s="179"/>
      <c r="H72" s="179"/>
      <c r="I72" s="179"/>
    </row>
    <row r="73" spans="2:10" x14ac:dyDescent="0.2">
      <c r="B73" s="184" t="str">
        <f>IF(ISERROR(Q58),"",IF(Q58&gt;0,$Q$28,""))</f>
        <v/>
      </c>
      <c r="C73" s="142"/>
      <c r="D73" s="142"/>
      <c r="E73" s="142"/>
      <c r="F73" s="142"/>
      <c r="G73" s="142"/>
      <c r="H73" s="142"/>
      <c r="I73" s="142"/>
    </row>
    <row r="74" spans="2:10" ht="105" x14ac:dyDescent="0.25">
      <c r="B74" s="30" t="s">
        <v>85</v>
      </c>
      <c r="C74" s="30" t="s">
        <v>97</v>
      </c>
      <c r="D74" s="29" t="s">
        <v>98</v>
      </c>
      <c r="E74" s="487" t="s">
        <v>99</v>
      </c>
      <c r="F74" s="487" t="s">
        <v>100</v>
      </c>
      <c r="G74" s="571" t="s">
        <v>101</v>
      </c>
      <c r="H74" s="572"/>
      <c r="I74" s="606"/>
    </row>
    <row r="75" spans="2:10" x14ac:dyDescent="0.2">
      <c r="B75" s="31"/>
      <c r="C75" s="488"/>
      <c r="D75" s="32"/>
      <c r="E75" s="31"/>
      <c r="F75" s="31"/>
      <c r="G75" s="635"/>
      <c r="H75" s="636"/>
      <c r="I75" s="637"/>
    </row>
    <row r="76" spans="2:10" x14ac:dyDescent="0.2">
      <c r="B76" s="31"/>
      <c r="C76" s="488"/>
      <c r="D76" s="32"/>
      <c r="E76" s="31"/>
      <c r="F76" s="31"/>
      <c r="G76" s="560"/>
      <c r="H76" s="561"/>
      <c r="I76" s="592"/>
    </row>
    <row r="77" spans="2:10" x14ac:dyDescent="0.2">
      <c r="B77" s="31"/>
      <c r="C77" s="488"/>
      <c r="D77" s="32"/>
      <c r="E77" s="31"/>
      <c r="F77" s="31"/>
      <c r="G77" s="560"/>
      <c r="H77" s="561"/>
      <c r="I77" s="592"/>
    </row>
    <row r="78" spans="2:10" x14ac:dyDescent="0.2">
      <c r="B78" s="31"/>
      <c r="C78" s="488"/>
      <c r="D78" s="32"/>
      <c r="E78" s="31"/>
      <c r="F78" s="31"/>
      <c r="G78" s="560"/>
      <c r="H78" s="561"/>
      <c r="I78" s="592"/>
    </row>
    <row r="79" spans="2:10" x14ac:dyDescent="0.2">
      <c r="B79" s="42"/>
      <c r="C79" s="488"/>
      <c r="D79" s="32"/>
      <c r="E79" s="31"/>
      <c r="F79" s="31"/>
      <c r="G79" s="560"/>
      <c r="H79" s="561"/>
      <c r="I79" s="592"/>
    </row>
    <row r="80" spans="2:10" x14ac:dyDescent="0.2">
      <c r="B80" s="42"/>
      <c r="C80" s="488"/>
      <c r="D80" s="32"/>
      <c r="E80" s="31"/>
      <c r="F80" s="31"/>
      <c r="G80" s="560"/>
      <c r="H80" s="561"/>
      <c r="I80" s="592"/>
    </row>
    <row r="81" spans="2:11" x14ac:dyDescent="0.2">
      <c r="B81" s="42"/>
      <c r="C81" s="488"/>
      <c r="D81" s="32"/>
      <c r="E81" s="31"/>
      <c r="F81" s="31"/>
      <c r="G81" s="560"/>
      <c r="H81" s="561"/>
      <c r="I81" s="592"/>
    </row>
    <row r="82" spans="2:11" x14ac:dyDescent="0.2">
      <c r="B82" s="42"/>
      <c r="C82" s="488"/>
      <c r="D82" s="32"/>
      <c r="E82" s="31"/>
      <c r="F82" s="31"/>
      <c r="G82" s="560"/>
      <c r="H82" s="561"/>
      <c r="I82" s="592"/>
    </row>
    <row r="83" spans="2:11" x14ac:dyDescent="0.2">
      <c r="B83" s="42"/>
      <c r="C83" s="488"/>
      <c r="D83" s="32"/>
      <c r="E83" s="31"/>
      <c r="F83" s="31"/>
      <c r="G83" s="560"/>
      <c r="H83" s="561"/>
      <c r="I83" s="592"/>
    </row>
    <row r="84" spans="2:11" x14ac:dyDescent="0.2">
      <c r="B84" s="42"/>
      <c r="C84" s="488"/>
      <c r="D84" s="32"/>
      <c r="E84" s="31"/>
      <c r="F84" s="31"/>
      <c r="G84" s="560"/>
      <c r="H84" s="561"/>
      <c r="I84" s="592"/>
    </row>
    <row r="86" spans="2:11" ht="15.75" x14ac:dyDescent="0.2">
      <c r="B86" s="341" t="s">
        <v>102</v>
      </c>
    </row>
    <row r="89" spans="2:11" s="389" customFormat="1" ht="21" thickBot="1" x14ac:dyDescent="0.35">
      <c r="B89" s="386" t="s">
        <v>511</v>
      </c>
      <c r="C89" s="387"/>
      <c r="D89" s="387"/>
      <c r="E89" s="387"/>
      <c r="F89" s="387"/>
      <c r="G89" s="387"/>
      <c r="H89" s="387"/>
      <c r="I89" s="388"/>
      <c r="K89" s="390"/>
    </row>
    <row r="91" spans="2:11" ht="15" thickBot="1" x14ac:dyDescent="0.25"/>
    <row r="92" spans="2:11" ht="15" x14ac:dyDescent="0.2">
      <c r="B92" s="574" t="s">
        <v>512</v>
      </c>
      <c r="C92" s="575"/>
      <c r="D92" s="576"/>
    </row>
    <row r="93" spans="2:11" ht="16.5" x14ac:dyDescent="0.2">
      <c r="B93" s="20" t="s">
        <v>80</v>
      </c>
      <c r="C93" s="21" t="s">
        <v>81</v>
      </c>
      <c r="D93" s="22" t="s">
        <v>82</v>
      </c>
    </row>
    <row r="94" spans="2:11" ht="15" thickBot="1" x14ac:dyDescent="0.25">
      <c r="B94" s="169">
        <f>E103</f>
        <v>0</v>
      </c>
      <c r="C94" s="23">
        <f>F103</f>
        <v>0</v>
      </c>
      <c r="D94" s="43" t="s">
        <v>83</v>
      </c>
    </row>
    <row r="96" spans="2:11" ht="15" x14ac:dyDescent="0.25">
      <c r="B96" s="577" t="s">
        <v>104</v>
      </c>
      <c r="C96" s="577"/>
      <c r="D96" s="577"/>
    </row>
    <row r="97" spans="2:9" ht="43.5" customHeight="1" x14ac:dyDescent="0.2">
      <c r="B97" s="578" t="s">
        <v>513</v>
      </c>
      <c r="C97" s="578"/>
      <c r="D97" s="114"/>
    </row>
    <row r="100" spans="2:9" ht="15.75" x14ac:dyDescent="0.25">
      <c r="B100" s="333" t="s">
        <v>514</v>
      </c>
      <c r="C100" s="179"/>
      <c r="D100" s="179"/>
      <c r="E100" s="179"/>
      <c r="F100" s="179"/>
    </row>
    <row r="101" spans="2:9" x14ac:dyDescent="0.2">
      <c r="B101" s="179"/>
      <c r="C101" s="179"/>
      <c r="D101" s="179"/>
      <c r="E101" s="179"/>
      <c r="F101" s="179"/>
    </row>
    <row r="102" spans="2:9" ht="120" x14ac:dyDescent="0.25">
      <c r="B102" s="30" t="s">
        <v>515</v>
      </c>
      <c r="C102" s="481" t="s">
        <v>516</v>
      </c>
      <c r="D102" s="185" t="s">
        <v>517</v>
      </c>
      <c r="E102" s="481" t="s">
        <v>518</v>
      </c>
      <c r="F102" s="481" t="s">
        <v>519</v>
      </c>
      <c r="I102" s="481" t="s">
        <v>95</v>
      </c>
    </row>
    <row r="103" spans="2:9" x14ac:dyDescent="0.2">
      <c r="B103" s="186" t="s">
        <v>520</v>
      </c>
      <c r="C103" s="187"/>
      <c r="D103" s="187"/>
      <c r="E103" s="188"/>
      <c r="F103" s="188"/>
      <c r="I103" s="485"/>
    </row>
    <row r="105" spans="2:9" ht="15" x14ac:dyDescent="0.25">
      <c r="B105" s="46" t="s">
        <v>521</v>
      </c>
      <c r="C105" s="179"/>
      <c r="D105" s="179"/>
      <c r="E105" s="109"/>
      <c r="F105" s="179"/>
      <c r="G105" s="179"/>
      <c r="H105" s="179"/>
    </row>
    <row r="106" spans="2:9" x14ac:dyDescent="0.2">
      <c r="B106" s="184" t="str">
        <f>IF(ISERROR(X91),"",IF(X91&gt;0,$X$20,""))</f>
        <v/>
      </c>
    </row>
    <row r="107" spans="2:9" ht="135" x14ac:dyDescent="0.25">
      <c r="B107" s="30" t="s">
        <v>97</v>
      </c>
      <c r="C107" s="29" t="s">
        <v>98</v>
      </c>
      <c r="D107" s="487" t="s">
        <v>99</v>
      </c>
      <c r="E107" s="487" t="s">
        <v>100</v>
      </c>
      <c r="F107" s="571" t="s">
        <v>101</v>
      </c>
      <c r="G107" s="572"/>
      <c r="H107" s="606"/>
    </row>
    <row r="108" spans="2:9" x14ac:dyDescent="0.2">
      <c r="B108" s="488"/>
      <c r="C108" s="32"/>
      <c r="D108" s="31"/>
      <c r="E108" s="31"/>
      <c r="F108" s="560"/>
      <c r="G108" s="561"/>
      <c r="H108" s="592"/>
    </row>
    <row r="109" spans="2:9" x14ac:dyDescent="0.2">
      <c r="B109" s="488"/>
      <c r="C109" s="32"/>
      <c r="D109" s="31"/>
      <c r="E109" s="31"/>
      <c r="F109" s="560"/>
      <c r="G109" s="561"/>
      <c r="H109" s="592"/>
    </row>
    <row r="110" spans="2:9" x14ac:dyDescent="0.2">
      <c r="B110" s="488"/>
      <c r="C110" s="32"/>
      <c r="D110" s="31"/>
      <c r="E110" s="31"/>
      <c r="F110" s="560"/>
      <c r="G110" s="561"/>
      <c r="H110" s="592"/>
    </row>
    <row r="111" spans="2:9" x14ac:dyDescent="0.2">
      <c r="B111" s="488"/>
      <c r="C111" s="32"/>
      <c r="D111" s="31"/>
      <c r="E111" s="31"/>
      <c r="F111" s="560"/>
      <c r="G111" s="561"/>
      <c r="H111" s="592"/>
    </row>
    <row r="112" spans="2:9" x14ac:dyDescent="0.2">
      <c r="B112" s="488"/>
      <c r="C112" s="32"/>
      <c r="D112" s="31"/>
      <c r="E112" s="31"/>
      <c r="F112" s="560"/>
      <c r="G112" s="561"/>
      <c r="H112" s="592"/>
    </row>
    <row r="113" spans="2:11" x14ac:dyDescent="0.2">
      <c r="B113" s="488"/>
      <c r="C113" s="32"/>
      <c r="D113" s="31"/>
      <c r="E113" s="31"/>
      <c r="F113" s="560"/>
      <c r="G113" s="561"/>
      <c r="H113" s="592"/>
    </row>
    <row r="114" spans="2:11" x14ac:dyDescent="0.2">
      <c r="B114" s="488"/>
      <c r="C114" s="32"/>
      <c r="D114" s="31"/>
      <c r="E114" s="31"/>
      <c r="F114" s="560"/>
      <c r="G114" s="561"/>
      <c r="H114" s="592"/>
    </row>
    <row r="115" spans="2:11" x14ac:dyDescent="0.2">
      <c r="B115" s="488"/>
      <c r="C115" s="32"/>
      <c r="D115" s="31"/>
      <c r="E115" s="31"/>
      <c r="F115" s="560"/>
      <c r="G115" s="561"/>
      <c r="H115" s="592"/>
    </row>
    <row r="116" spans="2:11" x14ac:dyDescent="0.2">
      <c r="B116" s="488"/>
      <c r="C116" s="32"/>
      <c r="D116" s="31"/>
      <c r="E116" s="31"/>
      <c r="F116" s="560"/>
      <c r="G116" s="561"/>
      <c r="H116" s="592"/>
    </row>
    <row r="117" spans="2:11" x14ac:dyDescent="0.2">
      <c r="B117" s="488"/>
      <c r="C117" s="32"/>
      <c r="D117" s="31"/>
      <c r="E117" s="31"/>
      <c r="F117" s="560"/>
      <c r="G117" s="561"/>
      <c r="H117" s="592"/>
    </row>
    <row r="119" spans="2:11" ht="15.75" x14ac:dyDescent="0.2">
      <c r="B119" s="341" t="s">
        <v>102</v>
      </c>
    </row>
    <row r="122" spans="2:11" s="389" customFormat="1" ht="21" thickBot="1" x14ac:dyDescent="0.35">
      <c r="B122" s="386" t="s">
        <v>522</v>
      </c>
      <c r="C122" s="387"/>
      <c r="D122" s="387"/>
      <c r="E122" s="387"/>
      <c r="F122" s="387"/>
      <c r="G122" s="387"/>
      <c r="H122" s="387"/>
      <c r="I122" s="388"/>
      <c r="K122" s="390"/>
    </row>
    <row r="123" spans="2:11" ht="15" thickBot="1" x14ac:dyDescent="0.25"/>
    <row r="124" spans="2:11" ht="15" x14ac:dyDescent="0.2">
      <c r="B124" s="574" t="s">
        <v>523</v>
      </c>
      <c r="C124" s="575"/>
      <c r="D124" s="576"/>
    </row>
    <row r="125" spans="2:11" ht="16.5" x14ac:dyDescent="0.2">
      <c r="B125" s="20" t="s">
        <v>80</v>
      </c>
      <c r="C125" s="21" t="s">
        <v>81</v>
      </c>
      <c r="D125" s="22" t="s">
        <v>82</v>
      </c>
    </row>
    <row r="126" spans="2:11" ht="15" thickBot="1" x14ac:dyDescent="0.25">
      <c r="B126" s="169">
        <f>SUM(F138:F147)</f>
        <v>0</v>
      </c>
      <c r="C126" s="189" t="s">
        <v>83</v>
      </c>
      <c r="D126" s="43" t="s">
        <v>83</v>
      </c>
    </row>
    <row r="128" spans="2:11" ht="15" x14ac:dyDescent="0.2">
      <c r="B128" s="717" t="s">
        <v>104</v>
      </c>
      <c r="C128" s="717"/>
      <c r="D128" s="717"/>
    </row>
    <row r="129" spans="2:6" ht="53.25" customHeight="1" x14ac:dyDescent="0.2">
      <c r="B129" s="578" t="s">
        <v>524</v>
      </c>
      <c r="C129" s="578"/>
      <c r="D129" s="114"/>
    </row>
    <row r="132" spans="2:6" ht="15.75" x14ac:dyDescent="0.25">
      <c r="B132" s="333" t="s">
        <v>525</v>
      </c>
    </row>
    <row r="133" spans="2:6" ht="15" x14ac:dyDescent="0.25">
      <c r="B133" s="46"/>
    </row>
    <row r="134" spans="2:6" ht="36.75" customHeight="1" x14ac:dyDescent="0.2">
      <c r="B134" s="718" t="s">
        <v>526</v>
      </c>
      <c r="C134" s="718"/>
      <c r="D134" s="718"/>
      <c r="E134" s="718"/>
    </row>
    <row r="136" spans="2:6" x14ac:dyDescent="0.2">
      <c r="B136" s="190" t="str">
        <f>IF(ISERROR(T155),"",IF(T155&gt;0,$T$41,""))</f>
        <v/>
      </c>
    </row>
    <row r="137" spans="2:6" ht="136.5" x14ac:dyDescent="0.25">
      <c r="B137" s="481" t="s">
        <v>527</v>
      </c>
      <c r="C137" s="481" t="s">
        <v>528</v>
      </c>
      <c r="D137" s="481" t="s">
        <v>529</v>
      </c>
      <c r="E137" s="481" t="s">
        <v>530</v>
      </c>
      <c r="F137" s="481" t="s">
        <v>531</v>
      </c>
    </row>
    <row r="138" spans="2:6" x14ac:dyDescent="0.2">
      <c r="B138" s="191"/>
      <c r="C138" s="193"/>
      <c r="D138" s="194"/>
      <c r="E138" s="193"/>
      <c r="F138" s="335"/>
    </row>
    <row r="139" spans="2:6" x14ac:dyDescent="0.2">
      <c r="B139" s="192"/>
      <c r="C139" s="193"/>
      <c r="D139" s="195"/>
      <c r="E139" s="193"/>
      <c r="F139" s="188"/>
    </row>
    <row r="140" spans="2:6" x14ac:dyDescent="0.2">
      <c r="B140" s="192"/>
      <c r="C140" s="193"/>
      <c r="D140" s="195"/>
      <c r="E140" s="193"/>
      <c r="F140" s="188"/>
    </row>
    <row r="141" spans="2:6" x14ac:dyDescent="0.2">
      <c r="B141" s="192"/>
      <c r="C141" s="193"/>
      <c r="D141" s="195"/>
      <c r="E141" s="193"/>
      <c r="F141" s="188"/>
    </row>
    <row r="142" spans="2:6" x14ac:dyDescent="0.2">
      <c r="B142" s="192"/>
      <c r="C142" s="193"/>
      <c r="D142" s="194"/>
      <c r="E142" s="193"/>
      <c r="F142" s="188"/>
    </row>
    <row r="143" spans="2:6" x14ac:dyDescent="0.2">
      <c r="B143" s="192"/>
      <c r="C143" s="193"/>
      <c r="D143" s="195"/>
      <c r="E143" s="193"/>
      <c r="F143" s="188"/>
    </row>
    <row r="144" spans="2:6" x14ac:dyDescent="0.2">
      <c r="B144" s="192"/>
      <c r="C144" s="193"/>
      <c r="D144" s="195"/>
      <c r="E144" s="193"/>
      <c r="F144" s="188"/>
    </row>
    <row r="145" spans="2:6" x14ac:dyDescent="0.2">
      <c r="B145" s="192"/>
      <c r="C145" s="193"/>
      <c r="D145" s="195"/>
      <c r="E145" s="193"/>
      <c r="F145" s="188"/>
    </row>
    <row r="146" spans="2:6" x14ac:dyDescent="0.2">
      <c r="B146" s="192"/>
      <c r="C146" s="193"/>
      <c r="D146" s="195"/>
      <c r="E146" s="193"/>
      <c r="F146" s="188"/>
    </row>
    <row r="147" spans="2:6" x14ac:dyDescent="0.2">
      <c r="B147" s="192"/>
      <c r="C147" s="193"/>
      <c r="D147" s="195"/>
      <c r="E147" s="193"/>
      <c r="F147" s="188"/>
    </row>
    <row r="149" spans="2:6" ht="15.75" x14ac:dyDescent="0.2">
      <c r="B149" s="336" t="s">
        <v>532</v>
      </c>
    </row>
    <row r="150" spans="2:6" x14ac:dyDescent="0.2">
      <c r="B150" s="66" t="str">
        <f>IF(ISERROR(T158),"",IF(T158&gt;0,$T$41,""))</f>
        <v/>
      </c>
    </row>
    <row r="151" spans="2:6" ht="106.5" x14ac:dyDescent="0.25">
      <c r="B151" s="481" t="s">
        <v>533</v>
      </c>
      <c r="C151" s="481" t="s">
        <v>534</v>
      </c>
      <c r="D151" s="481" t="s">
        <v>535</v>
      </c>
    </row>
    <row r="152" spans="2:6" x14ac:dyDescent="0.2">
      <c r="B152" s="198" t="str">
        <f t="array" ref="B152">IFERROR(INDEX($B$138:$B$147,SMALL(IF($D$138:$D$147=Functions!$O$34,ROW($B$138:$B$147)-ROW(B$138)+1),ROWS(B$138:B138))),"")</f>
        <v/>
      </c>
      <c r="C152" s="199"/>
      <c r="D152" s="199"/>
    </row>
    <row r="153" spans="2:6" x14ac:dyDescent="0.2">
      <c r="B153" s="198" t="str">
        <f t="array" ref="B153">IFERROR(INDEX($B$138:$B$147,SMALL(IF($D$138:$D$147=Functions!$O$34,ROW($B$138:$B$147)-ROW(B$138)+1),ROWS(B$138:B139))),"")</f>
        <v/>
      </c>
      <c r="C153" s="199"/>
      <c r="D153" s="199"/>
    </row>
    <row r="154" spans="2:6" x14ac:dyDescent="0.2">
      <c r="B154" s="198" t="str">
        <f t="array" ref="B154">IFERROR(INDEX($B$138:$B$147,SMALL(IF($D$138:$D$147=Functions!$O$34,ROW($B$138:$B$147)-ROW(B$138)+1),ROWS(B$138:B140))),"")</f>
        <v/>
      </c>
      <c r="C154" s="199"/>
      <c r="D154" s="199"/>
    </row>
    <row r="155" spans="2:6" x14ac:dyDescent="0.2">
      <c r="B155" s="198" t="str">
        <f t="array" ref="B155">IFERROR(INDEX($B$138:$B$147,SMALL(IF($D$138:$D$147=Functions!$O$34,ROW($B$138:$B$147)-ROW(B$138)+1),ROWS(B$138:B141))),"")</f>
        <v/>
      </c>
      <c r="C155" s="199"/>
      <c r="D155" s="199"/>
    </row>
    <row r="156" spans="2:6" x14ac:dyDescent="0.2">
      <c r="B156" s="198" t="str">
        <f t="array" ref="B156">IFERROR(INDEX($B$138:$B$147,SMALL(IF($D$138:$D$147=Functions!$O$34,ROW($B$138:$B$147)-ROW(B$138)+1),ROWS(B$138:B142))),"")</f>
        <v/>
      </c>
      <c r="C156" s="199"/>
      <c r="D156" s="199"/>
    </row>
    <row r="157" spans="2:6" x14ac:dyDescent="0.2">
      <c r="B157" s="198" t="str">
        <f t="array" ref="B157">IFERROR(INDEX($B$138:$B$147,SMALL(IF($D$138:$D$147=Functions!$O$34,ROW($B$138:$B$147)-ROW(B$138)+1),ROWS(B$138:B143))),"")</f>
        <v/>
      </c>
      <c r="C157" s="199"/>
      <c r="D157" s="199"/>
    </row>
    <row r="158" spans="2:6" x14ac:dyDescent="0.2">
      <c r="B158" s="198" t="str">
        <f t="array" ref="B158">IFERROR(INDEX($B$138:$B$147,SMALL(IF($D$138:$D$147=Functions!$O$34,ROW($B$138:$B$147)-ROW(B$138)+1),ROWS(B$138:B144))),"")</f>
        <v/>
      </c>
      <c r="C158" s="199"/>
      <c r="D158" s="199"/>
    </row>
    <row r="159" spans="2:6" x14ac:dyDescent="0.2">
      <c r="B159" s="198" t="str">
        <f t="array" ref="B159">IFERROR(INDEX($B$138:$B$147,SMALL(IF($D$138:$D$147=Functions!$O$34,ROW($B$138:$B$147)-ROW(B$138)+1),ROWS(B$138:B145))),"")</f>
        <v/>
      </c>
      <c r="C159" s="199"/>
      <c r="D159" s="199"/>
    </row>
    <row r="160" spans="2:6" x14ac:dyDescent="0.2">
      <c r="B160" s="198" t="str">
        <f t="array" ref="B160">IFERROR(INDEX($B$138:$B$147,SMALL(IF($D$138:$D$147=Functions!$O$34,ROW($B$138:$B$147)-ROW(B$138)+1),ROWS(B$138:B146))),"")</f>
        <v/>
      </c>
      <c r="C160" s="199"/>
      <c r="D160" s="199"/>
    </row>
    <row r="161" spans="2:7" x14ac:dyDescent="0.2">
      <c r="B161" s="198" t="str">
        <f t="array" ref="B161">IFERROR(INDEX($B$138:$B$147,SMALL(IF($D$138:$D$147=Functions!$O$34,ROW($B$138:$B$147)-ROW(B$138)+1),ROWS(B$138:B147))),"")</f>
        <v/>
      </c>
      <c r="C161" s="199"/>
      <c r="D161" s="199"/>
    </row>
    <row r="163" spans="2:7" ht="15.75" x14ac:dyDescent="0.2">
      <c r="B163" s="336" t="s">
        <v>536</v>
      </c>
    </row>
    <row r="165" spans="2:7" ht="108" x14ac:dyDescent="0.25">
      <c r="B165" s="481" t="s">
        <v>533</v>
      </c>
      <c r="C165" s="481" t="s">
        <v>537</v>
      </c>
      <c r="D165" s="481" t="s">
        <v>538</v>
      </c>
      <c r="E165" s="28" t="s">
        <v>539</v>
      </c>
      <c r="F165" s="481" t="s">
        <v>540</v>
      </c>
      <c r="G165" s="481" t="s">
        <v>541</v>
      </c>
    </row>
    <row r="166" spans="2:7" x14ac:dyDescent="0.2">
      <c r="B166" s="198" t="str">
        <f t="array" ref="B166">IFERROR(INDEX($B$138:$B$147,SMALL(IF($D$138:$D$147=Functions!$O$35,ROW($B$138:$B$147)-ROW(B$138)+1),ROWS(B$138:B138))),"")</f>
        <v/>
      </c>
      <c r="C166" s="199"/>
      <c r="D166" s="199"/>
      <c r="E166" s="16"/>
      <c r="F166" s="16"/>
      <c r="G166" s="16"/>
    </row>
    <row r="167" spans="2:7" x14ac:dyDescent="0.2">
      <c r="B167" s="198" t="str">
        <f t="array" ref="B167">IFERROR(INDEX($B$138:$B$147,SMALL(IF($D$138:$D$147=Functions!$O$35,ROW($B$138:$B$147)-ROW(B$138)+1),ROWS(B$138:B139))),"")</f>
        <v/>
      </c>
      <c r="C167" s="199"/>
      <c r="D167" s="199"/>
      <c r="E167" s="16"/>
      <c r="F167" s="16"/>
      <c r="G167" s="16"/>
    </row>
    <row r="168" spans="2:7" x14ac:dyDescent="0.2">
      <c r="B168" s="198" t="str">
        <f t="array" ref="B168">IFERROR(INDEX($B$138:$B$147,SMALL(IF($D$138:$D$147=Functions!$O$35,ROW($B$138:$B$147)-ROW(B$138)+1),ROWS(B$138:B140))),"")</f>
        <v/>
      </c>
      <c r="C168" s="199"/>
      <c r="D168" s="199"/>
      <c r="E168" s="16"/>
      <c r="F168" s="16"/>
      <c r="G168" s="16"/>
    </row>
    <row r="169" spans="2:7" x14ac:dyDescent="0.2">
      <c r="B169" s="198" t="str">
        <f t="array" ref="B169">IFERROR(INDEX($B$138:$B$147,SMALL(IF($D$138:$D$147=Functions!$O$35,ROW($B$138:$B$147)-ROW(B$138)+1),ROWS(B$138:B141))),"")</f>
        <v/>
      </c>
      <c r="C169" s="199"/>
      <c r="D169" s="199"/>
      <c r="E169" s="16"/>
      <c r="F169" s="16"/>
      <c r="G169" s="16"/>
    </row>
    <row r="170" spans="2:7" x14ac:dyDescent="0.2">
      <c r="B170" s="198" t="str">
        <f t="array" ref="B170">IFERROR(INDEX($B$138:$B$147,SMALL(IF($D$138:$D$147=Functions!$O$35,ROW($B$138:$B$147)-ROW(B$138)+1),ROWS(B$138:B142))),"")</f>
        <v/>
      </c>
      <c r="C170" s="199"/>
      <c r="D170" s="199"/>
      <c r="E170" s="16"/>
      <c r="F170" s="16"/>
      <c r="G170" s="16"/>
    </row>
    <row r="171" spans="2:7" x14ac:dyDescent="0.2">
      <c r="B171" s="198" t="str">
        <f t="array" ref="B171">IFERROR(INDEX($B$138:$B$147,SMALL(IF($D$138:$D$147=Functions!$O$35,ROW($B$138:$B$147)-ROW(B$138)+1),ROWS(B$138:B143))),"")</f>
        <v/>
      </c>
      <c r="C171" s="199"/>
      <c r="D171" s="199"/>
      <c r="E171" s="16"/>
      <c r="F171" s="16"/>
      <c r="G171" s="16"/>
    </row>
    <row r="172" spans="2:7" x14ac:dyDescent="0.2">
      <c r="B172" s="198" t="str">
        <f t="array" ref="B172">IFERROR(INDEX($B$138:$B$147,SMALL(IF($D$138:$D$147=Functions!$O$35,ROW($B$138:$B$147)-ROW(B$138)+1),ROWS(B$138:B144))),"")</f>
        <v/>
      </c>
      <c r="C172" s="199"/>
      <c r="D172" s="199"/>
      <c r="E172" s="16"/>
      <c r="F172" s="16"/>
      <c r="G172" s="16"/>
    </row>
    <row r="173" spans="2:7" x14ac:dyDescent="0.2">
      <c r="B173" s="198" t="str">
        <f t="array" ref="B173">IFERROR(INDEX($B$138:$B$147,SMALL(IF($D$138:$D$147=Functions!$O$35,ROW($B$138:$B$147)-ROW(B$138)+1),ROWS(B$138:B145))),"")</f>
        <v/>
      </c>
      <c r="C173" s="199"/>
      <c r="D173" s="199"/>
      <c r="E173" s="16"/>
      <c r="F173" s="16"/>
      <c r="G173" s="16"/>
    </row>
    <row r="174" spans="2:7" x14ac:dyDescent="0.2">
      <c r="B174" s="198" t="str">
        <f t="array" ref="B174">IFERROR(INDEX($B$138:$B$147,SMALL(IF($D$138:$D$147=Functions!$O$35,ROW($B$138:$B$147)-ROW(B$138)+1),ROWS(B$138:B146))),"")</f>
        <v/>
      </c>
      <c r="C174" s="199"/>
      <c r="D174" s="199"/>
      <c r="E174" s="16"/>
      <c r="F174" s="16"/>
      <c r="G174" s="16"/>
    </row>
    <row r="175" spans="2:7" x14ac:dyDescent="0.2">
      <c r="B175" s="198" t="str">
        <f t="array" ref="B175">IFERROR(INDEX($B$138:$B$147,SMALL(IF($D$138:$D$147=Functions!$O$35,ROW($B$138:$B$147)-ROW(B$138)+1),ROWS(B$138:B147))),"")</f>
        <v/>
      </c>
      <c r="C175" s="199"/>
      <c r="D175" s="199"/>
      <c r="E175" s="16"/>
      <c r="F175" s="16"/>
      <c r="G175" s="16"/>
    </row>
    <row r="177" spans="2:10" ht="15.75" x14ac:dyDescent="0.2">
      <c r="B177" s="336" t="s">
        <v>542</v>
      </c>
    </row>
    <row r="179" spans="2:10" ht="151.5" x14ac:dyDescent="0.25">
      <c r="B179" s="481" t="s">
        <v>533</v>
      </c>
      <c r="C179" s="481" t="s">
        <v>543</v>
      </c>
      <c r="D179" s="481" t="s">
        <v>544</v>
      </c>
      <c r="E179" s="481" t="s">
        <v>545</v>
      </c>
      <c r="F179" s="481" t="s">
        <v>546</v>
      </c>
      <c r="G179" s="481" t="s">
        <v>547</v>
      </c>
      <c r="H179" s="28" t="s">
        <v>548</v>
      </c>
      <c r="I179" s="481" t="s">
        <v>549</v>
      </c>
      <c r="J179" s="481" t="s">
        <v>550</v>
      </c>
    </row>
    <row r="180" spans="2:10" x14ac:dyDescent="0.2">
      <c r="B180" s="198" t="str">
        <f t="array" ref="B180">IFERROR(INDEX($B$138:$B$147,SMALL(IF($D$138:$D$147=Functions!$O$36,ROW($B$138:$B$147)-ROW(B$138)+1),ROWS(B$138:B138))),"")</f>
        <v/>
      </c>
      <c r="C180" s="199"/>
      <c r="D180" s="199"/>
      <c r="E180" s="199"/>
      <c r="F180" s="200"/>
      <c r="G180" s="200"/>
      <c r="H180" s="16"/>
      <c r="I180" s="16"/>
      <c r="J180" s="16"/>
    </row>
    <row r="181" spans="2:10" x14ac:dyDescent="0.2">
      <c r="B181" s="198" t="str">
        <f t="array" ref="B181">IFERROR(INDEX($B$138:$B$147,SMALL(IF($D$138:$D$147=Functions!$O$36,ROW($B$138:$B$147)-ROW(B$138)+1),ROWS(B$138:B139))),"")</f>
        <v/>
      </c>
      <c r="C181" s="199"/>
      <c r="D181" s="199"/>
      <c r="E181" s="199"/>
      <c r="F181" s="200"/>
      <c r="G181" s="200"/>
      <c r="H181" s="16"/>
      <c r="I181" s="16"/>
      <c r="J181" s="16"/>
    </row>
    <row r="182" spans="2:10" x14ac:dyDescent="0.2">
      <c r="B182" s="198" t="str">
        <f t="array" ref="B182">IFERROR(INDEX($B$138:$B$147,SMALL(IF($D$138:$D$147=Functions!$O$36,ROW($B$138:$B$147)-ROW(B$138)+1),ROWS(B$138:B140))),"")</f>
        <v/>
      </c>
      <c r="C182" s="199"/>
      <c r="D182" s="199"/>
      <c r="E182" s="199"/>
      <c r="F182" s="200"/>
      <c r="G182" s="200"/>
      <c r="H182" s="16"/>
      <c r="I182" s="16"/>
      <c r="J182" s="16"/>
    </row>
    <row r="183" spans="2:10" x14ac:dyDescent="0.2">
      <c r="B183" s="198" t="str">
        <f t="array" ref="B183">IFERROR(INDEX($B$138:$B$147,SMALL(IF($D$138:$D$147=Functions!$O$36,ROW($B$138:$B$147)-ROW(B$138)+1),ROWS(B$138:B141))),"")</f>
        <v/>
      </c>
      <c r="C183" s="199"/>
      <c r="D183" s="199"/>
      <c r="E183" s="199"/>
      <c r="F183" s="200"/>
      <c r="G183" s="200"/>
      <c r="H183" s="16"/>
      <c r="I183" s="16"/>
      <c r="J183" s="16"/>
    </row>
    <row r="184" spans="2:10" x14ac:dyDescent="0.2">
      <c r="B184" s="198" t="str">
        <f t="array" ref="B184">IFERROR(INDEX($B$138:$B$147,SMALL(IF($D$138:$D$147=Functions!$O$36,ROW($B$138:$B$147)-ROW(B$138)+1),ROWS(B$138:B142))),"")</f>
        <v/>
      </c>
      <c r="C184" s="199"/>
      <c r="D184" s="199"/>
      <c r="E184" s="199"/>
      <c r="F184" s="200"/>
      <c r="G184" s="200"/>
      <c r="H184" s="16"/>
      <c r="I184" s="16"/>
      <c r="J184" s="16"/>
    </row>
    <row r="185" spans="2:10" x14ac:dyDescent="0.2">
      <c r="B185" s="198" t="str">
        <f t="array" ref="B185">IFERROR(INDEX($B$138:$B$147,SMALL(IF($D$138:$D$147=Functions!$O$36,ROW($B$138:$B$147)-ROW(B$138)+1),ROWS(B$138:B143))),"")</f>
        <v/>
      </c>
      <c r="C185" s="199"/>
      <c r="D185" s="199"/>
      <c r="E185" s="199"/>
      <c r="F185" s="200"/>
      <c r="G185" s="200"/>
      <c r="H185" s="16"/>
      <c r="I185" s="16"/>
      <c r="J185" s="16"/>
    </row>
    <row r="186" spans="2:10" x14ac:dyDescent="0.2">
      <c r="B186" s="198" t="str">
        <f t="array" ref="B186">IFERROR(INDEX($B$138:$B$147,SMALL(IF($D$138:$D$147=Functions!$O$36,ROW($B$138:$B$147)-ROW(B$138)+1),ROWS(B$138:B144))),"")</f>
        <v/>
      </c>
      <c r="C186" s="199"/>
      <c r="D186" s="199"/>
      <c r="E186" s="199"/>
      <c r="F186" s="200"/>
      <c r="G186" s="200"/>
      <c r="H186" s="16"/>
      <c r="I186" s="16"/>
      <c r="J186" s="16"/>
    </row>
    <row r="187" spans="2:10" x14ac:dyDescent="0.2">
      <c r="B187" s="198" t="str">
        <f t="array" ref="B187">IFERROR(INDEX($B$138:$B$147,SMALL(IF($D$138:$D$147=Functions!$O$36,ROW($B$138:$B$147)-ROW(B$138)+1),ROWS(B$138:B145))),"")</f>
        <v/>
      </c>
      <c r="C187" s="199"/>
      <c r="D187" s="199"/>
      <c r="E187" s="199"/>
      <c r="F187" s="200"/>
      <c r="G187" s="200"/>
      <c r="H187" s="16"/>
      <c r="I187" s="16"/>
      <c r="J187" s="16"/>
    </row>
    <row r="188" spans="2:10" x14ac:dyDescent="0.2">
      <c r="B188" s="198" t="str">
        <f t="array" ref="B188">IFERROR(INDEX($B$138:$B$147,SMALL(IF($D$138:$D$147=Functions!$O$36,ROW($B$138:$B$147)-ROW(B$138)+1),ROWS(B$138:B146))),"")</f>
        <v/>
      </c>
      <c r="C188" s="199"/>
      <c r="D188" s="199"/>
      <c r="E188" s="199"/>
      <c r="F188" s="200"/>
      <c r="G188" s="200"/>
      <c r="H188" s="16"/>
      <c r="I188" s="16"/>
      <c r="J188" s="16"/>
    </row>
    <row r="189" spans="2:10" x14ac:dyDescent="0.2">
      <c r="B189" s="198" t="str">
        <f t="array" ref="B189">IFERROR(INDEX($B$138:$B$147,SMALL(IF($D$138:$D$147=Functions!$O$36,ROW($B$138:$B$147)-ROW(B$138)+1),ROWS(B$138:B147))),"")</f>
        <v/>
      </c>
      <c r="C189" s="199"/>
      <c r="D189" s="199"/>
      <c r="E189" s="199"/>
      <c r="F189" s="200"/>
      <c r="G189" s="200"/>
      <c r="H189" s="16"/>
      <c r="I189" s="16"/>
      <c r="J189" s="16"/>
    </row>
    <row r="191" spans="2:10" ht="15.75" x14ac:dyDescent="0.2">
      <c r="B191" s="336" t="s">
        <v>551</v>
      </c>
    </row>
    <row r="193" spans="2:14" ht="90" x14ac:dyDescent="0.25">
      <c r="B193" s="481" t="s">
        <v>533</v>
      </c>
      <c r="C193" s="481" t="s">
        <v>552</v>
      </c>
      <c r="D193" s="481" t="s">
        <v>553</v>
      </c>
      <c r="E193" s="481" t="s">
        <v>554</v>
      </c>
      <c r="F193" s="481" t="s">
        <v>555</v>
      </c>
      <c r="G193" s="481" t="s">
        <v>556</v>
      </c>
      <c r="H193" s="481" t="s">
        <v>557</v>
      </c>
      <c r="I193" s="481" t="s">
        <v>558</v>
      </c>
      <c r="J193" s="481" t="s">
        <v>559</v>
      </c>
      <c r="K193" s="481" t="s">
        <v>560</v>
      </c>
      <c r="L193" s="481" t="s">
        <v>561</v>
      </c>
      <c r="M193" s="481" t="s">
        <v>562</v>
      </c>
      <c r="N193" s="481" t="s">
        <v>563</v>
      </c>
    </row>
    <row r="194" spans="2:14" x14ac:dyDescent="0.2">
      <c r="B194" s="198" t="str">
        <f t="array" ref="B194">IFERROR(INDEX($B$138:$B$147,SMALL(IF($D$138:$D$147=Functions!$O$37,ROW($B$138:$B$147)-ROW(B$138)+1),ROWS(B$138:B138))),"")</f>
        <v/>
      </c>
      <c r="C194" s="193"/>
      <c r="D194" s="193"/>
      <c r="E194" s="193"/>
      <c r="F194" s="193"/>
      <c r="G194" s="193"/>
      <c r="H194" s="193"/>
      <c r="I194" s="193"/>
      <c r="J194" s="193"/>
      <c r="K194" s="193"/>
      <c r="L194" s="193"/>
      <c r="M194" s="193"/>
      <c r="N194" s="193"/>
    </row>
    <row r="195" spans="2:14" x14ac:dyDescent="0.2">
      <c r="B195" s="198" t="str">
        <f t="array" ref="B195">IFERROR(INDEX($B$138:$B$147,SMALL(IF($D$138:$D$147=Functions!$O$37,ROW($B$138:$B$147)-ROW(B$138)+1),ROWS(B$138:B139))),"")</f>
        <v/>
      </c>
      <c r="C195" s="193"/>
      <c r="D195" s="193"/>
      <c r="E195" s="193"/>
      <c r="F195" s="193"/>
      <c r="G195" s="193"/>
      <c r="H195" s="193"/>
      <c r="I195" s="193"/>
      <c r="J195" s="193"/>
      <c r="K195" s="193"/>
      <c r="L195" s="193"/>
      <c r="M195" s="193"/>
      <c r="N195" s="193"/>
    </row>
    <row r="196" spans="2:14" x14ac:dyDescent="0.2">
      <c r="B196" s="198" t="str">
        <f t="array" ref="B196">IFERROR(INDEX($B$138:$B$147,SMALL(IF($D$138:$D$147=Functions!$O$37,ROW($B$138:$B$147)-ROW(B$138)+1),ROWS(B$138:B140))),"")</f>
        <v/>
      </c>
      <c r="C196" s="193"/>
      <c r="D196" s="193"/>
      <c r="E196" s="193"/>
      <c r="F196" s="193"/>
      <c r="G196" s="193"/>
      <c r="H196" s="193"/>
      <c r="I196" s="193"/>
      <c r="J196" s="193"/>
      <c r="K196" s="193"/>
      <c r="L196" s="193"/>
      <c r="M196" s="193"/>
      <c r="N196" s="193"/>
    </row>
    <row r="197" spans="2:14" x14ac:dyDescent="0.2">
      <c r="B197" s="198" t="str">
        <f t="array" ref="B197">IFERROR(INDEX($B$138:$B$147,SMALL(IF($D$138:$D$147=Functions!$O$37,ROW($B$138:$B$147)-ROW(B$138)+1),ROWS(B$138:B141))),"")</f>
        <v/>
      </c>
      <c r="C197" s="193"/>
      <c r="D197" s="193"/>
      <c r="E197" s="193"/>
      <c r="F197" s="193"/>
      <c r="G197" s="193"/>
      <c r="H197" s="193"/>
      <c r="I197" s="193"/>
      <c r="J197" s="193"/>
      <c r="K197" s="193"/>
      <c r="L197" s="193"/>
      <c r="M197" s="193"/>
      <c r="N197" s="193"/>
    </row>
    <row r="198" spans="2:14" x14ac:dyDescent="0.2">
      <c r="B198" s="198" t="str">
        <f t="array" ref="B198">IFERROR(INDEX($B$138:$B$147,SMALL(IF($D$138:$D$147=Functions!$O$37,ROW($B$138:$B$147)-ROW(B$138)+1),ROWS(B$138:B142))),"")</f>
        <v/>
      </c>
      <c r="C198" s="193"/>
      <c r="D198" s="193"/>
      <c r="E198" s="193"/>
      <c r="F198" s="193"/>
      <c r="G198" s="193"/>
      <c r="H198" s="193"/>
      <c r="I198" s="193"/>
      <c r="J198" s="193"/>
      <c r="K198" s="193"/>
      <c r="L198" s="193"/>
      <c r="M198" s="193"/>
      <c r="N198" s="193"/>
    </row>
    <row r="199" spans="2:14" x14ac:dyDescent="0.2">
      <c r="B199" s="198" t="str">
        <f t="array" ref="B199">IFERROR(INDEX($B$138:$B$147,SMALL(IF($D$138:$D$147=Functions!$O$37,ROW($B$138:$B$147)-ROW(B$138)+1),ROWS(B$138:B143))),"")</f>
        <v/>
      </c>
      <c r="C199" s="193"/>
      <c r="D199" s="193"/>
      <c r="E199" s="193"/>
      <c r="F199" s="193"/>
      <c r="G199" s="193"/>
      <c r="H199" s="193"/>
      <c r="I199" s="193"/>
      <c r="J199" s="193"/>
      <c r="K199" s="193"/>
      <c r="L199" s="193"/>
      <c r="M199" s="193"/>
      <c r="N199" s="193"/>
    </row>
    <row r="200" spans="2:14" x14ac:dyDescent="0.2">
      <c r="B200" s="198" t="str">
        <f t="array" ref="B200">IFERROR(INDEX($B$138:$B$147,SMALL(IF($D$138:$D$147=Functions!$O$37,ROW($B$138:$B$147)-ROW(B$138)+1),ROWS(B$138:B144))),"")</f>
        <v/>
      </c>
      <c r="C200" s="193"/>
      <c r="D200" s="193"/>
      <c r="E200" s="193"/>
      <c r="F200" s="193"/>
      <c r="G200" s="193"/>
      <c r="H200" s="193"/>
      <c r="I200" s="193"/>
      <c r="J200" s="193"/>
      <c r="K200" s="193"/>
      <c r="L200" s="193"/>
      <c r="M200" s="193"/>
      <c r="N200" s="193"/>
    </row>
    <row r="201" spans="2:14" x14ac:dyDescent="0.2">
      <c r="B201" s="198" t="str">
        <f t="array" ref="B201">IFERROR(INDEX($B$138:$B$147,SMALL(IF($D$138:$D$147=Functions!$O$37,ROW($B$138:$B$147)-ROW(B$138)+1),ROWS(B$138:B145))),"")</f>
        <v/>
      </c>
      <c r="C201" s="193"/>
      <c r="D201" s="193"/>
      <c r="E201" s="193"/>
      <c r="F201" s="193"/>
      <c r="G201" s="193"/>
      <c r="H201" s="193"/>
      <c r="I201" s="193"/>
      <c r="J201" s="193"/>
      <c r="K201" s="193"/>
      <c r="L201" s="193"/>
      <c r="M201" s="193"/>
      <c r="N201" s="193"/>
    </row>
    <row r="202" spans="2:14" x14ac:dyDescent="0.2">
      <c r="B202" s="198" t="str">
        <f t="array" ref="B202">IFERROR(INDEX($B$138:$B$147,SMALL(IF($D$138:$D$147=Functions!$O$37,ROW($B$138:$B$147)-ROW(B$138)+1),ROWS(B$138:B146))),"")</f>
        <v/>
      </c>
      <c r="C202" s="193"/>
      <c r="D202" s="193"/>
      <c r="E202" s="193"/>
      <c r="F202" s="193"/>
      <c r="G202" s="193"/>
      <c r="H202" s="193"/>
      <c r="I202" s="193"/>
      <c r="J202" s="193"/>
      <c r="K202" s="193"/>
      <c r="L202" s="193"/>
      <c r="M202" s="193"/>
      <c r="N202" s="193"/>
    </row>
    <row r="203" spans="2:14" x14ac:dyDescent="0.2">
      <c r="B203" s="198" t="str">
        <f t="array" ref="B203">IFERROR(INDEX($B$36:$B$45,SMALL(IF($F$36:$F$45=$V$33,ROW($B$36:$B$45)-ROW(B$36)+1),ROWS(B$36:B147))),"")</f>
        <v/>
      </c>
      <c r="C203" s="193"/>
      <c r="D203" s="193"/>
      <c r="E203" s="193"/>
      <c r="F203" s="193"/>
      <c r="G203" s="193"/>
      <c r="H203" s="193"/>
      <c r="I203" s="193"/>
      <c r="J203" s="193"/>
      <c r="K203" s="193"/>
      <c r="L203" s="193"/>
      <c r="M203" s="193"/>
      <c r="N203" s="193"/>
    </row>
    <row r="206" spans="2:14" ht="75" x14ac:dyDescent="0.25">
      <c r="B206" s="481" t="s">
        <v>119</v>
      </c>
    </row>
    <row r="207" spans="2:14" x14ac:dyDescent="0.2">
      <c r="B207" s="40"/>
    </row>
    <row r="209" spans="2:11" ht="15" x14ac:dyDescent="0.2">
      <c r="B209" s="45" t="s">
        <v>564</v>
      </c>
    </row>
    <row r="211" spans="2:11" ht="15" x14ac:dyDescent="0.25">
      <c r="C211" s="719" t="s">
        <v>565</v>
      </c>
      <c r="D211" s="719"/>
      <c r="E211" s="719"/>
    </row>
    <row r="212" spans="2:11" ht="150" x14ac:dyDescent="0.25">
      <c r="B212" s="481" t="s">
        <v>533</v>
      </c>
      <c r="C212" s="481" t="s">
        <v>566</v>
      </c>
      <c r="D212" s="481" t="s">
        <v>567</v>
      </c>
      <c r="E212" s="481" t="s">
        <v>568</v>
      </c>
      <c r="F212" s="29" t="s">
        <v>569</v>
      </c>
      <c r="G212" s="487" t="s">
        <v>99</v>
      </c>
      <c r="H212" s="487" t="s">
        <v>100</v>
      </c>
      <c r="I212" s="571" t="s">
        <v>101</v>
      </c>
      <c r="J212" s="572"/>
      <c r="K212" s="606"/>
    </row>
    <row r="213" spans="2:11" x14ac:dyDescent="0.2">
      <c r="B213" s="201"/>
      <c r="C213" s="32"/>
      <c r="D213" s="32"/>
      <c r="E213" s="32"/>
      <c r="F213" s="32"/>
      <c r="G213" s="31"/>
      <c r="H213" s="31"/>
      <c r="I213" s="560"/>
      <c r="J213" s="561"/>
      <c r="K213" s="592"/>
    </row>
    <row r="214" spans="2:11" x14ac:dyDescent="0.2">
      <c r="B214" s="202"/>
      <c r="C214" s="32"/>
      <c r="D214" s="32"/>
      <c r="E214" s="32"/>
      <c r="F214" s="32"/>
      <c r="G214" s="31"/>
      <c r="H214" s="31"/>
      <c r="I214" s="560"/>
      <c r="J214" s="561"/>
      <c r="K214" s="592"/>
    </row>
    <row r="215" spans="2:11" x14ac:dyDescent="0.2">
      <c r="B215" s="42"/>
      <c r="C215" s="32"/>
      <c r="D215" s="32"/>
      <c r="E215" s="32"/>
      <c r="F215" s="32"/>
      <c r="G215" s="31"/>
      <c r="H215" s="31"/>
      <c r="I215" s="704"/>
      <c r="J215" s="561"/>
      <c r="K215" s="592"/>
    </row>
    <row r="216" spans="2:11" x14ac:dyDescent="0.2">
      <c r="B216" s="42"/>
      <c r="C216" s="32"/>
      <c r="D216" s="32"/>
      <c r="E216" s="32"/>
      <c r="F216" s="32"/>
      <c r="G216" s="31"/>
      <c r="H216" s="31"/>
      <c r="I216" s="560"/>
      <c r="J216" s="561"/>
      <c r="K216" s="592"/>
    </row>
    <row r="217" spans="2:11" x14ac:dyDescent="0.2">
      <c r="B217" s="42"/>
      <c r="C217" s="32"/>
      <c r="D217" s="32"/>
      <c r="E217" s="32"/>
      <c r="F217" s="32"/>
      <c r="G217" s="31"/>
      <c r="H217" s="31"/>
      <c r="I217" s="704"/>
      <c r="J217" s="561"/>
      <c r="K217" s="592"/>
    </row>
    <row r="218" spans="2:11" x14ac:dyDescent="0.2">
      <c r="B218" s="42"/>
      <c r="C218" s="32"/>
      <c r="D218" s="32"/>
      <c r="E218" s="32"/>
      <c r="F218" s="32"/>
      <c r="G218" s="31"/>
      <c r="H218" s="31"/>
      <c r="I218" s="704"/>
      <c r="J218" s="561"/>
      <c r="K218" s="592"/>
    </row>
    <row r="219" spans="2:11" x14ac:dyDescent="0.2">
      <c r="B219" s="42"/>
      <c r="C219" s="32"/>
      <c r="D219" s="32"/>
      <c r="E219" s="32"/>
      <c r="F219" s="32"/>
      <c r="G219" s="31"/>
      <c r="H219" s="31"/>
      <c r="I219" s="704"/>
      <c r="J219" s="561"/>
      <c r="K219" s="592"/>
    </row>
    <row r="220" spans="2:11" x14ac:dyDescent="0.2">
      <c r="B220" s="42"/>
      <c r="C220" s="32"/>
      <c r="D220" s="32"/>
      <c r="E220" s="32"/>
      <c r="F220" s="32"/>
      <c r="G220" s="31"/>
      <c r="H220" s="31"/>
      <c r="I220" s="704"/>
      <c r="J220" s="561"/>
      <c r="K220" s="592"/>
    </row>
    <row r="221" spans="2:11" x14ac:dyDescent="0.2">
      <c r="B221" s="42"/>
      <c r="C221" s="32"/>
      <c r="D221" s="32"/>
      <c r="E221" s="32"/>
      <c r="F221" s="32"/>
      <c r="G221" s="31"/>
      <c r="H221" s="31"/>
      <c r="I221" s="704"/>
      <c r="J221" s="561"/>
      <c r="K221" s="592"/>
    </row>
    <row r="222" spans="2:11" x14ac:dyDescent="0.2">
      <c r="B222" s="42"/>
      <c r="C222" s="32"/>
      <c r="D222" s="32"/>
      <c r="E222" s="32"/>
      <c r="F222" s="32"/>
      <c r="G222" s="31"/>
      <c r="H222" s="31"/>
      <c r="I222" s="560"/>
      <c r="J222" s="561"/>
      <c r="K222" s="592"/>
    </row>
    <row r="224" spans="2:11" ht="15.75" x14ac:dyDescent="0.2">
      <c r="B224" s="341" t="s">
        <v>102</v>
      </c>
    </row>
    <row r="227" spans="2:11" s="389" customFormat="1" ht="21" thickBot="1" x14ac:dyDescent="0.35">
      <c r="B227" s="386" t="s">
        <v>570</v>
      </c>
      <c r="C227" s="387"/>
      <c r="D227" s="387"/>
      <c r="E227" s="387"/>
      <c r="F227" s="387"/>
      <c r="G227" s="387"/>
      <c r="H227" s="387"/>
      <c r="I227" s="388"/>
      <c r="K227" s="390"/>
    </row>
    <row r="228" spans="2:11" ht="15" thickBot="1" x14ac:dyDescent="0.25"/>
    <row r="229" spans="2:11" ht="15" x14ac:dyDescent="0.2">
      <c r="B229" s="574" t="s">
        <v>571</v>
      </c>
      <c r="C229" s="575"/>
      <c r="D229" s="576"/>
    </row>
    <row r="230" spans="2:11" ht="16.5" x14ac:dyDescent="0.2">
      <c r="B230" s="20" t="s">
        <v>80</v>
      </c>
      <c r="C230" s="21" t="s">
        <v>81</v>
      </c>
      <c r="D230" s="22" t="s">
        <v>82</v>
      </c>
    </row>
    <row r="231" spans="2:11" ht="15" thickBot="1" x14ac:dyDescent="0.25">
      <c r="B231" s="169">
        <f>SUM(C259:C260,C282:C283,R291:R307,V291:V307)</f>
        <v>0</v>
      </c>
      <c r="C231" s="23">
        <f>SUM(D259:D260,D282:D283,S291:S307,W291:W307)</f>
        <v>0</v>
      </c>
      <c r="D231" s="213">
        <f>SUM(E259,E282,T291:T307)</f>
        <v>0</v>
      </c>
    </row>
    <row r="234" spans="2:11" ht="15" x14ac:dyDescent="0.25">
      <c r="B234" s="577" t="s">
        <v>104</v>
      </c>
      <c r="C234" s="577"/>
      <c r="D234" s="577"/>
    </row>
    <row r="235" spans="2:11" ht="51.75" customHeight="1" x14ac:dyDescent="0.2">
      <c r="B235" s="578" t="s">
        <v>572</v>
      </c>
      <c r="C235" s="578"/>
      <c r="D235" s="175"/>
    </row>
    <row r="236" spans="2:11" ht="46.5" customHeight="1" x14ac:dyDescent="0.2">
      <c r="B236" s="578" t="s">
        <v>573</v>
      </c>
      <c r="C236" s="578"/>
      <c r="D236" s="175"/>
    </row>
    <row r="237" spans="2:11" ht="56.25" customHeight="1" x14ac:dyDescent="0.2">
      <c r="B237" s="578" t="s">
        <v>574</v>
      </c>
      <c r="C237" s="578"/>
      <c r="D237" s="175"/>
    </row>
    <row r="240" spans="2:11" ht="15.75" x14ac:dyDescent="0.2">
      <c r="B240" s="336" t="s">
        <v>575</v>
      </c>
      <c r="C240" s="203"/>
      <c r="D240" s="204"/>
      <c r="E240" s="204"/>
    </row>
    <row r="241" spans="2:5" ht="15" x14ac:dyDescent="0.2">
      <c r="B241" s="45"/>
      <c r="C241" s="203"/>
      <c r="D241" s="204"/>
      <c r="E241" s="204"/>
    </row>
    <row r="242" spans="2:5" x14ac:dyDescent="0.2">
      <c r="B242" s="44" t="s">
        <v>576</v>
      </c>
      <c r="C242" s="24"/>
      <c r="D242" s="113"/>
      <c r="E242" s="113"/>
    </row>
    <row r="243" spans="2:5" x14ac:dyDescent="0.2">
      <c r="C243" s="24"/>
      <c r="D243" s="113"/>
      <c r="E243" s="113"/>
    </row>
    <row r="244" spans="2:5" ht="45" x14ac:dyDescent="0.25">
      <c r="B244" s="481" t="s">
        <v>577</v>
      </c>
      <c r="C244" s="205"/>
    </row>
    <row r="245" spans="2:5" x14ac:dyDescent="0.2">
      <c r="C245" s="179"/>
      <c r="D245" s="179"/>
      <c r="E245" s="179"/>
    </row>
    <row r="246" spans="2:5" ht="90" x14ac:dyDescent="0.25">
      <c r="B246" s="489" t="s">
        <v>578</v>
      </c>
      <c r="C246" s="489" t="s">
        <v>579</v>
      </c>
      <c r="D246" s="481" t="s">
        <v>580</v>
      </c>
    </row>
    <row r="247" spans="2:5" x14ac:dyDescent="0.2">
      <c r="B247" s="186" t="s">
        <v>581</v>
      </c>
      <c r="C247" s="195"/>
      <c r="D247" s="16"/>
    </row>
    <row r="248" spans="2:5" ht="28.5" x14ac:dyDescent="0.2">
      <c r="B248" s="206" t="s">
        <v>582</v>
      </c>
      <c r="C248" s="195"/>
      <c r="D248" s="16"/>
      <c r="E248" s="207"/>
    </row>
    <row r="249" spans="2:5" ht="42.75" x14ac:dyDescent="0.2">
      <c r="B249" s="206" t="s">
        <v>583</v>
      </c>
      <c r="C249" s="195"/>
      <c r="D249" s="66"/>
    </row>
    <row r="251" spans="2:5" ht="75" x14ac:dyDescent="0.25">
      <c r="B251" s="578" t="s">
        <v>583</v>
      </c>
      <c r="C251" s="489" t="s">
        <v>584</v>
      </c>
      <c r="D251" s="489" t="s">
        <v>585</v>
      </c>
    </row>
    <row r="252" spans="2:5" x14ac:dyDescent="0.2">
      <c r="B252" s="578"/>
      <c r="C252" s="31"/>
      <c r="D252" s="31"/>
    </row>
    <row r="253" spans="2:5" x14ac:dyDescent="0.2">
      <c r="B253" s="578"/>
      <c r="C253" s="31"/>
      <c r="D253" s="31"/>
    </row>
    <row r="254" spans="2:5" x14ac:dyDescent="0.2">
      <c r="B254" s="578"/>
      <c r="C254" s="31"/>
      <c r="D254" s="31"/>
    </row>
    <row r="255" spans="2:5" x14ac:dyDescent="0.2">
      <c r="B255" s="578"/>
      <c r="C255" s="31"/>
      <c r="D255" s="31"/>
    </row>
    <row r="256" spans="2:5" x14ac:dyDescent="0.2">
      <c r="B256" s="578"/>
      <c r="C256" s="31"/>
      <c r="D256" s="31"/>
    </row>
    <row r="258" spans="2:5" ht="78" x14ac:dyDescent="0.25">
      <c r="B258" s="489" t="s">
        <v>586</v>
      </c>
      <c r="C258" s="28" t="s">
        <v>587</v>
      </c>
      <c r="D258" s="28" t="s">
        <v>588</v>
      </c>
      <c r="E258" s="28" t="s">
        <v>589</v>
      </c>
    </row>
    <row r="259" spans="2:5" ht="28.5" x14ac:dyDescent="0.2">
      <c r="B259" s="206" t="s">
        <v>590</v>
      </c>
      <c r="C259" s="188"/>
      <c r="D259" s="188"/>
      <c r="E259" s="188"/>
    </row>
    <row r="260" spans="2:5" ht="28.5" x14ac:dyDescent="0.2">
      <c r="B260" s="206" t="s">
        <v>591</v>
      </c>
      <c r="C260" s="188"/>
      <c r="D260" s="188"/>
    </row>
    <row r="263" spans="2:5" ht="15.75" x14ac:dyDescent="0.2">
      <c r="B263" s="336" t="s">
        <v>592</v>
      </c>
      <c r="C263" s="208"/>
      <c r="D263" s="208"/>
    </row>
    <row r="264" spans="2:5" ht="15" x14ac:dyDescent="0.2">
      <c r="B264" s="45"/>
      <c r="C264" s="208"/>
      <c r="D264" s="208"/>
    </row>
    <row r="265" spans="2:5" x14ac:dyDescent="0.2">
      <c r="B265" s="44" t="s">
        <v>593</v>
      </c>
    </row>
    <row r="267" spans="2:5" ht="45" x14ac:dyDescent="0.25">
      <c r="B267" s="481" t="s">
        <v>594</v>
      </c>
      <c r="C267" s="205"/>
    </row>
    <row r="269" spans="2:5" ht="75" x14ac:dyDescent="0.25">
      <c r="B269" s="489" t="s">
        <v>578</v>
      </c>
      <c r="C269" s="489" t="s">
        <v>595</v>
      </c>
      <c r="D269" s="481" t="s">
        <v>596</v>
      </c>
    </row>
    <row r="270" spans="2:5" x14ac:dyDescent="0.2">
      <c r="B270" s="186" t="s">
        <v>581</v>
      </c>
      <c r="C270" s="195"/>
      <c r="D270" s="16"/>
    </row>
    <row r="271" spans="2:5" ht="28.5" x14ac:dyDescent="0.2">
      <c r="B271" s="206" t="s">
        <v>582</v>
      </c>
      <c r="C271" s="195"/>
      <c r="D271" s="16"/>
    </row>
    <row r="272" spans="2:5" ht="42.75" x14ac:dyDescent="0.2">
      <c r="B272" s="206" t="s">
        <v>583</v>
      </c>
      <c r="C272" s="195"/>
      <c r="D272" s="66"/>
    </row>
    <row r="274" spans="2:5" ht="75" x14ac:dyDescent="0.25">
      <c r="B274" s="578" t="s">
        <v>583</v>
      </c>
      <c r="C274" s="489" t="s">
        <v>584</v>
      </c>
      <c r="D274" s="489" t="s">
        <v>597</v>
      </c>
    </row>
    <row r="275" spans="2:5" x14ac:dyDescent="0.2">
      <c r="B275" s="578"/>
      <c r="C275" s="31"/>
      <c r="D275" s="31"/>
    </row>
    <row r="276" spans="2:5" x14ac:dyDescent="0.2">
      <c r="B276" s="578"/>
      <c r="C276" s="31"/>
      <c r="D276" s="31"/>
    </row>
    <row r="277" spans="2:5" x14ac:dyDescent="0.2">
      <c r="B277" s="578"/>
      <c r="C277" s="31"/>
      <c r="D277" s="31"/>
    </row>
    <row r="278" spans="2:5" x14ac:dyDescent="0.2">
      <c r="B278" s="578"/>
      <c r="C278" s="31"/>
      <c r="D278" s="31"/>
    </row>
    <row r="279" spans="2:5" x14ac:dyDescent="0.2">
      <c r="B279" s="578"/>
      <c r="C279" s="31"/>
      <c r="D279" s="31"/>
    </row>
    <row r="281" spans="2:5" ht="78" x14ac:dyDescent="0.25">
      <c r="B281" s="489" t="s">
        <v>586</v>
      </c>
      <c r="C281" s="28" t="s">
        <v>598</v>
      </c>
      <c r="D281" s="28" t="s">
        <v>599</v>
      </c>
      <c r="E281" s="28" t="s">
        <v>600</v>
      </c>
    </row>
    <row r="282" spans="2:5" ht="28.5" x14ac:dyDescent="0.2">
      <c r="B282" s="206" t="s">
        <v>590</v>
      </c>
      <c r="C282" s="188"/>
      <c r="D282" s="188"/>
      <c r="E282" s="188"/>
    </row>
    <row r="283" spans="2:5" ht="28.5" x14ac:dyDescent="0.2">
      <c r="B283" s="206" t="s">
        <v>591</v>
      </c>
      <c r="C283" s="188"/>
      <c r="D283" s="188"/>
    </row>
    <row r="285" spans="2:5" ht="15.75" x14ac:dyDescent="0.2">
      <c r="B285" s="336" t="s">
        <v>601</v>
      </c>
      <c r="C285" s="208"/>
      <c r="D285" s="208"/>
    </row>
    <row r="286" spans="2:5" ht="15" x14ac:dyDescent="0.2">
      <c r="B286" s="45"/>
      <c r="C286" s="208"/>
      <c r="D286" s="208"/>
    </row>
    <row r="287" spans="2:5" x14ac:dyDescent="0.2">
      <c r="B287" s="208" t="s">
        <v>602</v>
      </c>
    </row>
    <row r="288" spans="2:5" x14ac:dyDescent="0.2">
      <c r="B288" s="208"/>
    </row>
    <row r="289" spans="2:23" ht="66" customHeight="1" x14ac:dyDescent="0.25">
      <c r="E289" s="66"/>
      <c r="R289" s="701" t="s">
        <v>603</v>
      </c>
      <c r="S289" s="702"/>
      <c r="T289" s="703"/>
      <c r="V289" s="701" t="s">
        <v>604</v>
      </c>
      <c r="W289" s="703"/>
    </row>
    <row r="290" spans="2:23" ht="150" x14ac:dyDescent="0.25">
      <c r="B290" s="48" t="s">
        <v>605</v>
      </c>
      <c r="C290" s="487" t="s">
        <v>606</v>
      </c>
      <c r="D290" s="487" t="s">
        <v>607</v>
      </c>
      <c r="E290" s="487" t="s">
        <v>608</v>
      </c>
      <c r="F290" s="487" t="s">
        <v>609</v>
      </c>
      <c r="G290" s="487" t="s">
        <v>610</v>
      </c>
      <c r="H290" s="481" t="s">
        <v>611</v>
      </c>
      <c r="I290" s="481" t="s">
        <v>612</v>
      </c>
      <c r="J290" s="481" t="s">
        <v>613</v>
      </c>
      <c r="K290" s="481" t="s">
        <v>614</v>
      </c>
      <c r="L290" s="481" t="s">
        <v>615</v>
      </c>
      <c r="M290" s="481" t="s">
        <v>616</v>
      </c>
      <c r="N290" s="481" t="s">
        <v>617</v>
      </c>
      <c r="O290" s="481" t="s">
        <v>618</v>
      </c>
      <c r="P290" s="487" t="s">
        <v>619</v>
      </c>
      <c r="Q290" s="487" t="s">
        <v>620</v>
      </c>
      <c r="R290" s="481" t="s">
        <v>621</v>
      </c>
      <c r="S290" s="481" t="s">
        <v>622</v>
      </c>
      <c r="T290" s="481" t="s">
        <v>623</v>
      </c>
      <c r="U290" s="487" t="s">
        <v>624</v>
      </c>
      <c r="V290" s="481" t="s">
        <v>625</v>
      </c>
      <c r="W290" s="481" t="s">
        <v>626</v>
      </c>
    </row>
    <row r="291" spans="2:23" x14ac:dyDescent="0.2">
      <c r="B291" s="12"/>
      <c r="C291" s="13"/>
      <c r="D291" s="13"/>
      <c r="E291" s="13"/>
      <c r="F291" s="13"/>
      <c r="G291" s="13"/>
      <c r="H291" s="13"/>
      <c r="I291" s="13"/>
      <c r="J291" s="13"/>
      <c r="K291" s="13"/>
      <c r="L291" s="13"/>
      <c r="M291" s="13"/>
      <c r="N291" s="209"/>
      <c r="O291" s="209"/>
      <c r="P291" s="13"/>
      <c r="Q291" s="13"/>
      <c r="R291" s="209"/>
      <c r="S291" s="209"/>
      <c r="T291" s="209"/>
      <c r="U291" s="13"/>
      <c r="V291" s="209"/>
      <c r="W291" s="209"/>
    </row>
    <row r="292" spans="2:23" x14ac:dyDescent="0.2">
      <c r="B292" s="12"/>
      <c r="C292" s="13"/>
      <c r="D292" s="13"/>
      <c r="E292" s="13"/>
      <c r="F292" s="13"/>
      <c r="G292" s="13"/>
      <c r="H292" s="13"/>
      <c r="I292" s="13"/>
      <c r="J292" s="13"/>
      <c r="K292" s="13"/>
      <c r="L292" s="13"/>
      <c r="M292" s="13"/>
      <c r="N292" s="209"/>
      <c r="O292" s="209"/>
      <c r="P292" s="13"/>
      <c r="Q292" s="13"/>
      <c r="R292" s="209"/>
      <c r="S292" s="209"/>
      <c r="T292" s="209"/>
      <c r="U292" s="13"/>
      <c r="V292" s="209"/>
      <c r="W292" s="209"/>
    </row>
    <row r="293" spans="2:23" x14ac:dyDescent="0.2">
      <c r="B293" s="12"/>
      <c r="C293" s="13"/>
      <c r="D293" s="13"/>
      <c r="E293" s="13"/>
      <c r="F293" s="13"/>
      <c r="G293" s="13"/>
      <c r="H293" s="13"/>
      <c r="I293" s="13"/>
      <c r="J293" s="13"/>
      <c r="K293" s="13"/>
      <c r="L293" s="13"/>
      <c r="M293" s="13"/>
      <c r="N293" s="209"/>
      <c r="O293" s="209"/>
      <c r="P293" s="13"/>
      <c r="Q293" s="13"/>
      <c r="R293" s="209"/>
      <c r="S293" s="209"/>
      <c r="T293" s="209"/>
      <c r="U293" s="13"/>
      <c r="V293" s="209"/>
      <c r="W293" s="209"/>
    </row>
    <row r="294" spans="2:23" x14ac:dyDescent="0.2">
      <c r="B294" s="12"/>
      <c r="C294" s="13"/>
      <c r="D294" s="13"/>
      <c r="E294" s="13"/>
      <c r="F294" s="13"/>
      <c r="G294" s="13"/>
      <c r="H294" s="13"/>
      <c r="I294" s="13"/>
      <c r="J294" s="13"/>
      <c r="K294" s="13"/>
      <c r="L294" s="13"/>
      <c r="M294" s="13"/>
      <c r="N294" s="209"/>
      <c r="O294" s="209"/>
      <c r="P294" s="13"/>
      <c r="Q294" s="13"/>
      <c r="R294" s="209"/>
      <c r="S294" s="209"/>
      <c r="T294" s="209"/>
      <c r="U294" s="13"/>
      <c r="V294" s="209"/>
      <c r="W294" s="209"/>
    </row>
    <row r="295" spans="2:23" x14ac:dyDescent="0.2">
      <c r="B295" s="12"/>
      <c r="C295" s="13"/>
      <c r="D295" s="13"/>
      <c r="E295" s="13"/>
      <c r="F295" s="13"/>
      <c r="G295" s="13"/>
      <c r="H295" s="13"/>
      <c r="I295" s="13"/>
      <c r="J295" s="13"/>
      <c r="K295" s="13"/>
      <c r="L295" s="13"/>
      <c r="M295" s="13"/>
      <c r="N295" s="209"/>
      <c r="O295" s="209"/>
      <c r="P295" s="13"/>
      <c r="Q295" s="13"/>
      <c r="R295" s="209"/>
      <c r="S295" s="209"/>
      <c r="T295" s="209"/>
      <c r="U295" s="13"/>
      <c r="V295" s="209"/>
      <c r="W295" s="209"/>
    </row>
    <row r="296" spans="2:23" x14ac:dyDescent="0.2">
      <c r="B296" s="12"/>
      <c r="C296" s="13"/>
      <c r="D296" s="13"/>
      <c r="E296" s="13"/>
      <c r="F296" s="13"/>
      <c r="G296" s="13"/>
      <c r="H296" s="13"/>
      <c r="I296" s="13"/>
      <c r="J296" s="13"/>
      <c r="K296" s="13"/>
      <c r="L296" s="13"/>
      <c r="M296" s="13"/>
      <c r="N296" s="209"/>
      <c r="O296" s="209"/>
      <c r="P296" s="13"/>
      <c r="Q296" s="13"/>
      <c r="R296" s="209"/>
      <c r="S296" s="209"/>
      <c r="T296" s="209"/>
      <c r="U296" s="13"/>
      <c r="V296" s="209"/>
      <c r="W296" s="209"/>
    </row>
    <row r="297" spans="2:23" x14ac:dyDescent="0.2">
      <c r="B297" s="12"/>
      <c r="C297" s="13"/>
      <c r="D297" s="13"/>
      <c r="E297" s="13"/>
      <c r="F297" s="13"/>
      <c r="G297" s="13"/>
      <c r="H297" s="13"/>
      <c r="I297" s="13"/>
      <c r="J297" s="13"/>
      <c r="K297" s="13"/>
      <c r="L297" s="13"/>
      <c r="M297" s="13"/>
      <c r="N297" s="209"/>
      <c r="O297" s="209"/>
      <c r="P297" s="13"/>
      <c r="Q297" s="13"/>
      <c r="R297" s="209"/>
      <c r="S297" s="209"/>
      <c r="T297" s="209"/>
      <c r="U297" s="13"/>
      <c r="V297" s="209"/>
      <c r="W297" s="209"/>
    </row>
    <row r="298" spans="2:23" x14ac:dyDescent="0.2">
      <c r="B298" s="12"/>
      <c r="C298" s="13"/>
      <c r="D298" s="13"/>
      <c r="E298" s="13"/>
      <c r="F298" s="13"/>
      <c r="G298" s="13"/>
      <c r="H298" s="13"/>
      <c r="I298" s="13"/>
      <c r="J298" s="13"/>
      <c r="K298" s="13"/>
      <c r="L298" s="13"/>
      <c r="M298" s="13"/>
      <c r="N298" s="209"/>
      <c r="O298" s="209"/>
      <c r="P298" s="13"/>
      <c r="Q298" s="13"/>
      <c r="R298" s="209"/>
      <c r="S298" s="209"/>
      <c r="T298" s="209"/>
      <c r="U298" s="13"/>
      <c r="V298" s="209"/>
      <c r="W298" s="209"/>
    </row>
    <row r="299" spans="2:23" x14ac:dyDescent="0.2">
      <c r="B299" s="12"/>
      <c r="C299" s="13"/>
      <c r="D299" s="13"/>
      <c r="E299" s="13"/>
      <c r="F299" s="13"/>
      <c r="G299" s="13"/>
      <c r="H299" s="13"/>
      <c r="I299" s="13"/>
      <c r="J299" s="13"/>
      <c r="K299" s="13"/>
      <c r="L299" s="13"/>
      <c r="M299" s="13"/>
      <c r="N299" s="209"/>
      <c r="O299" s="209"/>
      <c r="P299" s="13"/>
      <c r="Q299" s="13"/>
      <c r="R299" s="209"/>
      <c r="S299" s="209"/>
      <c r="T299" s="209"/>
      <c r="U299" s="13"/>
      <c r="V299" s="209"/>
      <c r="W299" s="209"/>
    </row>
    <row r="300" spans="2:23" x14ac:dyDescent="0.2">
      <c r="B300" s="12"/>
      <c r="C300" s="13"/>
      <c r="D300" s="13"/>
      <c r="E300" s="13"/>
      <c r="F300" s="13"/>
      <c r="G300" s="13"/>
      <c r="H300" s="13"/>
      <c r="I300" s="13"/>
      <c r="J300" s="13"/>
      <c r="K300" s="13"/>
      <c r="L300" s="13"/>
      <c r="M300" s="13"/>
      <c r="N300" s="209"/>
      <c r="O300" s="209"/>
      <c r="P300" s="13"/>
      <c r="Q300" s="13"/>
      <c r="R300" s="209"/>
      <c r="S300" s="209"/>
      <c r="T300" s="209"/>
      <c r="U300" s="13"/>
      <c r="V300" s="209"/>
      <c r="W300" s="209"/>
    </row>
    <row r="301" spans="2:23" x14ac:dyDescent="0.2">
      <c r="B301" s="12"/>
      <c r="C301" s="13"/>
      <c r="D301" s="13"/>
      <c r="E301" s="13"/>
      <c r="F301" s="13"/>
      <c r="G301" s="13"/>
      <c r="H301" s="13"/>
      <c r="I301" s="13"/>
      <c r="J301" s="13"/>
      <c r="K301" s="13"/>
      <c r="L301" s="13"/>
      <c r="M301" s="13"/>
      <c r="N301" s="209"/>
      <c r="O301" s="209"/>
      <c r="P301" s="13"/>
      <c r="Q301" s="13"/>
      <c r="R301" s="209"/>
      <c r="S301" s="209"/>
      <c r="T301" s="209"/>
      <c r="U301" s="13"/>
      <c r="V301" s="209"/>
      <c r="W301" s="209"/>
    </row>
    <row r="302" spans="2:23" x14ac:dyDescent="0.2">
      <c r="B302" s="12"/>
      <c r="C302" s="13"/>
      <c r="D302" s="13"/>
      <c r="E302" s="13"/>
      <c r="F302" s="13"/>
      <c r="G302" s="13"/>
      <c r="H302" s="13"/>
      <c r="I302" s="13"/>
      <c r="J302" s="13"/>
      <c r="K302" s="13"/>
      <c r="L302" s="13"/>
      <c r="M302" s="13"/>
      <c r="N302" s="209"/>
      <c r="O302" s="209"/>
      <c r="P302" s="13"/>
      <c r="Q302" s="13"/>
      <c r="R302" s="209"/>
      <c r="S302" s="209"/>
      <c r="T302" s="209"/>
      <c r="U302" s="13"/>
      <c r="V302" s="209"/>
      <c r="W302" s="209"/>
    </row>
    <row r="303" spans="2:23" x14ac:dyDescent="0.2">
      <c r="B303" s="12"/>
      <c r="C303" s="13"/>
      <c r="D303" s="13"/>
      <c r="E303" s="13"/>
      <c r="F303" s="13"/>
      <c r="G303" s="13"/>
      <c r="H303" s="13"/>
      <c r="I303" s="13"/>
      <c r="J303" s="13"/>
      <c r="K303" s="13"/>
      <c r="L303" s="13"/>
      <c r="M303" s="13"/>
      <c r="N303" s="209"/>
      <c r="O303" s="209"/>
      <c r="P303" s="13"/>
      <c r="Q303" s="13"/>
      <c r="R303" s="209"/>
      <c r="S303" s="209"/>
      <c r="T303" s="209"/>
      <c r="U303" s="13"/>
      <c r="V303" s="209"/>
      <c r="W303" s="209"/>
    </row>
    <row r="304" spans="2:23" x14ac:dyDescent="0.2">
      <c r="B304" s="12"/>
      <c r="C304" s="13"/>
      <c r="D304" s="13"/>
      <c r="E304" s="13"/>
      <c r="F304" s="13"/>
      <c r="G304" s="13"/>
      <c r="H304" s="13"/>
      <c r="I304" s="13"/>
      <c r="J304" s="13"/>
      <c r="K304" s="13"/>
      <c r="L304" s="13"/>
      <c r="M304" s="13"/>
      <c r="N304" s="209"/>
      <c r="O304" s="209"/>
      <c r="P304" s="13"/>
      <c r="Q304" s="13"/>
      <c r="R304" s="209"/>
      <c r="S304" s="209"/>
      <c r="T304" s="209"/>
      <c r="U304" s="13"/>
      <c r="V304" s="209"/>
      <c r="W304" s="209"/>
    </row>
    <row r="305" spans="2:23" x14ac:dyDescent="0.2">
      <c r="B305" s="12"/>
      <c r="C305" s="13"/>
      <c r="D305" s="13"/>
      <c r="E305" s="13"/>
      <c r="F305" s="13"/>
      <c r="G305" s="13"/>
      <c r="H305" s="13"/>
      <c r="I305" s="13"/>
      <c r="J305" s="13"/>
      <c r="K305" s="13"/>
      <c r="L305" s="13"/>
      <c r="M305" s="13"/>
      <c r="N305" s="209"/>
      <c r="O305" s="209"/>
      <c r="P305" s="13"/>
      <c r="Q305" s="13"/>
      <c r="R305" s="209"/>
      <c r="S305" s="209"/>
      <c r="T305" s="209"/>
      <c r="U305" s="13"/>
      <c r="V305" s="209"/>
      <c r="W305" s="209"/>
    </row>
    <row r="306" spans="2:23" x14ac:dyDescent="0.2">
      <c r="B306" s="12"/>
      <c r="C306" s="13"/>
      <c r="D306" s="13"/>
      <c r="E306" s="13"/>
      <c r="F306" s="13"/>
      <c r="G306" s="13"/>
      <c r="H306" s="13"/>
      <c r="I306" s="13"/>
      <c r="J306" s="13"/>
      <c r="K306" s="13"/>
      <c r="L306" s="13"/>
      <c r="M306" s="13"/>
      <c r="N306" s="209"/>
      <c r="O306" s="209"/>
      <c r="P306" s="13"/>
      <c r="Q306" s="13"/>
      <c r="R306" s="209"/>
      <c r="S306" s="209"/>
      <c r="T306" s="209"/>
      <c r="U306" s="13"/>
      <c r="V306" s="209"/>
      <c r="W306" s="209"/>
    </row>
    <row r="307" spans="2:23" x14ac:dyDescent="0.2">
      <c r="B307" s="12"/>
      <c r="C307" s="13"/>
      <c r="D307" s="13"/>
      <c r="E307" s="13"/>
      <c r="F307" s="13"/>
      <c r="G307" s="13"/>
      <c r="H307" s="13"/>
      <c r="I307" s="13"/>
      <c r="J307" s="13"/>
      <c r="K307" s="13"/>
      <c r="L307" s="13"/>
      <c r="M307" s="13"/>
      <c r="N307" s="209"/>
      <c r="O307" s="209"/>
      <c r="P307" s="13"/>
      <c r="Q307" s="13"/>
      <c r="R307" s="209"/>
      <c r="S307" s="209"/>
      <c r="T307" s="209"/>
      <c r="U307" s="13"/>
      <c r="V307" s="209"/>
      <c r="W307" s="209"/>
    </row>
    <row r="310" spans="2:23" ht="165" x14ac:dyDescent="0.25">
      <c r="B310" s="481" t="s">
        <v>627</v>
      </c>
    </row>
    <row r="311" spans="2:23" x14ac:dyDescent="0.2">
      <c r="B311" s="40"/>
    </row>
    <row r="313" spans="2:23" ht="15" x14ac:dyDescent="0.2">
      <c r="B313" s="45" t="s">
        <v>628</v>
      </c>
    </row>
    <row r="315" spans="2:23" ht="150" x14ac:dyDescent="0.25">
      <c r="B315" s="30" t="s">
        <v>629</v>
      </c>
      <c r="C315" s="476" t="s">
        <v>630</v>
      </c>
      <c r="D315" s="30" t="s">
        <v>97</v>
      </c>
      <c r="E315" s="29" t="s">
        <v>98</v>
      </c>
      <c r="F315" s="487" t="s">
        <v>99</v>
      </c>
      <c r="G315" s="487" t="s">
        <v>100</v>
      </c>
      <c r="H315" s="571" t="s">
        <v>101</v>
      </c>
      <c r="I315" s="572"/>
      <c r="J315" s="606"/>
    </row>
    <row r="316" spans="2:23" x14ac:dyDescent="0.2">
      <c r="B316" s="31"/>
      <c r="C316" s="31"/>
      <c r="D316" s="488"/>
      <c r="E316" s="32"/>
      <c r="F316" s="31"/>
      <c r="G316" s="31"/>
      <c r="H316" s="560"/>
      <c r="I316" s="561"/>
      <c r="J316" s="592"/>
    </row>
    <row r="317" spans="2:23" x14ac:dyDescent="0.2">
      <c r="B317" s="31"/>
      <c r="C317" s="31"/>
      <c r="D317" s="488"/>
      <c r="E317" s="32"/>
      <c r="F317" s="31"/>
      <c r="G317" s="31"/>
      <c r="H317" s="560"/>
      <c r="I317" s="561"/>
      <c r="J317" s="592"/>
    </row>
    <row r="318" spans="2:23" x14ac:dyDescent="0.2">
      <c r="B318" s="31"/>
      <c r="C318" s="31"/>
      <c r="D318" s="488"/>
      <c r="E318" s="32"/>
      <c r="F318" s="31"/>
      <c r="G318" s="31"/>
      <c r="H318" s="560"/>
      <c r="I318" s="561"/>
      <c r="J318" s="592"/>
    </row>
    <row r="319" spans="2:23" x14ac:dyDescent="0.2">
      <c r="B319" s="31"/>
      <c r="C319" s="31"/>
      <c r="D319" s="488"/>
      <c r="E319" s="32"/>
      <c r="F319" s="31"/>
      <c r="G319" s="31"/>
      <c r="H319" s="560"/>
      <c r="I319" s="561"/>
      <c r="J319" s="592"/>
    </row>
    <row r="320" spans="2:23" x14ac:dyDescent="0.2">
      <c r="B320" s="42"/>
      <c r="C320" s="31"/>
      <c r="D320" s="488"/>
      <c r="E320" s="32"/>
      <c r="F320" s="31"/>
      <c r="G320" s="31"/>
      <c r="H320" s="560"/>
      <c r="I320" s="561"/>
      <c r="J320" s="592"/>
    </row>
    <row r="321" spans="2:11" x14ac:dyDescent="0.2">
      <c r="B321" s="42"/>
      <c r="C321" s="31"/>
      <c r="D321" s="488"/>
      <c r="E321" s="32"/>
      <c r="F321" s="31"/>
      <c r="G321" s="31"/>
      <c r="H321" s="560"/>
      <c r="I321" s="561"/>
      <c r="J321" s="592"/>
    </row>
    <row r="322" spans="2:11" x14ac:dyDescent="0.2">
      <c r="B322" s="42"/>
      <c r="C322" s="31"/>
      <c r="D322" s="488"/>
      <c r="E322" s="32"/>
      <c r="F322" s="31"/>
      <c r="G322" s="31"/>
      <c r="H322" s="560"/>
      <c r="I322" s="561"/>
      <c r="J322" s="592"/>
    </row>
    <row r="323" spans="2:11" x14ac:dyDescent="0.2">
      <c r="B323" s="42"/>
      <c r="C323" s="31"/>
      <c r="D323" s="488"/>
      <c r="E323" s="32"/>
      <c r="F323" s="31"/>
      <c r="G323" s="31"/>
      <c r="H323" s="560"/>
      <c r="I323" s="561"/>
      <c r="J323" s="592"/>
    </row>
    <row r="324" spans="2:11" x14ac:dyDescent="0.2">
      <c r="B324" s="42"/>
      <c r="C324" s="31"/>
      <c r="D324" s="488"/>
      <c r="E324" s="32"/>
      <c r="F324" s="31"/>
      <c r="G324" s="31"/>
      <c r="H324" s="560"/>
      <c r="I324" s="561"/>
      <c r="J324" s="592"/>
    </row>
    <row r="325" spans="2:11" x14ac:dyDescent="0.2">
      <c r="B325" s="42"/>
      <c r="C325" s="31"/>
      <c r="D325" s="488"/>
      <c r="E325" s="32"/>
      <c r="F325" s="31"/>
      <c r="G325" s="31"/>
      <c r="H325" s="560"/>
      <c r="I325" s="561"/>
      <c r="J325" s="592"/>
    </row>
    <row r="327" spans="2:11" ht="15.75" x14ac:dyDescent="0.2">
      <c r="B327" s="341" t="s">
        <v>102</v>
      </c>
    </row>
    <row r="329" spans="2:11" s="389" customFormat="1" ht="21" thickBot="1" x14ac:dyDescent="0.35">
      <c r="B329" s="386" t="s">
        <v>631</v>
      </c>
      <c r="C329" s="387"/>
      <c r="D329" s="387"/>
      <c r="E329" s="387"/>
      <c r="F329" s="387"/>
      <c r="G329" s="387"/>
      <c r="H329" s="387"/>
      <c r="I329" s="388"/>
      <c r="K329" s="390"/>
    </row>
    <row r="330" spans="2:11" ht="15" thickBot="1" x14ac:dyDescent="0.25">
      <c r="B330" s="141"/>
      <c r="I330" s="402"/>
    </row>
    <row r="331" spans="2:11" ht="15" x14ac:dyDescent="0.2">
      <c r="B331" s="141"/>
      <c r="C331" s="574" t="s">
        <v>632</v>
      </c>
      <c r="D331" s="575"/>
      <c r="E331" s="576"/>
      <c r="I331" s="402"/>
    </row>
    <row r="332" spans="2:11" ht="16.5" x14ac:dyDescent="0.2">
      <c r="B332" s="141"/>
      <c r="C332" s="20" t="s">
        <v>80</v>
      </c>
      <c r="D332" s="21" t="s">
        <v>81</v>
      </c>
      <c r="E332" s="22" t="s">
        <v>82</v>
      </c>
      <c r="I332" s="402"/>
    </row>
    <row r="333" spans="2:11" ht="15" thickBot="1" x14ac:dyDescent="0.25">
      <c r="B333" s="141"/>
      <c r="C333" s="169">
        <f>SUM(D345:D352,G345)</f>
        <v>0</v>
      </c>
      <c r="D333" s="23">
        <f>SUM(E345:E352,H345)</f>
        <v>0</v>
      </c>
      <c r="E333" s="43" t="s">
        <v>83</v>
      </c>
      <c r="I333" s="402"/>
    </row>
    <row r="334" spans="2:11" ht="15" thickBot="1" x14ac:dyDescent="0.25">
      <c r="B334" s="141"/>
      <c r="C334" s="214"/>
      <c r="D334" s="215"/>
      <c r="E334" s="216"/>
      <c r="I334" s="402"/>
    </row>
    <row r="335" spans="2:11" ht="15.75" thickBot="1" x14ac:dyDescent="0.25">
      <c r="B335" s="141"/>
      <c r="C335" s="700" t="s">
        <v>104</v>
      </c>
      <c r="D335" s="700"/>
      <c r="E335" s="700"/>
      <c r="I335" s="402"/>
    </row>
    <row r="336" spans="2:11" ht="68.099999999999994" customHeight="1" x14ac:dyDescent="0.25">
      <c r="B336" s="141"/>
      <c r="C336" s="623" t="s">
        <v>105</v>
      </c>
      <c r="D336" s="623"/>
      <c r="E336" s="81"/>
      <c r="G336" s="624" t="s">
        <v>106</v>
      </c>
      <c r="H336" s="625"/>
      <c r="I336" s="402"/>
    </row>
    <row r="337" spans="2:11" ht="39" customHeight="1" thickBot="1" x14ac:dyDescent="0.25">
      <c r="B337" s="141"/>
      <c r="G337" s="626"/>
      <c r="H337" s="627"/>
      <c r="I337" s="402"/>
    </row>
    <row r="338" spans="2:11" x14ac:dyDescent="0.2">
      <c r="B338" s="141"/>
      <c r="I338" s="402"/>
    </row>
    <row r="339" spans="2:11" x14ac:dyDescent="0.2">
      <c r="B339" s="141"/>
      <c r="I339" s="402"/>
    </row>
    <row r="340" spans="2:11" ht="15.75" x14ac:dyDescent="0.25">
      <c r="B340" s="423" t="s">
        <v>107</v>
      </c>
      <c r="E340" s="404"/>
      <c r="G340" s="46" t="s">
        <v>108</v>
      </c>
      <c r="I340" s="402"/>
    </row>
    <row r="341" spans="2:11" ht="15" x14ac:dyDescent="0.25">
      <c r="B341" s="423"/>
      <c r="I341" s="402"/>
    </row>
    <row r="342" spans="2:11" x14ac:dyDescent="0.2">
      <c r="B342" s="108" t="s">
        <v>109</v>
      </c>
      <c r="G342" s="109" t="s">
        <v>633</v>
      </c>
      <c r="I342" s="402"/>
    </row>
    <row r="343" spans="2:11" ht="15" thickBot="1" x14ac:dyDescent="0.25">
      <c r="B343" s="141"/>
      <c r="G343" s="44" t="s">
        <v>634</v>
      </c>
      <c r="I343" s="402"/>
    </row>
    <row r="344" spans="2:11" s="142" customFormat="1" ht="108" x14ac:dyDescent="0.25">
      <c r="B344" s="86" t="s">
        <v>112</v>
      </c>
      <c r="C344" s="87" t="s">
        <v>113</v>
      </c>
      <c r="D344" s="87" t="s">
        <v>114</v>
      </c>
      <c r="E344" s="88" t="s">
        <v>115</v>
      </c>
      <c r="F344" s="407"/>
      <c r="G344" s="94" t="s">
        <v>116</v>
      </c>
      <c r="H344" s="88" t="s">
        <v>117</v>
      </c>
      <c r="I344" s="406"/>
      <c r="J344" s="407"/>
      <c r="K344" s="407"/>
    </row>
    <row r="345" spans="2:11" ht="15" thickBot="1" x14ac:dyDescent="0.25">
      <c r="B345" s="89"/>
      <c r="C345" s="42"/>
      <c r="D345" s="171"/>
      <c r="E345" s="90"/>
      <c r="F345" s="142"/>
      <c r="G345" s="337"/>
      <c r="H345" s="317"/>
      <c r="I345" s="410"/>
      <c r="J345" s="142"/>
      <c r="K345" s="142"/>
    </row>
    <row r="346" spans="2:11" x14ac:dyDescent="0.2">
      <c r="B346" s="89"/>
      <c r="C346" s="42"/>
      <c r="D346" s="171"/>
      <c r="E346" s="90"/>
      <c r="F346" s="142"/>
      <c r="I346" s="410"/>
      <c r="J346" s="142"/>
      <c r="K346" s="142"/>
    </row>
    <row r="347" spans="2:11" x14ac:dyDescent="0.2">
      <c r="B347" s="89"/>
      <c r="C347" s="42"/>
      <c r="D347" s="171"/>
      <c r="E347" s="90"/>
      <c r="F347" s="142"/>
      <c r="G347" s="142"/>
      <c r="H347" s="142"/>
      <c r="I347" s="410"/>
      <c r="J347" s="142"/>
      <c r="K347" s="142"/>
    </row>
    <row r="348" spans="2:11" x14ac:dyDescent="0.2">
      <c r="B348" s="89"/>
      <c r="C348" s="42"/>
      <c r="D348" s="171"/>
      <c r="E348" s="90"/>
      <c r="F348" s="142"/>
      <c r="G348" s="142"/>
      <c r="H348" s="142"/>
      <c r="I348" s="410"/>
      <c r="J348" s="142"/>
      <c r="K348" s="142"/>
    </row>
    <row r="349" spans="2:11" x14ac:dyDescent="0.2">
      <c r="B349" s="89"/>
      <c r="C349" s="42"/>
      <c r="D349" s="171"/>
      <c r="E349" s="90"/>
      <c r="F349" s="142"/>
      <c r="G349" s="142"/>
      <c r="H349" s="142"/>
      <c r="I349" s="410"/>
      <c r="J349" s="142"/>
      <c r="K349" s="142"/>
    </row>
    <row r="350" spans="2:11" x14ac:dyDescent="0.2">
      <c r="B350" s="89"/>
      <c r="C350" s="42"/>
      <c r="D350" s="171"/>
      <c r="E350" s="90"/>
      <c r="F350" s="142"/>
      <c r="G350" s="142"/>
      <c r="H350" s="142"/>
      <c r="I350" s="410"/>
      <c r="J350" s="142"/>
      <c r="K350" s="142"/>
    </row>
    <row r="351" spans="2:11" x14ac:dyDescent="0.2">
      <c r="B351" s="89"/>
      <c r="C351" s="42"/>
      <c r="D351" s="171"/>
      <c r="E351" s="90"/>
      <c r="F351" s="142"/>
      <c r="G351" s="142"/>
      <c r="H351" s="142"/>
      <c r="I351" s="410"/>
      <c r="J351" s="142"/>
      <c r="K351" s="142"/>
    </row>
    <row r="352" spans="2:11" ht="15" thickBot="1" x14ac:dyDescent="0.25">
      <c r="B352" s="91"/>
      <c r="C352" s="92"/>
      <c r="D352" s="172"/>
      <c r="E352" s="93"/>
      <c r="F352" s="142"/>
      <c r="G352" s="142"/>
      <c r="H352" s="142"/>
      <c r="I352" s="410"/>
      <c r="J352" s="142"/>
      <c r="K352" s="142"/>
    </row>
    <row r="353" spans="2:11" x14ac:dyDescent="0.2">
      <c r="B353" s="141"/>
      <c r="I353" s="402"/>
    </row>
    <row r="354" spans="2:11" ht="15" thickBot="1" x14ac:dyDescent="0.25">
      <c r="B354" s="141"/>
      <c r="I354" s="402"/>
    </row>
    <row r="355" spans="2:11" ht="18.75" thickBot="1" x14ac:dyDescent="0.3">
      <c r="B355" s="461" t="s">
        <v>118</v>
      </c>
      <c r="C355" s="458"/>
      <c r="D355" s="458"/>
      <c r="E355" s="458"/>
      <c r="F355" s="458"/>
      <c r="G355" s="458"/>
      <c r="H355" s="458"/>
      <c r="I355" s="458"/>
      <c r="J355" s="459"/>
      <c r="K355" s="411"/>
    </row>
    <row r="356" spans="2:11" ht="14.25" customHeight="1" x14ac:dyDescent="0.2">
      <c r="B356" s="141"/>
      <c r="J356" s="402"/>
    </row>
    <row r="357" spans="2:11" ht="15.75" thickBot="1" x14ac:dyDescent="0.3">
      <c r="B357" s="141"/>
      <c r="C357" s="111" t="s">
        <v>94</v>
      </c>
      <c r="D357" s="112"/>
      <c r="E357" s="112"/>
      <c r="J357" s="402"/>
    </row>
    <row r="358" spans="2:11" ht="90" x14ac:dyDescent="0.2">
      <c r="B358" s="141"/>
      <c r="C358" s="84" t="s">
        <v>119</v>
      </c>
      <c r="J358" s="402"/>
    </row>
    <row r="359" spans="2:11" ht="15" thickBot="1" x14ac:dyDescent="0.25">
      <c r="B359" s="141"/>
      <c r="C359" s="85"/>
      <c r="J359" s="402"/>
    </row>
    <row r="360" spans="2:11" ht="14.25" customHeight="1" x14ac:dyDescent="0.2">
      <c r="B360" s="141"/>
      <c r="J360" s="402"/>
    </row>
    <row r="361" spans="2:11" ht="15.75" thickBot="1" x14ac:dyDescent="0.25">
      <c r="B361" s="110" t="s">
        <v>118</v>
      </c>
      <c r="J361" s="402"/>
    </row>
    <row r="362" spans="2:11" ht="150" x14ac:dyDescent="0.25">
      <c r="B362" s="95" t="s">
        <v>120</v>
      </c>
      <c r="C362" s="30" t="s">
        <v>121</v>
      </c>
      <c r="D362" s="96" t="s">
        <v>97</v>
      </c>
      <c r="E362" s="96" t="s">
        <v>98</v>
      </c>
      <c r="F362" s="97" t="s">
        <v>99</v>
      </c>
      <c r="G362" s="97" t="s">
        <v>100</v>
      </c>
      <c r="H362" s="628" t="s">
        <v>101</v>
      </c>
      <c r="I362" s="629"/>
      <c r="J362" s="630"/>
      <c r="K362" s="407"/>
    </row>
    <row r="363" spans="2:11" x14ac:dyDescent="0.2">
      <c r="B363" s="98"/>
      <c r="C363" s="32"/>
      <c r="D363" s="488"/>
      <c r="E363" s="32"/>
      <c r="F363" s="31"/>
      <c r="G363" s="31"/>
      <c r="H363" s="560"/>
      <c r="I363" s="561"/>
      <c r="J363" s="562"/>
      <c r="K363" s="142"/>
    </row>
    <row r="364" spans="2:11" x14ac:dyDescent="0.2">
      <c r="B364" s="98"/>
      <c r="C364" s="32"/>
      <c r="D364" s="488"/>
      <c r="E364" s="32"/>
      <c r="F364" s="31"/>
      <c r="G364" s="31"/>
      <c r="H364" s="560"/>
      <c r="I364" s="561"/>
      <c r="J364" s="562"/>
      <c r="K364" s="142"/>
    </row>
    <row r="365" spans="2:11" x14ac:dyDescent="0.2">
      <c r="B365" s="98"/>
      <c r="C365" s="32"/>
      <c r="D365" s="488"/>
      <c r="E365" s="32"/>
      <c r="F365" s="31"/>
      <c r="G365" s="31"/>
      <c r="H365" s="560"/>
      <c r="I365" s="561"/>
      <c r="J365" s="562"/>
      <c r="K365" s="142"/>
    </row>
    <row r="366" spans="2:11" x14ac:dyDescent="0.2">
      <c r="B366" s="98"/>
      <c r="C366" s="32"/>
      <c r="D366" s="488"/>
      <c r="E366" s="32"/>
      <c r="F366" s="31"/>
      <c r="G366" s="31"/>
      <c r="H366" s="560"/>
      <c r="I366" s="561"/>
      <c r="J366" s="562"/>
      <c r="K366" s="142"/>
    </row>
    <row r="367" spans="2:11" x14ac:dyDescent="0.2">
      <c r="B367" s="98"/>
      <c r="C367" s="32"/>
      <c r="D367" s="488"/>
      <c r="E367" s="32"/>
      <c r="F367" s="31"/>
      <c r="G367" s="31"/>
      <c r="H367" s="560"/>
      <c r="I367" s="561"/>
      <c r="J367" s="562"/>
      <c r="K367" s="142"/>
    </row>
    <row r="368" spans="2:11" x14ac:dyDescent="0.2">
      <c r="B368" s="99"/>
      <c r="C368" s="32"/>
      <c r="D368" s="488"/>
      <c r="E368" s="32"/>
      <c r="F368" s="31"/>
      <c r="G368" s="31"/>
      <c r="H368" s="560"/>
      <c r="I368" s="561"/>
      <c r="J368" s="562"/>
      <c r="K368" s="142"/>
    </row>
    <row r="369" spans="2:11" x14ac:dyDescent="0.2">
      <c r="B369" s="98"/>
      <c r="C369" s="32"/>
      <c r="D369" s="488"/>
      <c r="E369" s="32"/>
      <c r="F369" s="31"/>
      <c r="G369" s="31"/>
      <c r="H369" s="560"/>
      <c r="I369" s="561"/>
      <c r="J369" s="562"/>
      <c r="K369" s="142"/>
    </row>
    <row r="370" spans="2:11" x14ac:dyDescent="0.2">
      <c r="B370" s="98"/>
      <c r="C370" s="32"/>
      <c r="D370" s="488"/>
      <c r="E370" s="32"/>
      <c r="F370" s="31"/>
      <c r="G370" s="31"/>
      <c r="H370" s="560"/>
      <c r="I370" s="561"/>
      <c r="J370" s="562"/>
      <c r="K370" s="142"/>
    </row>
    <row r="371" spans="2:11" x14ac:dyDescent="0.2">
      <c r="B371" s="98"/>
      <c r="C371" s="32"/>
      <c r="D371" s="488"/>
      <c r="E371" s="32"/>
      <c r="F371" s="31"/>
      <c r="G371" s="31"/>
      <c r="H371" s="560"/>
      <c r="I371" s="561"/>
      <c r="J371" s="562"/>
    </row>
    <row r="372" spans="2:11" ht="15" thickBot="1" x14ac:dyDescent="0.25">
      <c r="B372" s="100"/>
      <c r="C372" s="32"/>
      <c r="D372" s="102"/>
      <c r="E372" s="101"/>
      <c r="F372" s="103"/>
      <c r="G372" s="103"/>
      <c r="H372" s="614"/>
      <c r="I372" s="615"/>
      <c r="J372" s="616"/>
    </row>
    <row r="373" spans="2:11" ht="15" thickBot="1" x14ac:dyDescent="0.25">
      <c r="B373" s="412"/>
      <c r="C373" s="302"/>
      <c r="D373" s="302"/>
      <c r="E373" s="302"/>
      <c r="F373" s="302"/>
      <c r="G373" s="302"/>
      <c r="H373" s="302"/>
      <c r="I373" s="302"/>
      <c r="J373" s="413"/>
    </row>
    <row r="375" spans="2:11" ht="15.75" x14ac:dyDescent="0.2">
      <c r="B375" s="341" t="s">
        <v>102</v>
      </c>
    </row>
    <row r="377" spans="2:11" s="389" customFormat="1" ht="21" thickBot="1" x14ac:dyDescent="0.35">
      <c r="B377" s="386" t="s">
        <v>635</v>
      </c>
      <c r="C377" s="387"/>
      <c r="D377" s="387"/>
      <c r="E377" s="387"/>
      <c r="F377" s="387"/>
      <c r="G377" s="387"/>
      <c r="H377" s="387"/>
      <c r="I377" s="388"/>
      <c r="K377" s="390"/>
    </row>
    <row r="378" spans="2:11" ht="15" thickBot="1" x14ac:dyDescent="0.25"/>
    <row r="379" spans="2:11" ht="15" x14ac:dyDescent="0.2">
      <c r="B379" s="574" t="s">
        <v>636</v>
      </c>
      <c r="C379" s="575"/>
      <c r="D379" s="576"/>
      <c r="F379" s="696" t="s">
        <v>637</v>
      </c>
      <c r="G379" s="697"/>
      <c r="H379" s="698"/>
    </row>
    <row r="380" spans="2:11" ht="36" customHeight="1" x14ac:dyDescent="0.2">
      <c r="B380" s="20" t="s">
        <v>80</v>
      </c>
      <c r="C380" s="21" t="s">
        <v>81</v>
      </c>
      <c r="D380" s="22" t="s">
        <v>82</v>
      </c>
      <c r="F380" s="578" t="s">
        <v>638</v>
      </c>
      <c r="G380" s="578"/>
      <c r="H380" s="81"/>
    </row>
    <row r="381" spans="2:11" ht="36" customHeight="1" thickBot="1" x14ac:dyDescent="0.25">
      <c r="B381" s="169">
        <f>SUM(Q392:Q411,O392:O411,U392:U411,Y392:Y411,C430:C443,C452:C464,D472:D481)</f>
        <v>0</v>
      </c>
      <c r="C381" s="23">
        <f>SUM(R392:R411,P392:P411,V392:V411,Z392:Z411,D430:D443,D452:D464,E472:E481)</f>
        <v>0</v>
      </c>
      <c r="D381" s="213">
        <f>SUM(AA392:AA411,E452:E464)</f>
        <v>0</v>
      </c>
      <c r="F381" s="578" t="s">
        <v>639</v>
      </c>
      <c r="G381" s="578"/>
      <c r="H381" s="217"/>
    </row>
    <row r="382" spans="2:11" ht="35.25" customHeight="1" x14ac:dyDescent="0.2">
      <c r="F382" s="578" t="s">
        <v>640</v>
      </c>
      <c r="G382" s="578"/>
      <c r="H382" s="81"/>
    </row>
    <row r="383" spans="2:11" ht="51.75" customHeight="1" x14ac:dyDescent="0.2">
      <c r="F383" s="578" t="s">
        <v>641</v>
      </c>
      <c r="G383" s="578"/>
      <c r="H383" s="81"/>
    </row>
    <row r="384" spans="2:11" ht="15" x14ac:dyDescent="0.2">
      <c r="B384" s="696" t="s">
        <v>104</v>
      </c>
      <c r="C384" s="697"/>
      <c r="D384" s="698"/>
    </row>
    <row r="385" spans="2:28" ht="42" customHeight="1" x14ac:dyDescent="0.25">
      <c r="B385" s="699" t="s">
        <v>642</v>
      </c>
      <c r="C385" s="699"/>
      <c r="D385" s="81"/>
    </row>
    <row r="388" spans="2:28" ht="15" x14ac:dyDescent="0.2">
      <c r="B388" s="218" t="s">
        <v>643</v>
      </c>
    </row>
    <row r="390" spans="2:28" ht="15" customHeight="1" x14ac:dyDescent="0.2">
      <c r="B390" s="691" t="str">
        <f>IF(ISERROR(AM395),"",IF(AM395&gt;0,AO413,""))</f>
        <v/>
      </c>
      <c r="C390" s="692"/>
      <c r="D390" s="29" t="s">
        <v>644</v>
      </c>
      <c r="E390" s="222"/>
      <c r="I390" s="688" t="s">
        <v>645</v>
      </c>
      <c r="J390" s="690"/>
      <c r="K390" s="688" t="s">
        <v>646</v>
      </c>
      <c r="L390" s="690"/>
      <c r="N390" s="688" t="s">
        <v>647</v>
      </c>
      <c r="O390" s="689"/>
      <c r="P390" s="689"/>
      <c r="Q390" s="689"/>
      <c r="R390" s="689"/>
      <c r="S390" s="688" t="s">
        <v>648</v>
      </c>
      <c r="T390" s="689"/>
      <c r="U390" s="689"/>
      <c r="V390" s="689"/>
      <c r="W390" s="688" t="s">
        <v>649</v>
      </c>
      <c r="X390" s="689"/>
      <c r="Y390" s="689"/>
      <c r="Z390" s="689"/>
      <c r="AA390" s="690"/>
      <c r="AB390" s="71"/>
    </row>
    <row r="391" spans="2:28" ht="120" x14ac:dyDescent="0.25">
      <c r="B391" s="487" t="s">
        <v>650</v>
      </c>
      <c r="C391" s="487" t="s">
        <v>651</v>
      </c>
      <c r="D391" s="487" t="s">
        <v>652</v>
      </c>
      <c r="E391" s="487" t="s">
        <v>653</v>
      </c>
      <c r="F391" s="487" t="s">
        <v>654</v>
      </c>
      <c r="G391" s="487" t="s">
        <v>655</v>
      </c>
      <c r="H391" s="487" t="s">
        <v>656</v>
      </c>
      <c r="I391" s="487" t="s">
        <v>657</v>
      </c>
      <c r="J391" s="487" t="s">
        <v>658</v>
      </c>
      <c r="K391" s="487" t="s">
        <v>659</v>
      </c>
      <c r="L391" s="487" t="s">
        <v>660</v>
      </c>
      <c r="M391" s="220" t="s">
        <v>661</v>
      </c>
      <c r="N391" s="220" t="s">
        <v>662</v>
      </c>
      <c r="O391" s="221" t="s">
        <v>663</v>
      </c>
      <c r="P391" s="221" t="s">
        <v>664</v>
      </c>
      <c r="Q391" s="221" t="s">
        <v>665</v>
      </c>
      <c r="R391" s="221" t="s">
        <v>666</v>
      </c>
      <c r="S391" s="481" t="s">
        <v>667</v>
      </c>
      <c r="T391" s="487" t="s">
        <v>668</v>
      </c>
      <c r="U391" s="481" t="s">
        <v>669</v>
      </c>
      <c r="V391" s="481" t="s">
        <v>670</v>
      </c>
      <c r="W391" s="481" t="s">
        <v>671</v>
      </c>
      <c r="X391" s="487" t="s">
        <v>672</v>
      </c>
      <c r="Y391" s="481" t="s">
        <v>673</v>
      </c>
      <c r="Z391" s="481" t="s">
        <v>674</v>
      </c>
      <c r="AA391" s="481" t="s">
        <v>675</v>
      </c>
    </row>
    <row r="392" spans="2:28" x14ac:dyDescent="0.2">
      <c r="B392" s="13"/>
      <c r="C392" s="16"/>
      <c r="D392" s="13"/>
      <c r="E392" s="13"/>
      <c r="F392" s="13"/>
      <c r="G392" s="13"/>
      <c r="H392" s="14"/>
      <c r="I392" s="14"/>
      <c r="J392" s="14"/>
      <c r="K392" s="14"/>
      <c r="L392" s="219"/>
      <c r="M392" s="16"/>
      <c r="N392" s="13"/>
      <c r="O392" s="209"/>
      <c r="P392" s="209"/>
      <c r="Q392" s="72"/>
      <c r="R392" s="72"/>
      <c r="S392" s="16"/>
      <c r="T392" s="13"/>
      <c r="U392" s="209"/>
      <c r="V392" s="209"/>
      <c r="W392" s="16"/>
      <c r="X392" s="13"/>
      <c r="Y392" s="209"/>
      <c r="Z392" s="209"/>
      <c r="AA392" s="209"/>
    </row>
    <row r="393" spans="2:28" x14ac:dyDescent="0.2">
      <c r="B393" s="13"/>
      <c r="C393" s="16"/>
      <c r="D393" s="13"/>
      <c r="E393" s="13"/>
      <c r="F393" s="13"/>
      <c r="G393" s="13"/>
      <c r="H393" s="14"/>
      <c r="I393" s="14"/>
      <c r="J393" s="14"/>
      <c r="K393" s="14"/>
      <c r="L393" s="219"/>
      <c r="M393" s="16"/>
      <c r="N393" s="13"/>
      <c r="O393" s="209"/>
      <c r="P393" s="209"/>
      <c r="Q393" s="72"/>
      <c r="R393" s="72"/>
      <c r="S393" s="16"/>
      <c r="T393" s="13"/>
      <c r="U393" s="209"/>
      <c r="V393" s="209"/>
      <c r="W393" s="16"/>
      <c r="X393" s="13"/>
      <c r="Y393" s="209"/>
      <c r="Z393" s="209"/>
      <c r="AA393" s="209"/>
    </row>
    <row r="394" spans="2:28" x14ac:dyDescent="0.2">
      <c r="B394" s="13"/>
      <c r="C394" s="16"/>
      <c r="D394" s="13"/>
      <c r="E394" s="13"/>
      <c r="F394" s="13"/>
      <c r="G394" s="13"/>
      <c r="H394" s="14"/>
      <c r="I394" s="14"/>
      <c r="J394" s="14"/>
      <c r="K394" s="14"/>
      <c r="L394" s="219"/>
      <c r="M394" s="16"/>
      <c r="N394" s="13"/>
      <c r="O394" s="209"/>
      <c r="P394" s="209"/>
      <c r="Q394" s="72"/>
      <c r="R394" s="72"/>
      <c r="S394" s="16"/>
      <c r="T394" s="13"/>
      <c r="U394" s="209"/>
      <c r="V394" s="209"/>
      <c r="W394" s="16"/>
      <c r="X394" s="13"/>
      <c r="Y394" s="209"/>
      <c r="Z394" s="209"/>
      <c r="AA394" s="209"/>
    </row>
    <row r="395" spans="2:28" x14ac:dyDescent="0.2">
      <c r="B395" s="13"/>
      <c r="C395" s="16"/>
      <c r="D395" s="13"/>
      <c r="E395" s="13"/>
      <c r="F395" s="13"/>
      <c r="G395" s="13"/>
      <c r="H395" s="14"/>
      <c r="I395" s="14"/>
      <c r="J395" s="14"/>
      <c r="K395" s="14"/>
      <c r="L395" s="219"/>
      <c r="M395" s="16"/>
      <c r="N395" s="13"/>
      <c r="O395" s="209"/>
      <c r="P395" s="209"/>
      <c r="Q395" s="72"/>
      <c r="R395" s="72"/>
      <c r="S395" s="16"/>
      <c r="T395" s="13"/>
      <c r="U395" s="209"/>
      <c r="V395" s="209"/>
      <c r="W395" s="16"/>
      <c r="X395" s="13"/>
      <c r="Y395" s="209"/>
      <c r="Z395" s="209"/>
      <c r="AA395" s="209"/>
    </row>
    <row r="396" spans="2:28" x14ac:dyDescent="0.2">
      <c r="B396" s="13"/>
      <c r="C396" s="16"/>
      <c r="D396" s="13"/>
      <c r="E396" s="13"/>
      <c r="F396" s="13"/>
      <c r="G396" s="13"/>
      <c r="H396" s="14"/>
      <c r="I396" s="14"/>
      <c r="J396" s="14"/>
      <c r="K396" s="14"/>
      <c r="L396" s="219"/>
      <c r="M396" s="16"/>
      <c r="N396" s="13"/>
      <c r="O396" s="209"/>
      <c r="P396" s="209"/>
      <c r="Q396" s="72"/>
      <c r="R396" s="72"/>
      <c r="S396" s="16"/>
      <c r="T396" s="13"/>
      <c r="U396" s="209"/>
      <c r="V396" s="209"/>
      <c r="W396" s="16"/>
      <c r="X396" s="13"/>
      <c r="Y396" s="209"/>
      <c r="Z396" s="209"/>
      <c r="AA396" s="209"/>
    </row>
    <row r="397" spans="2:28" x14ac:dyDescent="0.2">
      <c r="B397" s="13"/>
      <c r="C397" s="16"/>
      <c r="D397" s="13"/>
      <c r="E397" s="13"/>
      <c r="F397" s="13"/>
      <c r="G397" s="13"/>
      <c r="H397" s="14"/>
      <c r="I397" s="14"/>
      <c r="J397" s="14"/>
      <c r="K397" s="14"/>
      <c r="L397" s="219"/>
      <c r="M397" s="16"/>
      <c r="N397" s="13"/>
      <c r="O397" s="209"/>
      <c r="P397" s="209"/>
      <c r="Q397" s="72"/>
      <c r="R397" s="72"/>
      <c r="S397" s="16"/>
      <c r="T397" s="13"/>
      <c r="U397" s="209"/>
      <c r="V397" s="209"/>
      <c r="W397" s="16"/>
      <c r="X397" s="13"/>
      <c r="Y397" s="209"/>
      <c r="Z397" s="209"/>
      <c r="AA397" s="209"/>
    </row>
    <row r="398" spans="2:28" x14ac:dyDescent="0.2">
      <c r="B398" s="13"/>
      <c r="C398" s="16"/>
      <c r="D398" s="13"/>
      <c r="E398" s="13"/>
      <c r="F398" s="13"/>
      <c r="G398" s="13"/>
      <c r="H398" s="14"/>
      <c r="I398" s="14"/>
      <c r="J398" s="14"/>
      <c r="K398" s="14"/>
      <c r="L398" s="219"/>
      <c r="M398" s="16"/>
      <c r="N398" s="13"/>
      <c r="O398" s="209"/>
      <c r="P398" s="209"/>
      <c r="Q398" s="72"/>
      <c r="R398" s="72"/>
      <c r="S398" s="16"/>
      <c r="T398" s="13"/>
      <c r="U398" s="209"/>
      <c r="V398" s="209"/>
      <c r="W398" s="16"/>
      <c r="X398" s="13"/>
      <c r="Y398" s="209"/>
      <c r="Z398" s="209"/>
      <c r="AA398" s="209"/>
    </row>
    <row r="399" spans="2:28" x14ac:dyDescent="0.2">
      <c r="B399" s="13"/>
      <c r="C399" s="16"/>
      <c r="D399" s="13"/>
      <c r="E399" s="13"/>
      <c r="F399" s="13"/>
      <c r="G399" s="13"/>
      <c r="H399" s="14"/>
      <c r="I399" s="14"/>
      <c r="J399" s="14"/>
      <c r="K399" s="14"/>
      <c r="L399" s="219"/>
      <c r="M399" s="16"/>
      <c r="N399" s="13"/>
      <c r="O399" s="209"/>
      <c r="P399" s="209"/>
      <c r="Q399" s="72"/>
      <c r="R399" s="72"/>
      <c r="S399" s="16"/>
      <c r="T399" s="13"/>
      <c r="U399" s="209"/>
      <c r="V399" s="209"/>
      <c r="W399" s="16"/>
      <c r="X399" s="13"/>
      <c r="Y399" s="209"/>
      <c r="Z399" s="209"/>
      <c r="AA399" s="209"/>
    </row>
    <row r="400" spans="2:28" x14ac:dyDescent="0.2">
      <c r="B400" s="13"/>
      <c r="C400" s="16"/>
      <c r="D400" s="13"/>
      <c r="E400" s="13"/>
      <c r="F400" s="13"/>
      <c r="G400" s="13"/>
      <c r="H400" s="14"/>
      <c r="I400" s="14"/>
      <c r="J400" s="14"/>
      <c r="K400" s="14"/>
      <c r="L400" s="219"/>
      <c r="M400" s="16"/>
      <c r="N400" s="13"/>
      <c r="O400" s="209"/>
      <c r="P400" s="209"/>
      <c r="Q400" s="72"/>
      <c r="R400" s="72"/>
      <c r="S400" s="16"/>
      <c r="T400" s="13"/>
      <c r="U400" s="209"/>
      <c r="V400" s="209"/>
      <c r="W400" s="16"/>
      <c r="X400" s="13"/>
      <c r="Y400" s="209"/>
      <c r="Z400" s="209"/>
      <c r="AA400" s="209"/>
    </row>
    <row r="401" spans="2:27" x14ac:dyDescent="0.2">
      <c r="B401" s="13"/>
      <c r="C401" s="16"/>
      <c r="D401" s="13"/>
      <c r="E401" s="13"/>
      <c r="F401" s="13"/>
      <c r="G401" s="13"/>
      <c r="H401" s="14"/>
      <c r="I401" s="14"/>
      <c r="J401" s="14"/>
      <c r="K401" s="14"/>
      <c r="L401" s="219"/>
      <c r="M401" s="16"/>
      <c r="N401" s="13"/>
      <c r="O401" s="209"/>
      <c r="P401" s="209"/>
      <c r="Q401" s="72"/>
      <c r="R401" s="72"/>
      <c r="S401" s="16"/>
      <c r="T401" s="13"/>
      <c r="U401" s="209"/>
      <c r="V401" s="209"/>
      <c r="W401" s="16"/>
      <c r="X401" s="13"/>
      <c r="Y401" s="209"/>
      <c r="Z401" s="209"/>
      <c r="AA401" s="209"/>
    </row>
    <row r="402" spans="2:27" x14ac:dyDescent="0.2">
      <c r="B402" s="13"/>
      <c r="C402" s="16"/>
      <c r="D402" s="13"/>
      <c r="E402" s="13"/>
      <c r="F402" s="13"/>
      <c r="G402" s="13"/>
      <c r="H402" s="14"/>
      <c r="I402" s="14"/>
      <c r="J402" s="14"/>
      <c r="K402" s="14"/>
      <c r="L402" s="219"/>
      <c r="M402" s="16"/>
      <c r="N402" s="13"/>
      <c r="O402" s="209"/>
      <c r="P402" s="209"/>
      <c r="Q402" s="72"/>
      <c r="R402" s="72"/>
      <c r="S402" s="16"/>
      <c r="T402" s="13"/>
      <c r="U402" s="209"/>
      <c r="V402" s="209"/>
      <c r="W402" s="16"/>
      <c r="X402" s="13"/>
      <c r="Y402" s="209"/>
      <c r="Z402" s="209"/>
      <c r="AA402" s="209"/>
    </row>
    <row r="403" spans="2:27" x14ac:dyDescent="0.2">
      <c r="B403" s="13"/>
      <c r="C403" s="16"/>
      <c r="D403" s="13"/>
      <c r="E403" s="13"/>
      <c r="F403" s="13"/>
      <c r="G403" s="13"/>
      <c r="H403" s="14"/>
      <c r="I403" s="14"/>
      <c r="J403" s="14"/>
      <c r="K403" s="14"/>
      <c r="L403" s="219"/>
      <c r="M403" s="16"/>
      <c r="N403" s="13"/>
      <c r="O403" s="209"/>
      <c r="P403" s="209"/>
      <c r="Q403" s="72"/>
      <c r="R403" s="72"/>
      <c r="S403" s="16"/>
      <c r="T403" s="13"/>
      <c r="U403" s="209"/>
      <c r="V403" s="209"/>
      <c r="W403" s="16"/>
      <c r="X403" s="13"/>
      <c r="Y403" s="209"/>
      <c r="Z403" s="209"/>
      <c r="AA403" s="209"/>
    </row>
    <row r="404" spans="2:27" x14ac:dyDescent="0.2">
      <c r="B404" s="13"/>
      <c r="C404" s="16"/>
      <c r="D404" s="13"/>
      <c r="E404" s="13"/>
      <c r="F404" s="13"/>
      <c r="G404" s="13"/>
      <c r="H404" s="14"/>
      <c r="I404" s="14"/>
      <c r="J404" s="14"/>
      <c r="K404" s="14"/>
      <c r="L404" s="219"/>
      <c r="M404" s="16"/>
      <c r="N404" s="13"/>
      <c r="O404" s="209"/>
      <c r="P404" s="209"/>
      <c r="Q404" s="72"/>
      <c r="R404" s="72"/>
      <c r="S404" s="16"/>
      <c r="T404" s="13"/>
      <c r="U404" s="209"/>
      <c r="V404" s="209"/>
      <c r="W404" s="16"/>
      <c r="X404" s="13"/>
      <c r="Y404" s="209"/>
      <c r="Z404" s="209"/>
      <c r="AA404" s="209"/>
    </row>
    <row r="405" spans="2:27" x14ac:dyDescent="0.2">
      <c r="B405" s="13"/>
      <c r="C405" s="16"/>
      <c r="D405" s="13"/>
      <c r="E405" s="13"/>
      <c r="F405" s="13"/>
      <c r="G405" s="13"/>
      <c r="H405" s="14"/>
      <c r="I405" s="14"/>
      <c r="J405" s="14"/>
      <c r="K405" s="14"/>
      <c r="L405" s="219"/>
      <c r="M405" s="16"/>
      <c r="N405" s="13"/>
      <c r="O405" s="209"/>
      <c r="P405" s="209"/>
      <c r="Q405" s="72"/>
      <c r="R405" s="72"/>
      <c r="S405" s="16"/>
      <c r="T405" s="13"/>
      <c r="U405" s="209"/>
      <c r="V405" s="209"/>
      <c r="W405" s="16"/>
      <c r="X405" s="13"/>
      <c r="Y405" s="209"/>
      <c r="Z405" s="209"/>
      <c r="AA405" s="209"/>
    </row>
    <row r="406" spans="2:27" x14ac:dyDescent="0.2">
      <c r="B406" s="13"/>
      <c r="C406" s="16"/>
      <c r="D406" s="13"/>
      <c r="E406" s="13"/>
      <c r="F406" s="13"/>
      <c r="G406" s="13"/>
      <c r="H406" s="14"/>
      <c r="I406" s="14"/>
      <c r="J406" s="14"/>
      <c r="K406" s="14"/>
      <c r="L406" s="219"/>
      <c r="M406" s="16"/>
      <c r="N406" s="13"/>
      <c r="O406" s="209"/>
      <c r="P406" s="209"/>
      <c r="Q406" s="72"/>
      <c r="R406" s="72"/>
      <c r="S406" s="16"/>
      <c r="T406" s="13"/>
      <c r="U406" s="209"/>
      <c r="V406" s="209"/>
      <c r="W406" s="16"/>
      <c r="X406" s="13"/>
      <c r="Y406" s="209"/>
      <c r="Z406" s="209"/>
      <c r="AA406" s="209"/>
    </row>
    <row r="407" spans="2:27" x14ac:dyDescent="0.2">
      <c r="B407" s="13"/>
      <c r="C407" s="16"/>
      <c r="D407" s="13"/>
      <c r="E407" s="13"/>
      <c r="F407" s="13"/>
      <c r="G407" s="13"/>
      <c r="H407" s="14"/>
      <c r="I407" s="14"/>
      <c r="J407" s="14"/>
      <c r="K407" s="14"/>
      <c r="L407" s="219"/>
      <c r="M407" s="16"/>
      <c r="N407" s="13"/>
      <c r="O407" s="209"/>
      <c r="P407" s="209"/>
      <c r="Q407" s="72"/>
      <c r="R407" s="72"/>
      <c r="S407" s="16"/>
      <c r="T407" s="13"/>
      <c r="U407" s="209"/>
      <c r="V407" s="209"/>
      <c r="W407" s="16"/>
      <c r="X407" s="13"/>
      <c r="Y407" s="209"/>
      <c r="Z407" s="209"/>
      <c r="AA407" s="209"/>
    </row>
    <row r="408" spans="2:27" x14ac:dyDescent="0.2">
      <c r="B408" s="13"/>
      <c r="C408" s="16"/>
      <c r="D408" s="13"/>
      <c r="E408" s="13"/>
      <c r="F408" s="13"/>
      <c r="G408" s="13"/>
      <c r="H408" s="14"/>
      <c r="I408" s="14"/>
      <c r="J408" s="14"/>
      <c r="K408" s="14"/>
      <c r="L408" s="219"/>
      <c r="M408" s="16"/>
      <c r="N408" s="13"/>
      <c r="O408" s="209"/>
      <c r="P408" s="209"/>
      <c r="Q408" s="72"/>
      <c r="R408" s="72"/>
      <c r="S408" s="16"/>
      <c r="T408" s="13"/>
      <c r="U408" s="209"/>
      <c r="V408" s="209"/>
      <c r="W408" s="16"/>
      <c r="X408" s="13"/>
      <c r="Y408" s="209"/>
      <c r="Z408" s="209"/>
      <c r="AA408" s="209"/>
    </row>
    <row r="409" spans="2:27" x14ac:dyDescent="0.2">
      <c r="B409" s="13"/>
      <c r="C409" s="16"/>
      <c r="D409" s="13"/>
      <c r="E409" s="13"/>
      <c r="F409" s="13"/>
      <c r="G409" s="13"/>
      <c r="H409" s="14"/>
      <c r="I409" s="14"/>
      <c r="J409" s="14"/>
      <c r="K409" s="14"/>
      <c r="L409" s="219"/>
      <c r="M409" s="16"/>
      <c r="N409" s="13"/>
      <c r="O409" s="209"/>
      <c r="P409" s="209"/>
      <c r="Q409" s="72"/>
      <c r="R409" s="72"/>
      <c r="S409" s="16"/>
      <c r="T409" s="13"/>
      <c r="U409" s="209"/>
      <c r="V409" s="209"/>
      <c r="W409" s="16"/>
      <c r="X409" s="13"/>
      <c r="Y409" s="209"/>
      <c r="Z409" s="209"/>
      <c r="AA409" s="209"/>
    </row>
    <row r="410" spans="2:27" x14ac:dyDescent="0.2">
      <c r="B410" s="13"/>
      <c r="C410" s="16"/>
      <c r="D410" s="13"/>
      <c r="E410" s="13"/>
      <c r="F410" s="13"/>
      <c r="G410" s="13"/>
      <c r="H410" s="14"/>
      <c r="I410" s="14"/>
      <c r="J410" s="14"/>
      <c r="K410" s="14"/>
      <c r="L410" s="219"/>
      <c r="M410" s="16"/>
      <c r="N410" s="13"/>
      <c r="O410" s="209"/>
      <c r="P410" s="209"/>
      <c r="Q410" s="72"/>
      <c r="R410" s="72"/>
      <c r="S410" s="16"/>
      <c r="T410" s="13"/>
      <c r="U410" s="209"/>
      <c r="V410" s="209"/>
      <c r="W410" s="16"/>
      <c r="X410" s="13"/>
      <c r="Y410" s="209"/>
      <c r="Z410" s="209"/>
      <c r="AA410" s="209"/>
    </row>
    <row r="411" spans="2:27" x14ac:dyDescent="0.2">
      <c r="B411" s="13"/>
      <c r="C411" s="16"/>
      <c r="D411" s="13"/>
      <c r="E411" s="13"/>
      <c r="F411" s="13"/>
      <c r="G411" s="13"/>
      <c r="H411" s="14"/>
      <c r="I411" s="14"/>
      <c r="J411" s="14"/>
      <c r="K411" s="14"/>
      <c r="L411" s="219"/>
      <c r="M411" s="16"/>
      <c r="N411" s="13"/>
      <c r="O411" s="209"/>
      <c r="P411" s="209"/>
      <c r="Q411" s="72"/>
      <c r="R411" s="72"/>
      <c r="S411" s="16"/>
      <c r="T411" s="13"/>
      <c r="U411" s="209"/>
      <c r="V411" s="209"/>
      <c r="W411" s="16"/>
      <c r="X411" s="13"/>
      <c r="Y411" s="209"/>
      <c r="Z411" s="209"/>
      <c r="AA411" s="209"/>
    </row>
    <row r="414" spans="2:27" ht="15.75" x14ac:dyDescent="0.2">
      <c r="B414" s="336" t="s">
        <v>676</v>
      </c>
    </row>
    <row r="415" spans="2:27" ht="15" x14ac:dyDescent="0.2">
      <c r="B415" s="45"/>
    </row>
    <row r="416" spans="2:27" x14ac:dyDescent="0.2">
      <c r="B416" s="44" t="s">
        <v>677</v>
      </c>
    </row>
    <row r="417" spans="2:5" x14ac:dyDescent="0.2">
      <c r="B417" s="693" t="s">
        <v>678</v>
      </c>
      <c r="C417" s="693"/>
      <c r="D417" s="693"/>
    </row>
    <row r="418" spans="2:5" x14ac:dyDescent="0.2">
      <c r="B418" s="223" t="s">
        <v>679</v>
      </c>
    </row>
    <row r="421" spans="2:5" ht="120" x14ac:dyDescent="0.25">
      <c r="B421" s="487" t="s">
        <v>680</v>
      </c>
      <c r="C421" s="487" t="s">
        <v>681</v>
      </c>
      <c r="D421" s="487" t="s">
        <v>682</v>
      </c>
      <c r="E421" s="487" t="s">
        <v>683</v>
      </c>
    </row>
    <row r="422" spans="2:5" x14ac:dyDescent="0.2">
      <c r="B422" s="14"/>
      <c r="C422" s="14"/>
      <c r="D422" s="219"/>
      <c r="E422" s="224"/>
    </row>
    <row r="425" spans="2:5" ht="15.75" x14ac:dyDescent="0.2">
      <c r="B425" s="336" t="s">
        <v>684</v>
      </c>
    </row>
    <row r="426" spans="2:5" ht="15" x14ac:dyDescent="0.2">
      <c r="B426" s="45"/>
    </row>
    <row r="427" spans="2:5" x14ac:dyDescent="0.2">
      <c r="B427" s="44" t="s">
        <v>685</v>
      </c>
    </row>
    <row r="429" spans="2:5" ht="78" x14ac:dyDescent="0.25">
      <c r="B429" s="481" t="s">
        <v>686</v>
      </c>
      <c r="C429" s="481" t="s">
        <v>687</v>
      </c>
      <c r="D429" s="481" t="s">
        <v>688</v>
      </c>
    </row>
    <row r="430" spans="2:5" x14ac:dyDescent="0.2">
      <c r="B430" s="16"/>
      <c r="C430" s="209"/>
      <c r="D430" s="209"/>
    </row>
    <row r="431" spans="2:5" x14ac:dyDescent="0.2">
      <c r="B431" s="16"/>
      <c r="C431" s="209"/>
      <c r="D431" s="209"/>
    </row>
    <row r="432" spans="2:5" x14ac:dyDescent="0.2">
      <c r="B432" s="16"/>
      <c r="C432" s="209"/>
      <c r="D432" s="209"/>
    </row>
    <row r="433" spans="2:5" x14ac:dyDescent="0.2">
      <c r="B433" s="16"/>
      <c r="C433" s="209"/>
      <c r="D433" s="209"/>
    </row>
    <row r="434" spans="2:5" x14ac:dyDescent="0.2">
      <c r="B434" s="16"/>
      <c r="C434" s="209"/>
      <c r="D434" s="209"/>
    </row>
    <row r="435" spans="2:5" x14ac:dyDescent="0.2">
      <c r="B435" s="16"/>
      <c r="C435" s="209"/>
      <c r="D435" s="209"/>
    </row>
    <row r="436" spans="2:5" x14ac:dyDescent="0.2">
      <c r="B436" s="16"/>
      <c r="C436" s="209"/>
      <c r="D436" s="209"/>
    </row>
    <row r="437" spans="2:5" x14ac:dyDescent="0.2">
      <c r="B437" s="16"/>
      <c r="C437" s="209"/>
      <c r="D437" s="209"/>
    </row>
    <row r="438" spans="2:5" x14ac:dyDescent="0.2">
      <c r="B438" s="16"/>
      <c r="C438" s="209"/>
      <c r="D438" s="209"/>
    </row>
    <row r="439" spans="2:5" x14ac:dyDescent="0.2">
      <c r="B439" s="16"/>
      <c r="C439" s="209"/>
      <c r="D439" s="209"/>
    </row>
    <row r="440" spans="2:5" x14ac:dyDescent="0.2">
      <c r="B440" s="16"/>
      <c r="C440" s="209"/>
      <c r="D440" s="209"/>
    </row>
    <row r="441" spans="2:5" x14ac:dyDescent="0.2">
      <c r="B441" s="16"/>
      <c r="C441" s="209"/>
      <c r="D441" s="209"/>
    </row>
    <row r="442" spans="2:5" x14ac:dyDescent="0.2">
      <c r="B442" s="16"/>
      <c r="C442" s="209"/>
      <c r="D442" s="209"/>
    </row>
    <row r="443" spans="2:5" x14ac:dyDescent="0.2">
      <c r="B443" s="16"/>
      <c r="C443" s="209"/>
      <c r="D443" s="209"/>
    </row>
    <row r="446" spans="2:5" ht="15.75" x14ac:dyDescent="0.2">
      <c r="B446" s="336" t="s">
        <v>689</v>
      </c>
      <c r="C446" s="45"/>
      <c r="D446" s="45"/>
      <c r="E446" s="45"/>
    </row>
    <row r="447" spans="2:5" ht="15" x14ac:dyDescent="0.2">
      <c r="B447" s="45"/>
      <c r="C447" s="45"/>
      <c r="D447" s="45"/>
      <c r="E447" s="45"/>
    </row>
    <row r="448" spans="2:5" x14ac:dyDescent="0.2">
      <c r="B448" s="694" t="s">
        <v>690</v>
      </c>
      <c r="C448" s="694"/>
      <c r="D448" s="694"/>
      <c r="E448" s="694"/>
    </row>
    <row r="449" spans="2:5" x14ac:dyDescent="0.2">
      <c r="B449" s="44" t="s">
        <v>691</v>
      </c>
    </row>
    <row r="451" spans="2:5" ht="63" x14ac:dyDescent="0.25">
      <c r="B451" s="487" t="s">
        <v>692</v>
      </c>
      <c r="C451" s="481" t="s">
        <v>693</v>
      </c>
      <c r="D451" s="481" t="s">
        <v>694</v>
      </c>
      <c r="E451" s="481" t="s">
        <v>695</v>
      </c>
    </row>
    <row r="452" spans="2:5" x14ac:dyDescent="0.2">
      <c r="B452" s="16"/>
      <c r="C452" s="72"/>
      <c r="D452" s="72"/>
      <c r="E452" s="72"/>
    </row>
    <row r="453" spans="2:5" x14ac:dyDescent="0.2">
      <c r="B453" s="16"/>
      <c r="C453" s="72"/>
      <c r="D453" s="72"/>
      <c r="E453" s="72"/>
    </row>
    <row r="454" spans="2:5" x14ac:dyDescent="0.2">
      <c r="B454" s="16"/>
      <c r="C454" s="72"/>
      <c r="D454" s="72"/>
      <c r="E454" s="72"/>
    </row>
    <row r="455" spans="2:5" x14ac:dyDescent="0.2">
      <c r="B455" s="16"/>
      <c r="C455" s="72"/>
      <c r="D455" s="72"/>
      <c r="E455" s="72"/>
    </row>
    <row r="456" spans="2:5" x14ac:dyDescent="0.2">
      <c r="B456" s="16"/>
      <c r="C456" s="72"/>
      <c r="D456" s="72"/>
      <c r="E456" s="72"/>
    </row>
    <row r="457" spans="2:5" x14ac:dyDescent="0.2">
      <c r="B457" s="16"/>
      <c r="C457" s="72"/>
      <c r="D457" s="72"/>
      <c r="E457" s="72"/>
    </row>
    <row r="458" spans="2:5" x14ac:dyDescent="0.2">
      <c r="B458" s="16"/>
      <c r="C458" s="72"/>
      <c r="D458" s="72"/>
      <c r="E458" s="72"/>
    </row>
    <row r="459" spans="2:5" x14ac:dyDescent="0.2">
      <c r="B459" s="16"/>
      <c r="C459" s="72"/>
      <c r="D459" s="72"/>
      <c r="E459" s="72"/>
    </row>
    <row r="460" spans="2:5" x14ac:dyDescent="0.2">
      <c r="B460" s="16"/>
      <c r="C460" s="72"/>
      <c r="D460" s="72"/>
      <c r="E460" s="72"/>
    </row>
    <row r="461" spans="2:5" x14ac:dyDescent="0.2">
      <c r="B461" s="16"/>
      <c r="C461" s="72"/>
      <c r="D461" s="72"/>
      <c r="E461" s="72"/>
    </row>
    <row r="462" spans="2:5" x14ac:dyDescent="0.2">
      <c r="B462" s="16"/>
      <c r="C462" s="72"/>
      <c r="D462" s="72"/>
      <c r="E462" s="72"/>
    </row>
    <row r="463" spans="2:5" x14ac:dyDescent="0.2">
      <c r="B463" s="16"/>
      <c r="C463" s="72"/>
      <c r="D463" s="72"/>
      <c r="E463" s="72"/>
    </row>
    <row r="464" spans="2:5" x14ac:dyDescent="0.2">
      <c r="B464" s="16"/>
      <c r="C464" s="72"/>
      <c r="D464" s="72"/>
      <c r="E464" s="72"/>
    </row>
    <row r="466" spans="2:5" ht="15.75" x14ac:dyDescent="0.2">
      <c r="B466" s="336" t="s">
        <v>696</v>
      </c>
      <c r="C466" s="208"/>
      <c r="D466" s="208"/>
      <c r="E466" s="208"/>
    </row>
    <row r="467" spans="2:5" ht="15" x14ac:dyDescent="0.2">
      <c r="B467" s="45"/>
      <c r="C467" s="208"/>
      <c r="D467" s="208"/>
      <c r="E467" s="208"/>
    </row>
    <row r="468" spans="2:5" x14ac:dyDescent="0.2">
      <c r="B468" s="695" t="s">
        <v>697</v>
      </c>
      <c r="C468" s="695"/>
      <c r="D468" s="695"/>
      <c r="E468" s="695"/>
    </row>
    <row r="469" spans="2:5" x14ac:dyDescent="0.2">
      <c r="B469" s="695"/>
      <c r="C469" s="695"/>
      <c r="D469" s="695"/>
      <c r="E469" s="695"/>
    </row>
    <row r="471" spans="2:5" ht="108" x14ac:dyDescent="0.25">
      <c r="B471" s="487" t="s">
        <v>698</v>
      </c>
      <c r="C471" s="487" t="s">
        <v>699</v>
      </c>
      <c r="D471" s="481" t="s">
        <v>700</v>
      </c>
      <c r="E471" s="481" t="s">
        <v>701</v>
      </c>
    </row>
    <row r="472" spans="2:5" x14ac:dyDescent="0.2">
      <c r="B472" s="16"/>
      <c r="C472" s="16"/>
      <c r="D472" s="209"/>
      <c r="E472" s="209"/>
    </row>
    <row r="473" spans="2:5" x14ac:dyDescent="0.2">
      <c r="B473" s="16"/>
      <c r="C473" s="16"/>
      <c r="D473" s="209"/>
      <c r="E473" s="209"/>
    </row>
    <row r="474" spans="2:5" x14ac:dyDescent="0.2">
      <c r="B474" s="16"/>
      <c r="C474" s="16"/>
      <c r="D474" s="209"/>
      <c r="E474" s="209"/>
    </row>
    <row r="475" spans="2:5" x14ac:dyDescent="0.2">
      <c r="B475" s="16"/>
      <c r="C475" s="16"/>
      <c r="D475" s="209"/>
      <c r="E475" s="209"/>
    </row>
    <row r="476" spans="2:5" x14ac:dyDescent="0.2">
      <c r="B476" s="16"/>
      <c r="C476" s="16"/>
      <c r="D476" s="209"/>
      <c r="E476" s="209"/>
    </row>
    <row r="477" spans="2:5" x14ac:dyDescent="0.2">
      <c r="B477" s="16"/>
      <c r="C477" s="16"/>
      <c r="D477" s="209"/>
      <c r="E477" s="209"/>
    </row>
    <row r="478" spans="2:5" x14ac:dyDescent="0.2">
      <c r="B478" s="16"/>
      <c r="C478" s="16"/>
      <c r="D478" s="209"/>
      <c r="E478" s="209"/>
    </row>
    <row r="479" spans="2:5" x14ac:dyDescent="0.2">
      <c r="B479" s="16"/>
      <c r="C479" s="16"/>
      <c r="D479" s="209"/>
      <c r="E479" s="209"/>
    </row>
    <row r="480" spans="2:5" x14ac:dyDescent="0.2">
      <c r="B480" s="16"/>
      <c r="C480" s="16"/>
      <c r="D480" s="209"/>
      <c r="E480" s="209"/>
    </row>
    <row r="481" spans="2:9" x14ac:dyDescent="0.2">
      <c r="B481" s="16"/>
      <c r="C481" s="16"/>
      <c r="D481" s="209"/>
      <c r="E481" s="209"/>
    </row>
    <row r="483" spans="2:9" ht="15" x14ac:dyDescent="0.2">
      <c r="B483" s="45" t="s">
        <v>702</v>
      </c>
    </row>
    <row r="485" spans="2:9" ht="90" x14ac:dyDescent="0.25">
      <c r="B485" s="481" t="s">
        <v>95</v>
      </c>
    </row>
    <row r="486" spans="2:9" x14ac:dyDescent="0.2">
      <c r="B486" s="225"/>
    </row>
    <row r="489" spans="2:9" ht="135" x14ac:dyDescent="0.25">
      <c r="B489" s="489" t="s">
        <v>703</v>
      </c>
      <c r="C489" s="489" t="s">
        <v>704</v>
      </c>
      <c r="D489" s="487" t="s">
        <v>705</v>
      </c>
      <c r="E489" s="487" t="s">
        <v>706</v>
      </c>
      <c r="F489" s="487" t="s">
        <v>148</v>
      </c>
      <c r="G489" s="571" t="s">
        <v>101</v>
      </c>
      <c r="H489" s="572"/>
      <c r="I489" s="606"/>
    </row>
    <row r="490" spans="2:9" x14ac:dyDescent="0.2">
      <c r="B490" s="488"/>
      <c r="C490" s="488"/>
      <c r="D490" s="32"/>
      <c r="E490" s="31"/>
      <c r="F490" s="31"/>
      <c r="G490" s="560"/>
      <c r="H490" s="561"/>
      <c r="I490" s="592"/>
    </row>
    <row r="491" spans="2:9" x14ac:dyDescent="0.2">
      <c r="B491" s="488"/>
      <c r="C491" s="488"/>
      <c r="D491" s="32"/>
      <c r="E491" s="31"/>
      <c r="F491" s="31"/>
      <c r="G491" s="560"/>
      <c r="H491" s="561"/>
      <c r="I491" s="592"/>
    </row>
    <row r="492" spans="2:9" x14ac:dyDescent="0.2">
      <c r="B492" s="488"/>
      <c r="C492" s="488"/>
      <c r="D492" s="32"/>
      <c r="E492" s="31"/>
      <c r="F492" s="31"/>
      <c r="G492" s="560"/>
      <c r="H492" s="561"/>
      <c r="I492" s="592"/>
    </row>
    <row r="493" spans="2:9" x14ac:dyDescent="0.2">
      <c r="B493" s="488"/>
      <c r="C493" s="488"/>
      <c r="D493" s="32"/>
      <c r="E493" s="31"/>
      <c r="F493" s="31"/>
      <c r="G493" s="560"/>
      <c r="H493" s="561"/>
      <c r="I493" s="592"/>
    </row>
    <row r="494" spans="2:9" x14ac:dyDescent="0.2">
      <c r="B494" s="488"/>
      <c r="C494" s="488"/>
      <c r="D494" s="32"/>
      <c r="E494" s="31"/>
      <c r="F494" s="31"/>
      <c r="G494" s="560"/>
      <c r="H494" s="561"/>
      <c r="I494" s="592"/>
    </row>
    <row r="495" spans="2:9" x14ac:dyDescent="0.2">
      <c r="B495" s="488"/>
      <c r="C495" s="488"/>
      <c r="D495" s="32"/>
      <c r="E495" s="31"/>
      <c r="F495" s="31"/>
      <c r="G495" s="560"/>
      <c r="H495" s="561"/>
      <c r="I495" s="592"/>
    </row>
    <row r="496" spans="2:9" x14ac:dyDescent="0.2">
      <c r="B496" s="488"/>
      <c r="C496" s="488"/>
      <c r="D496" s="32"/>
      <c r="E496" s="31"/>
      <c r="F496" s="31"/>
      <c r="G496" s="560"/>
      <c r="H496" s="561"/>
      <c r="I496" s="592"/>
    </row>
    <row r="497" spans="2:33" x14ac:dyDescent="0.2">
      <c r="B497" s="488"/>
      <c r="C497" s="488"/>
      <c r="D497" s="32"/>
      <c r="E497" s="31"/>
      <c r="F497" s="31"/>
      <c r="G497" s="560"/>
      <c r="H497" s="561"/>
      <c r="I497" s="592"/>
    </row>
    <row r="498" spans="2:33" x14ac:dyDescent="0.2">
      <c r="B498" s="488"/>
      <c r="C498" s="488"/>
      <c r="D498" s="32"/>
      <c r="E498" s="31"/>
      <c r="F498" s="31"/>
      <c r="G498" s="560"/>
      <c r="H498" s="561"/>
      <c r="I498" s="592"/>
    </row>
    <row r="499" spans="2:33" x14ac:dyDescent="0.2">
      <c r="B499" s="488"/>
      <c r="C499" s="488"/>
      <c r="D499" s="32"/>
      <c r="E499" s="31"/>
      <c r="F499" s="31"/>
      <c r="G499" s="560"/>
      <c r="H499" s="561"/>
      <c r="I499" s="592"/>
    </row>
    <row r="501" spans="2:33" ht="15.75" x14ac:dyDescent="0.2">
      <c r="B501" s="341" t="s">
        <v>102</v>
      </c>
    </row>
    <row r="503" spans="2:33" s="389" customFormat="1" ht="21" thickBot="1" x14ac:dyDescent="0.35">
      <c r="B503" s="386" t="s">
        <v>149</v>
      </c>
      <c r="C503" s="387"/>
      <c r="D503" s="387"/>
      <c r="E503" s="387"/>
      <c r="F503" s="387"/>
      <c r="G503" s="387"/>
      <c r="H503" s="387"/>
      <c r="I503" s="388"/>
      <c r="K503" s="390"/>
      <c r="M503" s="391"/>
      <c r="N503" s="391"/>
      <c r="O503" s="391"/>
      <c r="P503" s="391"/>
      <c r="Q503" s="392"/>
      <c r="R503" s="392"/>
      <c r="S503" s="392"/>
      <c r="T503" s="392"/>
      <c r="U503" s="392"/>
      <c r="V503" s="392"/>
    </row>
    <row r="504" spans="2:33" x14ac:dyDescent="0.2">
      <c r="M504" s="124"/>
      <c r="N504" s="124"/>
      <c r="O504" s="124"/>
      <c r="P504" s="124"/>
      <c r="Q504" s="119"/>
      <c r="R504" s="119"/>
      <c r="S504" s="119"/>
      <c r="T504" s="119"/>
      <c r="U504" s="119"/>
      <c r="V504" s="119"/>
    </row>
    <row r="505" spans="2:33" ht="15" thickBot="1" x14ac:dyDescent="0.25">
      <c r="B505" s="26"/>
      <c r="C505" s="244"/>
      <c r="D505" s="244"/>
      <c r="E505" s="27"/>
      <c r="F505" s="27"/>
      <c r="M505" s="124"/>
      <c r="N505" s="124"/>
      <c r="O505" s="124"/>
      <c r="P505" s="124"/>
      <c r="Q505" s="119"/>
      <c r="R505" s="119"/>
      <c r="S505" s="119"/>
      <c r="T505" s="119"/>
      <c r="U505" s="119"/>
      <c r="V505" s="119"/>
    </row>
    <row r="506" spans="2:33" ht="15" x14ac:dyDescent="0.25">
      <c r="B506" s="574" t="s">
        <v>150</v>
      </c>
      <c r="C506" s="575"/>
      <c r="D506" s="576"/>
      <c r="G506" s="632"/>
      <c r="H506" s="632"/>
      <c r="I506" s="632"/>
      <c r="M506" s="124"/>
      <c r="N506" s="124"/>
      <c r="O506" s="124"/>
      <c r="P506" s="124"/>
      <c r="Q506" s="119"/>
      <c r="R506" s="119"/>
      <c r="S506" s="119"/>
      <c r="T506" s="119"/>
      <c r="U506" s="119"/>
      <c r="V506" s="119"/>
    </row>
    <row r="507" spans="2:33" ht="16.5" x14ac:dyDescent="0.2">
      <c r="B507" s="20" t="s">
        <v>80</v>
      </c>
      <c r="C507" s="21" t="s">
        <v>81</v>
      </c>
      <c r="D507" s="22" t="s">
        <v>82</v>
      </c>
      <c r="G507" s="633"/>
      <c r="H507" s="633"/>
      <c r="I507" s="24"/>
      <c r="M507" s="124"/>
      <c r="N507" s="124"/>
      <c r="O507" s="124"/>
      <c r="P507" s="124"/>
      <c r="Q507" s="119"/>
      <c r="R507" s="119"/>
      <c r="S507" s="119"/>
      <c r="T507" s="119"/>
      <c r="U507" s="119"/>
      <c r="V507" s="119"/>
    </row>
    <row r="508" spans="2:33" ht="15" thickBot="1" x14ac:dyDescent="0.25">
      <c r="B508" s="169">
        <f>SUM(K516:K539)</f>
        <v>0</v>
      </c>
      <c r="C508" s="169">
        <f>SUM(L516:L539)</f>
        <v>0</v>
      </c>
      <c r="D508" s="169">
        <f>SUM(M516:M539)</f>
        <v>0</v>
      </c>
      <c r="M508" s="124"/>
      <c r="N508" s="124"/>
      <c r="O508" s="124"/>
      <c r="P508" s="124"/>
      <c r="Q508" s="119"/>
      <c r="R508" s="119"/>
      <c r="S508" s="119"/>
      <c r="T508" s="119"/>
      <c r="U508" s="119"/>
      <c r="V508" s="119"/>
      <c r="AG508" s="44">
        <v>2</v>
      </c>
    </row>
    <row r="509" spans="2:33" x14ac:dyDescent="0.2">
      <c r="M509" s="124"/>
      <c r="N509" s="124"/>
      <c r="O509" s="124"/>
      <c r="P509" s="124"/>
      <c r="Q509" s="119"/>
      <c r="R509" s="119"/>
      <c r="S509" s="119"/>
      <c r="T509" s="119"/>
      <c r="U509" s="119"/>
      <c r="V509" s="119"/>
    </row>
    <row r="510" spans="2:33" x14ac:dyDescent="0.2">
      <c r="M510" s="124"/>
      <c r="N510" s="124"/>
      <c r="O510" s="124"/>
      <c r="P510" s="124"/>
      <c r="Q510" s="119"/>
      <c r="R510" s="119"/>
      <c r="S510" s="119"/>
      <c r="T510" s="119"/>
      <c r="U510" s="119"/>
      <c r="V510" s="119"/>
    </row>
    <row r="511" spans="2:33" ht="15" x14ac:dyDescent="0.25">
      <c r="B511" s="577" t="s">
        <v>104</v>
      </c>
      <c r="C511" s="577"/>
      <c r="D511" s="577"/>
      <c r="M511" s="124"/>
      <c r="N511" s="124"/>
      <c r="O511" s="124"/>
      <c r="P511" s="124"/>
      <c r="Q511" s="119"/>
      <c r="R511" s="119"/>
      <c r="S511" s="119"/>
      <c r="T511" s="119"/>
      <c r="U511" s="119"/>
      <c r="V511" s="119"/>
    </row>
    <row r="512" spans="2:33" ht="36.6" customHeight="1" thickBot="1" x14ac:dyDescent="0.25">
      <c r="B512" s="622" t="s">
        <v>151</v>
      </c>
      <c r="C512" s="622"/>
      <c r="D512" s="175"/>
      <c r="M512" s="124"/>
      <c r="N512" s="124"/>
      <c r="O512" s="124"/>
      <c r="P512" s="124"/>
      <c r="Q512" s="119"/>
      <c r="R512" s="119"/>
      <c r="S512" s="119"/>
      <c r="T512" s="119"/>
      <c r="U512" s="119"/>
      <c r="V512" s="119"/>
    </row>
    <row r="513" spans="2:24" x14ac:dyDescent="0.2">
      <c r="B513" s="414"/>
      <c r="C513" s="415"/>
      <c r="D513" s="415"/>
      <c r="E513" s="415"/>
      <c r="F513" s="415"/>
      <c r="G513" s="415"/>
      <c r="H513" s="415"/>
      <c r="I513" s="415"/>
      <c r="J513" s="415"/>
      <c r="K513" s="415"/>
      <c r="L513" s="415"/>
      <c r="M513" s="416"/>
      <c r="N513" s="416"/>
      <c r="O513" s="417"/>
      <c r="Q513" s="119"/>
      <c r="R513" s="119"/>
      <c r="S513" s="119"/>
      <c r="T513" s="119"/>
      <c r="U513" s="119"/>
      <c r="V513" s="119"/>
    </row>
    <row r="514" spans="2:24" ht="18" x14ac:dyDescent="0.25">
      <c r="B514" s="418" t="s">
        <v>152</v>
      </c>
      <c r="M514" s="124"/>
      <c r="N514" s="124"/>
      <c r="O514" s="419"/>
      <c r="Q514" s="119"/>
      <c r="R514" s="119"/>
      <c r="S514" s="119"/>
      <c r="T514" s="119"/>
      <c r="U514" s="119"/>
      <c r="V514" s="119"/>
    </row>
    <row r="515" spans="2:24" ht="137.25" customHeight="1" x14ac:dyDescent="0.25">
      <c r="B515" s="487" t="s">
        <v>153</v>
      </c>
      <c r="C515" s="481" t="s">
        <v>154</v>
      </c>
      <c r="D515" s="481" t="s">
        <v>155</v>
      </c>
      <c r="E515" s="481" t="s">
        <v>156</v>
      </c>
      <c r="F515" s="481" t="s">
        <v>157</v>
      </c>
      <c r="G515" s="481" t="s">
        <v>158</v>
      </c>
      <c r="H515" s="481" t="s">
        <v>159</v>
      </c>
      <c r="I515" s="481" t="s">
        <v>160</v>
      </c>
      <c r="J515" s="55" t="s">
        <v>161</v>
      </c>
      <c r="K515" s="481" t="s">
        <v>162</v>
      </c>
      <c r="L515" s="48" t="s">
        <v>163</v>
      </c>
      <c r="M515" s="48" t="s">
        <v>164</v>
      </c>
      <c r="N515" s="48" t="s">
        <v>165</v>
      </c>
      <c r="O515" s="166"/>
      <c r="P515" s="120"/>
      <c r="Q515" s="121"/>
      <c r="R515" s="121"/>
      <c r="S515" s="121"/>
      <c r="T515" s="121"/>
      <c r="U515" s="121"/>
      <c r="V515" s="52"/>
      <c r="W515" s="52"/>
      <c r="X515" s="52"/>
    </row>
    <row r="516" spans="2:24" x14ac:dyDescent="0.2">
      <c r="B516" s="12"/>
      <c r="C516" s="19"/>
      <c r="D516" s="13"/>
      <c r="E516" s="13"/>
      <c r="F516" s="13"/>
      <c r="G516" s="14"/>
      <c r="H516" s="15"/>
      <c r="I516" s="16"/>
      <c r="J516" s="16"/>
      <c r="K516" s="72"/>
      <c r="L516" s="209"/>
      <c r="M516" s="209"/>
      <c r="N516" s="284" t="str">
        <f>IF(OR(K516&lt;&gt;"",L516&lt;&gt;"",M516&lt;&gt;""),SUM(K516,(L516*25),(M516*298)),"")</f>
        <v/>
      </c>
      <c r="O516" s="167"/>
      <c r="P516" s="122"/>
      <c r="Q516" s="122"/>
      <c r="R516" s="122"/>
      <c r="S516" s="130"/>
      <c r="T516" s="130"/>
      <c r="U516" s="131"/>
      <c r="V516" s="53"/>
      <c r="W516" s="54"/>
      <c r="X516" s="54"/>
    </row>
    <row r="517" spans="2:24" x14ac:dyDescent="0.2">
      <c r="B517" s="12"/>
      <c r="C517" s="19"/>
      <c r="D517" s="13"/>
      <c r="E517" s="13"/>
      <c r="F517" s="13"/>
      <c r="G517" s="14"/>
      <c r="H517" s="15"/>
      <c r="I517" s="16"/>
      <c r="J517" s="16"/>
      <c r="K517" s="72"/>
      <c r="L517" s="209"/>
      <c r="M517" s="209"/>
      <c r="N517" s="284" t="str">
        <f t="shared" ref="N517:N539" si="0">IF(OR(K517&lt;&gt;"",L517&lt;&gt;"",M517&lt;&gt;""),SUM(K517,(L517*25),(M517*298)),"")</f>
        <v/>
      </c>
      <c r="O517" s="167"/>
      <c r="P517" s="122"/>
      <c r="Q517" s="122"/>
      <c r="R517" s="122"/>
      <c r="S517" s="130"/>
      <c r="T517" s="130"/>
      <c r="U517" s="131"/>
      <c r="V517" s="53"/>
      <c r="W517" s="54"/>
      <c r="X517" s="54"/>
    </row>
    <row r="518" spans="2:24" x14ac:dyDescent="0.2">
      <c r="B518" s="12"/>
      <c r="C518" s="19"/>
      <c r="D518" s="13"/>
      <c r="E518" s="13"/>
      <c r="F518" s="13"/>
      <c r="G518" s="14"/>
      <c r="H518" s="15"/>
      <c r="I518" s="16"/>
      <c r="J518" s="16"/>
      <c r="K518" s="72"/>
      <c r="L518" s="209"/>
      <c r="M518" s="209"/>
      <c r="N518" s="284" t="str">
        <f t="shared" si="0"/>
        <v/>
      </c>
      <c r="O518" s="167"/>
      <c r="P518" s="122"/>
      <c r="Q518" s="122"/>
      <c r="R518" s="122"/>
      <c r="S518" s="130"/>
      <c r="T518" s="130"/>
      <c r="U518" s="131"/>
      <c r="V518" s="53"/>
      <c r="W518" s="54"/>
      <c r="X518" s="54"/>
    </row>
    <row r="519" spans="2:24" x14ac:dyDescent="0.2">
      <c r="B519" s="12"/>
      <c r="C519" s="19"/>
      <c r="D519" s="13"/>
      <c r="E519" s="13"/>
      <c r="F519" s="13"/>
      <c r="G519" s="14"/>
      <c r="H519" s="15"/>
      <c r="I519" s="16"/>
      <c r="J519" s="16"/>
      <c r="K519" s="72"/>
      <c r="L519" s="209"/>
      <c r="M519" s="209"/>
      <c r="N519" s="284" t="str">
        <f t="shared" si="0"/>
        <v/>
      </c>
      <c r="O519" s="167"/>
      <c r="P519" s="122"/>
      <c r="Q519" s="122"/>
      <c r="R519" s="122"/>
      <c r="S519" s="130"/>
      <c r="T519" s="130"/>
      <c r="U519" s="131"/>
      <c r="V519" s="53"/>
      <c r="W519" s="54"/>
      <c r="X519" s="54"/>
    </row>
    <row r="520" spans="2:24" x14ac:dyDescent="0.2">
      <c r="B520" s="12"/>
      <c r="C520" s="19"/>
      <c r="D520" s="13"/>
      <c r="E520" s="13"/>
      <c r="F520" s="13"/>
      <c r="G520" s="14"/>
      <c r="H520" s="15"/>
      <c r="I520" s="16"/>
      <c r="J520" s="16"/>
      <c r="K520" s="72"/>
      <c r="L520" s="209"/>
      <c r="M520" s="209"/>
      <c r="N520" s="284" t="str">
        <f t="shared" si="0"/>
        <v/>
      </c>
      <c r="O520" s="167"/>
      <c r="P520" s="122"/>
      <c r="Q520" s="122"/>
      <c r="R520" s="122"/>
      <c r="S520" s="130"/>
      <c r="T520" s="130"/>
      <c r="U520" s="131"/>
      <c r="V520" s="53"/>
      <c r="W520" s="54"/>
      <c r="X520" s="54"/>
    </row>
    <row r="521" spans="2:24" x14ac:dyDescent="0.2">
      <c r="B521" s="12"/>
      <c r="C521" s="19"/>
      <c r="D521" s="13"/>
      <c r="E521" s="13"/>
      <c r="F521" s="13"/>
      <c r="G521" s="14"/>
      <c r="H521" s="15"/>
      <c r="I521" s="16"/>
      <c r="J521" s="16"/>
      <c r="K521" s="72"/>
      <c r="L521" s="209"/>
      <c r="M521" s="209"/>
      <c r="N521" s="284" t="str">
        <f t="shared" si="0"/>
        <v/>
      </c>
      <c r="O521" s="167"/>
      <c r="P521" s="122"/>
      <c r="Q521" s="122"/>
      <c r="R521" s="122"/>
      <c r="S521" s="130"/>
      <c r="T521" s="130"/>
      <c r="U521" s="131"/>
      <c r="V521" s="53"/>
      <c r="W521" s="54"/>
      <c r="X521" s="54"/>
    </row>
    <row r="522" spans="2:24" x14ac:dyDescent="0.2">
      <c r="B522" s="12"/>
      <c r="C522" s="19"/>
      <c r="D522" s="13"/>
      <c r="E522" s="13"/>
      <c r="F522" s="13"/>
      <c r="G522" s="14"/>
      <c r="H522" s="15"/>
      <c r="I522" s="16"/>
      <c r="J522" s="16"/>
      <c r="K522" s="72"/>
      <c r="L522" s="209"/>
      <c r="M522" s="209"/>
      <c r="N522" s="284" t="str">
        <f t="shared" si="0"/>
        <v/>
      </c>
      <c r="O522" s="167"/>
      <c r="P522" s="122"/>
      <c r="Q522" s="122"/>
      <c r="R522" s="122"/>
      <c r="S522" s="130"/>
      <c r="T522" s="130"/>
      <c r="U522" s="131"/>
      <c r="V522" s="53"/>
      <c r="W522" s="54"/>
      <c r="X522" s="54"/>
    </row>
    <row r="523" spans="2:24" x14ac:dyDescent="0.2">
      <c r="B523" s="12"/>
      <c r="C523" s="19"/>
      <c r="D523" s="13"/>
      <c r="E523" s="13"/>
      <c r="F523" s="13"/>
      <c r="G523" s="14"/>
      <c r="H523" s="15"/>
      <c r="I523" s="16"/>
      <c r="J523" s="16"/>
      <c r="K523" s="72"/>
      <c r="L523" s="209"/>
      <c r="M523" s="209"/>
      <c r="N523" s="284" t="str">
        <f t="shared" si="0"/>
        <v/>
      </c>
      <c r="O523" s="167"/>
      <c r="P523" s="122"/>
      <c r="Q523" s="122"/>
      <c r="R523" s="122"/>
      <c r="S523" s="130"/>
      <c r="T523" s="130"/>
      <c r="U523" s="131"/>
      <c r="V523" s="53"/>
      <c r="W523" s="54"/>
      <c r="X523" s="54"/>
    </row>
    <row r="524" spans="2:24" x14ac:dyDescent="0.2">
      <c r="B524" s="12"/>
      <c r="C524" s="19"/>
      <c r="D524" s="13"/>
      <c r="E524" s="13"/>
      <c r="F524" s="13"/>
      <c r="G524" s="14"/>
      <c r="H524" s="15"/>
      <c r="I524" s="16"/>
      <c r="J524" s="16"/>
      <c r="K524" s="72"/>
      <c r="L524" s="209"/>
      <c r="M524" s="209"/>
      <c r="N524" s="284" t="str">
        <f t="shared" si="0"/>
        <v/>
      </c>
      <c r="O524" s="167"/>
      <c r="P524" s="122"/>
      <c r="Q524" s="122"/>
      <c r="R524" s="122"/>
      <c r="S524" s="130"/>
      <c r="T524" s="130"/>
      <c r="U524" s="131"/>
      <c r="V524" s="53"/>
      <c r="W524" s="54"/>
      <c r="X524" s="54"/>
    </row>
    <row r="525" spans="2:24" x14ac:dyDescent="0.2">
      <c r="B525" s="12"/>
      <c r="C525" s="19"/>
      <c r="D525" s="13"/>
      <c r="E525" s="13"/>
      <c r="F525" s="13"/>
      <c r="G525" s="14"/>
      <c r="H525" s="15"/>
      <c r="I525" s="16"/>
      <c r="J525" s="16"/>
      <c r="K525" s="72"/>
      <c r="L525" s="209"/>
      <c r="M525" s="209"/>
      <c r="N525" s="284" t="str">
        <f t="shared" si="0"/>
        <v/>
      </c>
      <c r="O525" s="167"/>
      <c r="P525" s="122"/>
      <c r="Q525" s="122"/>
      <c r="R525" s="122"/>
      <c r="S525" s="130"/>
      <c r="T525" s="130"/>
      <c r="U525" s="131"/>
      <c r="V525" s="53"/>
      <c r="W525" s="54"/>
      <c r="X525" s="54"/>
    </row>
    <row r="526" spans="2:24" x14ac:dyDescent="0.2">
      <c r="B526" s="12"/>
      <c r="C526" s="19"/>
      <c r="D526" s="13"/>
      <c r="E526" s="13"/>
      <c r="F526" s="13"/>
      <c r="G526" s="14"/>
      <c r="H526" s="15"/>
      <c r="I526" s="16"/>
      <c r="J526" s="16"/>
      <c r="K526" s="72"/>
      <c r="L526" s="209"/>
      <c r="M526" s="209"/>
      <c r="N526" s="284" t="str">
        <f t="shared" si="0"/>
        <v/>
      </c>
      <c r="O526" s="167"/>
      <c r="P526" s="122"/>
      <c r="Q526" s="122"/>
      <c r="R526" s="122"/>
      <c r="S526" s="130"/>
      <c r="T526" s="130"/>
      <c r="U526" s="131"/>
      <c r="V526" s="53"/>
      <c r="W526" s="54"/>
      <c r="X526" s="54"/>
    </row>
    <row r="527" spans="2:24" x14ac:dyDescent="0.2">
      <c r="B527" s="12"/>
      <c r="C527" s="19"/>
      <c r="D527" s="13"/>
      <c r="E527" s="13"/>
      <c r="F527" s="13"/>
      <c r="G527" s="14"/>
      <c r="H527" s="15"/>
      <c r="I527" s="16"/>
      <c r="J527" s="16"/>
      <c r="K527" s="72"/>
      <c r="L527" s="209"/>
      <c r="M527" s="209"/>
      <c r="N527" s="284" t="str">
        <f t="shared" si="0"/>
        <v/>
      </c>
      <c r="O527" s="167"/>
      <c r="P527" s="122"/>
      <c r="Q527" s="122"/>
      <c r="R527" s="122"/>
      <c r="S527" s="130"/>
      <c r="T527" s="130"/>
      <c r="U527" s="131"/>
      <c r="V527" s="53"/>
      <c r="W527" s="54"/>
      <c r="X527" s="54"/>
    </row>
    <row r="528" spans="2:24" x14ac:dyDescent="0.2">
      <c r="B528" s="12"/>
      <c r="C528" s="19"/>
      <c r="D528" s="13"/>
      <c r="E528" s="13"/>
      <c r="F528" s="13"/>
      <c r="G528" s="14"/>
      <c r="H528" s="15"/>
      <c r="I528" s="16"/>
      <c r="J528" s="16"/>
      <c r="K528" s="72"/>
      <c r="L528" s="209"/>
      <c r="M528" s="209"/>
      <c r="N528" s="284" t="str">
        <f t="shared" si="0"/>
        <v/>
      </c>
      <c r="O528" s="167"/>
      <c r="P528" s="122"/>
      <c r="Q528" s="122"/>
      <c r="R528" s="122"/>
      <c r="S528" s="130"/>
      <c r="T528" s="130"/>
      <c r="U528" s="131"/>
      <c r="V528" s="53"/>
      <c r="W528" s="54"/>
      <c r="X528" s="54"/>
    </row>
    <row r="529" spans="2:24" x14ac:dyDescent="0.2">
      <c r="B529" s="12"/>
      <c r="C529" s="19"/>
      <c r="D529" s="13"/>
      <c r="E529" s="13"/>
      <c r="F529" s="13"/>
      <c r="G529" s="14"/>
      <c r="H529" s="15"/>
      <c r="I529" s="16"/>
      <c r="J529" s="16"/>
      <c r="K529" s="72"/>
      <c r="L529" s="209"/>
      <c r="M529" s="209"/>
      <c r="N529" s="284" t="str">
        <f t="shared" si="0"/>
        <v/>
      </c>
      <c r="O529" s="167"/>
      <c r="P529" s="122"/>
      <c r="Q529" s="122"/>
      <c r="R529" s="122"/>
      <c r="S529" s="130"/>
      <c r="T529" s="130"/>
      <c r="U529" s="131"/>
      <c r="V529" s="53"/>
      <c r="W529" s="54"/>
      <c r="X529" s="54"/>
    </row>
    <row r="530" spans="2:24" x14ac:dyDescent="0.2">
      <c r="B530" s="12"/>
      <c r="C530" s="19"/>
      <c r="D530" s="13"/>
      <c r="E530" s="13"/>
      <c r="F530" s="13"/>
      <c r="G530" s="14"/>
      <c r="H530" s="15"/>
      <c r="I530" s="16"/>
      <c r="J530" s="16"/>
      <c r="K530" s="72"/>
      <c r="L530" s="209"/>
      <c r="M530" s="209"/>
      <c r="N530" s="284" t="str">
        <f t="shared" si="0"/>
        <v/>
      </c>
      <c r="O530" s="167"/>
      <c r="P530" s="122"/>
      <c r="Q530" s="122"/>
      <c r="R530" s="122"/>
      <c r="S530" s="130"/>
      <c r="T530" s="130"/>
      <c r="U530" s="131"/>
      <c r="V530" s="53"/>
      <c r="W530" s="54"/>
      <c r="X530" s="54"/>
    </row>
    <row r="531" spans="2:24" x14ac:dyDescent="0.2">
      <c r="B531" s="12"/>
      <c r="C531" s="19"/>
      <c r="D531" s="13"/>
      <c r="E531" s="13"/>
      <c r="F531" s="13"/>
      <c r="G531" s="14"/>
      <c r="H531" s="15"/>
      <c r="I531" s="16"/>
      <c r="J531" s="16"/>
      <c r="K531" s="72"/>
      <c r="L531" s="209"/>
      <c r="M531" s="209"/>
      <c r="N531" s="284" t="str">
        <f t="shared" si="0"/>
        <v/>
      </c>
      <c r="O531" s="167"/>
      <c r="P531" s="122"/>
      <c r="Q531" s="122"/>
      <c r="R531" s="122"/>
      <c r="S531" s="130"/>
      <c r="T531" s="130"/>
      <c r="U531" s="131"/>
      <c r="V531" s="53"/>
      <c r="W531" s="54"/>
      <c r="X531" s="54"/>
    </row>
    <row r="532" spans="2:24" x14ac:dyDescent="0.2">
      <c r="B532" s="12"/>
      <c r="C532" s="19"/>
      <c r="D532" s="13"/>
      <c r="E532" s="13"/>
      <c r="F532" s="13"/>
      <c r="G532" s="14"/>
      <c r="H532" s="15"/>
      <c r="I532" s="16"/>
      <c r="J532" s="16"/>
      <c r="K532" s="72"/>
      <c r="L532" s="209"/>
      <c r="M532" s="209"/>
      <c r="N532" s="284" t="str">
        <f t="shared" si="0"/>
        <v/>
      </c>
      <c r="O532" s="167"/>
      <c r="P532" s="122"/>
      <c r="Q532" s="122"/>
      <c r="R532" s="122"/>
      <c r="S532" s="130"/>
      <c r="T532" s="130"/>
      <c r="U532" s="131"/>
      <c r="V532" s="53"/>
      <c r="W532" s="54"/>
      <c r="X532" s="54"/>
    </row>
    <row r="533" spans="2:24" x14ac:dyDescent="0.2">
      <c r="B533" s="12"/>
      <c r="C533" s="19"/>
      <c r="D533" s="13"/>
      <c r="E533" s="13"/>
      <c r="F533" s="13"/>
      <c r="G533" s="14"/>
      <c r="H533" s="15"/>
      <c r="I533" s="16"/>
      <c r="J533" s="16"/>
      <c r="K533" s="72"/>
      <c r="L533" s="209"/>
      <c r="M533" s="209"/>
      <c r="N533" s="284" t="str">
        <f t="shared" si="0"/>
        <v/>
      </c>
      <c r="O533" s="167"/>
      <c r="P533" s="122"/>
      <c r="Q533" s="122"/>
      <c r="R533" s="122"/>
      <c r="S533" s="130"/>
      <c r="T533" s="130"/>
      <c r="U533" s="131"/>
      <c r="V533" s="53"/>
      <c r="W533" s="54"/>
      <c r="X533" s="54"/>
    </row>
    <row r="534" spans="2:24" x14ac:dyDescent="0.2">
      <c r="B534" s="12"/>
      <c r="C534" s="19"/>
      <c r="D534" s="13"/>
      <c r="E534" s="13"/>
      <c r="F534" s="13"/>
      <c r="G534" s="14"/>
      <c r="H534" s="15"/>
      <c r="I534" s="16"/>
      <c r="J534" s="16"/>
      <c r="K534" s="72"/>
      <c r="L534" s="209"/>
      <c r="M534" s="209"/>
      <c r="N534" s="284" t="str">
        <f t="shared" si="0"/>
        <v/>
      </c>
      <c r="O534" s="167"/>
      <c r="P534" s="122"/>
      <c r="Q534" s="122"/>
      <c r="R534" s="122"/>
      <c r="S534" s="130"/>
      <c r="T534" s="130"/>
      <c r="U534" s="131"/>
      <c r="V534" s="53"/>
      <c r="W534" s="54"/>
      <c r="X534" s="54"/>
    </row>
    <row r="535" spans="2:24" x14ac:dyDescent="0.2">
      <c r="B535" s="12"/>
      <c r="C535" s="19"/>
      <c r="D535" s="13"/>
      <c r="E535" s="13"/>
      <c r="F535" s="13"/>
      <c r="G535" s="14"/>
      <c r="H535" s="15"/>
      <c r="I535" s="16"/>
      <c r="J535" s="16"/>
      <c r="K535" s="72"/>
      <c r="L535" s="209"/>
      <c r="M535" s="209"/>
      <c r="N535" s="284" t="str">
        <f t="shared" si="0"/>
        <v/>
      </c>
      <c r="O535" s="167"/>
      <c r="P535" s="122"/>
      <c r="Q535" s="122"/>
      <c r="R535" s="122"/>
      <c r="S535" s="130"/>
      <c r="T535" s="130"/>
      <c r="U535" s="131"/>
      <c r="V535" s="53"/>
      <c r="W535" s="54"/>
      <c r="X535" s="54"/>
    </row>
    <row r="536" spans="2:24" x14ac:dyDescent="0.2">
      <c r="B536" s="12"/>
      <c r="C536" s="19"/>
      <c r="D536" s="13"/>
      <c r="E536" s="13"/>
      <c r="F536" s="13"/>
      <c r="G536" s="14"/>
      <c r="H536" s="15"/>
      <c r="I536" s="16"/>
      <c r="J536" s="16"/>
      <c r="K536" s="72"/>
      <c r="L536" s="209"/>
      <c r="M536" s="209"/>
      <c r="N536" s="284" t="str">
        <f t="shared" si="0"/>
        <v/>
      </c>
      <c r="O536" s="167"/>
      <c r="P536" s="122"/>
      <c r="Q536" s="122"/>
      <c r="R536" s="122"/>
      <c r="S536" s="130"/>
      <c r="T536" s="130"/>
      <c r="U536" s="131"/>
      <c r="V536" s="53"/>
      <c r="W536" s="54"/>
      <c r="X536" s="54"/>
    </row>
    <row r="537" spans="2:24" x14ac:dyDescent="0.2">
      <c r="B537" s="12"/>
      <c r="C537" s="19"/>
      <c r="D537" s="13"/>
      <c r="E537" s="13"/>
      <c r="F537" s="13"/>
      <c r="G537" s="14"/>
      <c r="H537" s="15"/>
      <c r="I537" s="16"/>
      <c r="J537" s="16"/>
      <c r="K537" s="72"/>
      <c r="L537" s="209"/>
      <c r="M537" s="209"/>
      <c r="N537" s="284" t="str">
        <f t="shared" si="0"/>
        <v/>
      </c>
      <c r="O537" s="167"/>
      <c r="P537" s="122"/>
      <c r="Q537" s="122"/>
      <c r="R537" s="122"/>
      <c r="S537" s="130"/>
      <c r="T537" s="130"/>
      <c r="U537" s="131"/>
      <c r="V537" s="53"/>
      <c r="W537" s="54"/>
      <c r="X537" s="54"/>
    </row>
    <row r="538" spans="2:24" x14ac:dyDescent="0.2">
      <c r="B538" s="12"/>
      <c r="C538" s="19"/>
      <c r="D538" s="13"/>
      <c r="E538" s="13"/>
      <c r="F538" s="13"/>
      <c r="G538" s="14"/>
      <c r="H538" s="15"/>
      <c r="I538" s="16"/>
      <c r="J538" s="16"/>
      <c r="K538" s="72"/>
      <c r="L538" s="209"/>
      <c r="M538" s="209"/>
      <c r="N538" s="284" t="str">
        <f t="shared" si="0"/>
        <v/>
      </c>
      <c r="O538" s="167"/>
      <c r="P538" s="122"/>
      <c r="Q538" s="122"/>
      <c r="R538" s="122"/>
      <c r="S538" s="130"/>
      <c r="T538" s="130"/>
      <c r="U538" s="131"/>
      <c r="V538" s="53"/>
      <c r="W538" s="54"/>
      <c r="X538" s="54"/>
    </row>
    <row r="539" spans="2:24" x14ac:dyDescent="0.2">
      <c r="B539" s="12"/>
      <c r="C539" s="19"/>
      <c r="D539" s="13"/>
      <c r="E539" s="13"/>
      <c r="F539" s="13"/>
      <c r="G539" s="14"/>
      <c r="H539" s="15"/>
      <c r="I539" s="16"/>
      <c r="J539" s="16"/>
      <c r="K539" s="72"/>
      <c r="L539" s="209"/>
      <c r="M539" s="209"/>
      <c r="N539" s="284" t="str">
        <f t="shared" si="0"/>
        <v/>
      </c>
      <c r="O539" s="167"/>
      <c r="P539" s="122"/>
      <c r="Q539" s="122"/>
      <c r="R539" s="122"/>
      <c r="S539" s="130"/>
      <c r="T539" s="130"/>
      <c r="U539" s="131"/>
      <c r="V539" s="53"/>
      <c r="W539" s="54"/>
      <c r="X539" s="54"/>
    </row>
    <row r="540" spans="2:24" x14ac:dyDescent="0.2">
      <c r="B540" s="141"/>
      <c r="M540" s="124"/>
      <c r="N540" s="124"/>
      <c r="O540" s="419"/>
      <c r="Q540" s="119"/>
      <c r="R540" s="119"/>
      <c r="S540" s="119"/>
      <c r="T540" s="119"/>
      <c r="U540" s="119"/>
      <c r="V540" s="119"/>
    </row>
    <row r="541" spans="2:24" ht="15" thickBot="1" x14ac:dyDescent="0.25">
      <c r="B541" s="412"/>
      <c r="C541" s="302"/>
      <c r="D541" s="302"/>
      <c r="E541" s="302"/>
      <c r="F541" s="302"/>
      <c r="G541" s="302"/>
      <c r="H541" s="302"/>
      <c r="I541" s="302"/>
      <c r="J541" s="302"/>
      <c r="K541" s="302"/>
      <c r="L541" s="302"/>
      <c r="M541" s="420"/>
      <c r="N541" s="420"/>
      <c r="O541" s="421"/>
      <c r="Q541" s="119"/>
      <c r="R541" s="119"/>
      <c r="S541" s="119"/>
      <c r="T541" s="119"/>
      <c r="U541" s="119"/>
      <c r="V541" s="119"/>
    </row>
    <row r="542" spans="2:24" ht="40.5" customHeight="1" x14ac:dyDescent="0.25">
      <c r="B542" s="165" t="s">
        <v>145</v>
      </c>
      <c r="C542" s="118"/>
      <c r="D542" s="118"/>
      <c r="H542" s="402"/>
      <c r="M542" s="124"/>
      <c r="N542" s="124"/>
      <c r="O542" s="124"/>
      <c r="P542" s="124"/>
      <c r="Q542" s="119"/>
      <c r="R542" s="119"/>
      <c r="S542" s="119"/>
      <c r="T542" s="119"/>
      <c r="U542" s="119"/>
      <c r="V542" s="119"/>
    </row>
    <row r="543" spans="2:24" ht="90" x14ac:dyDescent="0.25">
      <c r="B543" s="132" t="s">
        <v>95</v>
      </c>
      <c r="H543" s="402"/>
      <c r="M543" s="124"/>
      <c r="N543" s="124"/>
      <c r="O543" s="124"/>
      <c r="P543" s="124"/>
      <c r="Q543" s="119"/>
      <c r="R543" s="119"/>
      <c r="S543" s="119"/>
      <c r="T543" s="119"/>
      <c r="U543" s="119"/>
      <c r="V543" s="119"/>
    </row>
    <row r="544" spans="2:24" x14ac:dyDescent="0.2">
      <c r="B544" s="156"/>
      <c r="H544" s="402"/>
      <c r="M544" s="124"/>
      <c r="N544" s="124"/>
      <c r="O544" s="124"/>
      <c r="P544" s="124"/>
      <c r="Q544" s="119"/>
      <c r="R544" s="119"/>
      <c r="S544" s="119"/>
      <c r="T544" s="119"/>
      <c r="U544" s="119"/>
      <c r="V544" s="119"/>
    </row>
    <row r="545" spans="2:22" x14ac:dyDescent="0.2">
      <c r="B545" s="141"/>
      <c r="H545" s="402"/>
      <c r="M545" s="124"/>
      <c r="N545" s="124"/>
      <c r="O545" s="124"/>
      <c r="P545" s="124"/>
      <c r="Q545" s="119"/>
      <c r="R545" s="119"/>
      <c r="S545" s="119"/>
      <c r="T545" s="119"/>
      <c r="U545" s="119"/>
      <c r="V545" s="119"/>
    </row>
    <row r="546" spans="2:22" x14ac:dyDescent="0.2">
      <c r="B546" s="141"/>
      <c r="H546" s="402"/>
      <c r="M546" s="124"/>
      <c r="N546" s="124"/>
      <c r="O546" s="124"/>
      <c r="P546" s="124"/>
      <c r="Q546" s="119"/>
      <c r="R546" s="119"/>
      <c r="S546" s="119"/>
      <c r="T546" s="119"/>
      <c r="U546" s="119"/>
      <c r="V546" s="119"/>
    </row>
    <row r="547" spans="2:22" ht="15" thickBot="1" x14ac:dyDescent="0.25">
      <c r="B547" s="141"/>
      <c r="H547" s="402"/>
      <c r="M547" s="124"/>
      <c r="N547" s="124"/>
      <c r="O547" s="124"/>
      <c r="P547" s="124"/>
      <c r="Q547" s="119"/>
      <c r="R547" s="119"/>
      <c r="S547" s="119"/>
      <c r="T547" s="119"/>
      <c r="U547" s="119"/>
      <c r="V547" s="119"/>
    </row>
    <row r="548" spans="2:22" ht="102.75" customHeight="1" x14ac:dyDescent="0.25">
      <c r="B548" s="96" t="s">
        <v>166</v>
      </c>
      <c r="C548" s="159" t="s">
        <v>97</v>
      </c>
      <c r="D548" s="96" t="s">
        <v>98</v>
      </c>
      <c r="E548" s="477" t="s">
        <v>99</v>
      </c>
      <c r="F548" s="477" t="s">
        <v>167</v>
      </c>
      <c r="G548" s="160" t="s">
        <v>168</v>
      </c>
      <c r="H548" s="157"/>
      <c r="I548" s="57"/>
      <c r="J548" s="57"/>
      <c r="K548" s="57"/>
      <c r="L548" s="128"/>
      <c r="M548" s="124"/>
      <c r="N548" s="124"/>
      <c r="O548" s="124"/>
      <c r="P548" s="119"/>
      <c r="Q548" s="119"/>
      <c r="R548" s="119"/>
      <c r="S548" s="119"/>
      <c r="T548" s="119"/>
      <c r="U548" s="119"/>
    </row>
    <row r="549" spans="2:22" x14ac:dyDescent="0.2">
      <c r="B549" s="31"/>
      <c r="C549" s="488"/>
      <c r="D549" s="32"/>
      <c r="E549" s="56"/>
      <c r="F549" s="31"/>
      <c r="G549" s="161"/>
      <c r="H549" s="158"/>
      <c r="I549" s="58"/>
      <c r="J549" s="58"/>
      <c r="K549" s="58"/>
      <c r="L549" s="129"/>
      <c r="M549" s="124"/>
      <c r="N549" s="124"/>
      <c r="O549" s="124"/>
      <c r="P549" s="119"/>
      <c r="Q549" s="119"/>
      <c r="R549" s="119"/>
      <c r="S549" s="119"/>
      <c r="T549" s="119"/>
      <c r="U549" s="119"/>
    </row>
    <row r="550" spans="2:22" x14ac:dyDescent="0.2">
      <c r="B550" s="31"/>
      <c r="C550" s="488"/>
      <c r="D550" s="32"/>
      <c r="E550" s="56"/>
      <c r="F550" s="31"/>
      <c r="G550" s="161"/>
      <c r="H550" s="158"/>
      <c r="I550" s="58"/>
      <c r="J550" s="58"/>
      <c r="K550" s="58"/>
      <c r="L550" s="129"/>
      <c r="M550" s="124"/>
      <c r="N550" s="124"/>
      <c r="O550" s="124"/>
      <c r="P550" s="119"/>
      <c r="Q550" s="119"/>
      <c r="R550" s="119"/>
      <c r="S550" s="119"/>
      <c r="T550" s="119"/>
      <c r="U550" s="119"/>
    </row>
    <row r="551" spans="2:22" x14ac:dyDescent="0.2">
      <c r="B551" s="31"/>
      <c r="C551" s="488"/>
      <c r="D551" s="32"/>
      <c r="E551" s="56"/>
      <c r="F551" s="31"/>
      <c r="G551" s="161"/>
      <c r="H551" s="158"/>
      <c r="I551" s="58"/>
      <c r="J551" s="58"/>
      <c r="K551" s="58"/>
      <c r="L551" s="129"/>
      <c r="M551" s="124"/>
      <c r="N551" s="124"/>
      <c r="O551" s="124"/>
      <c r="P551" s="119"/>
      <c r="Q551" s="119"/>
      <c r="R551" s="119"/>
      <c r="S551" s="119"/>
      <c r="T551" s="119"/>
      <c r="U551" s="119"/>
    </row>
    <row r="552" spans="2:22" x14ac:dyDescent="0.2">
      <c r="B552" s="31"/>
      <c r="C552" s="488"/>
      <c r="D552" s="32"/>
      <c r="E552" s="56"/>
      <c r="F552" s="31"/>
      <c r="G552" s="161"/>
      <c r="H552" s="158"/>
      <c r="I552" s="58"/>
      <c r="J552" s="58"/>
      <c r="K552" s="58"/>
      <c r="L552" s="129"/>
      <c r="M552" s="124"/>
      <c r="N552" s="124"/>
      <c r="O552" s="124"/>
      <c r="P552" s="119"/>
      <c r="Q552" s="119"/>
      <c r="R552" s="119"/>
      <c r="S552" s="119"/>
      <c r="T552" s="119"/>
      <c r="U552" s="119"/>
    </row>
    <row r="553" spans="2:22" x14ac:dyDescent="0.2">
      <c r="B553" s="31"/>
      <c r="C553" s="488"/>
      <c r="D553" s="32"/>
      <c r="E553" s="56"/>
      <c r="F553" s="31"/>
      <c r="G553" s="161"/>
      <c r="H553" s="158"/>
      <c r="I553" s="58"/>
      <c r="J553" s="58"/>
      <c r="K553" s="58"/>
      <c r="L553" s="129"/>
      <c r="M553" s="124"/>
      <c r="N553" s="124"/>
      <c r="O553" s="124"/>
      <c r="P553" s="119"/>
      <c r="Q553" s="119"/>
      <c r="R553" s="119"/>
      <c r="S553" s="119"/>
      <c r="T553" s="119"/>
      <c r="U553" s="119"/>
    </row>
    <row r="554" spans="2:22" x14ac:dyDescent="0.2">
      <c r="B554" s="31"/>
      <c r="C554" s="488"/>
      <c r="D554" s="32"/>
      <c r="E554" s="56"/>
      <c r="F554" s="31"/>
      <c r="G554" s="161"/>
      <c r="H554" s="158"/>
      <c r="I554" s="58"/>
      <c r="J554" s="58"/>
      <c r="K554" s="58"/>
      <c r="L554" s="129"/>
      <c r="M554" s="124"/>
      <c r="N554" s="124"/>
      <c r="O554" s="124"/>
      <c r="P554" s="119"/>
      <c r="Q554" s="119"/>
      <c r="R554" s="119"/>
      <c r="S554" s="119"/>
      <c r="T554" s="119"/>
      <c r="U554" s="119"/>
    </row>
    <row r="555" spans="2:22" x14ac:dyDescent="0.2">
      <c r="B555" s="31"/>
      <c r="C555" s="488"/>
      <c r="D555" s="32"/>
      <c r="E555" s="56"/>
      <c r="F555" s="31"/>
      <c r="G555" s="161"/>
      <c r="H555" s="158"/>
      <c r="I555" s="58"/>
      <c r="J555" s="58"/>
      <c r="K555" s="58"/>
      <c r="L555" s="129"/>
      <c r="M555" s="124"/>
      <c r="N555" s="124"/>
      <c r="O555" s="124"/>
      <c r="P555" s="119"/>
      <c r="Q555" s="119"/>
      <c r="R555" s="119"/>
      <c r="S555" s="119"/>
      <c r="T555" s="119"/>
      <c r="U555" s="119"/>
    </row>
    <row r="556" spans="2:22" x14ac:dyDescent="0.2">
      <c r="B556" s="31"/>
      <c r="C556" s="488"/>
      <c r="D556" s="32"/>
      <c r="E556" s="56"/>
      <c r="F556" s="31"/>
      <c r="G556" s="161"/>
      <c r="H556" s="158"/>
      <c r="I556" s="58"/>
      <c r="J556" s="58"/>
      <c r="K556" s="58"/>
      <c r="L556" s="129"/>
      <c r="M556" s="124"/>
      <c r="N556" s="124"/>
      <c r="O556" s="124"/>
      <c r="P556" s="119"/>
      <c r="Q556" s="119"/>
      <c r="R556" s="119"/>
      <c r="S556" s="119"/>
      <c r="T556" s="119"/>
      <c r="U556" s="119"/>
    </row>
    <row r="557" spans="2:22" x14ac:dyDescent="0.2">
      <c r="B557" s="31"/>
      <c r="C557" s="488"/>
      <c r="D557" s="32"/>
      <c r="E557" s="56"/>
      <c r="F557" s="31"/>
      <c r="G557" s="161"/>
      <c r="H557" s="158"/>
      <c r="I557" s="58"/>
      <c r="J557" s="58"/>
      <c r="K557" s="58"/>
      <c r="L557" s="129"/>
      <c r="M557" s="124"/>
      <c r="N557" s="124"/>
      <c r="O557" s="124"/>
      <c r="P557" s="119"/>
      <c r="Q557" s="119"/>
      <c r="R557" s="119"/>
      <c r="S557" s="119"/>
      <c r="T557" s="119"/>
      <c r="U557" s="119"/>
    </row>
    <row r="558" spans="2:22" x14ac:dyDescent="0.2">
      <c r="B558" s="31"/>
      <c r="C558" s="488"/>
      <c r="D558" s="32"/>
      <c r="E558" s="56"/>
      <c r="F558" s="31"/>
      <c r="G558" s="161"/>
      <c r="H558" s="158"/>
      <c r="I558" s="58"/>
      <c r="J558" s="58"/>
      <c r="K558" s="58"/>
      <c r="L558" s="129"/>
      <c r="M558" s="124"/>
      <c r="N558" s="124"/>
      <c r="O558" s="124"/>
      <c r="P558" s="119"/>
      <c r="Q558" s="119"/>
      <c r="R558" s="119"/>
      <c r="S558" s="119"/>
      <c r="T558" s="119"/>
      <c r="U558" s="119"/>
    </row>
    <row r="559" spans="2:22" x14ac:dyDescent="0.2">
      <c r="B559" s="31"/>
      <c r="C559" s="488"/>
      <c r="D559" s="32"/>
      <c r="E559" s="56"/>
      <c r="F559" s="31"/>
      <c r="G559" s="161"/>
      <c r="H559" s="158"/>
      <c r="I559" s="58"/>
      <c r="J559" s="58"/>
      <c r="K559" s="58"/>
      <c r="L559" s="129"/>
      <c r="M559" s="124"/>
      <c r="N559" s="124"/>
      <c r="O559" s="124"/>
      <c r="P559" s="119"/>
      <c r="Q559" s="119"/>
      <c r="R559" s="119"/>
      <c r="S559" s="119"/>
      <c r="T559" s="119"/>
      <c r="U559" s="119"/>
    </row>
    <row r="560" spans="2:22" x14ac:dyDescent="0.2">
      <c r="B560" s="31"/>
      <c r="C560" s="488"/>
      <c r="D560" s="32"/>
      <c r="E560" s="56"/>
      <c r="F560" s="31"/>
      <c r="G560" s="161"/>
      <c r="H560" s="158"/>
      <c r="I560" s="58"/>
      <c r="J560" s="58"/>
      <c r="K560" s="58"/>
      <c r="L560" s="129"/>
      <c r="M560" s="124"/>
      <c r="N560" s="124"/>
      <c r="O560" s="124"/>
      <c r="P560" s="119"/>
      <c r="Q560" s="119"/>
      <c r="R560" s="119"/>
      <c r="S560" s="119"/>
      <c r="T560" s="119"/>
      <c r="U560" s="119"/>
    </row>
    <row r="561" spans="2:22" x14ac:dyDescent="0.2">
      <c r="B561" s="31"/>
      <c r="C561" s="488"/>
      <c r="D561" s="32"/>
      <c r="E561" s="56"/>
      <c r="F561" s="31"/>
      <c r="G561" s="161"/>
      <c r="H561" s="158"/>
      <c r="I561" s="58"/>
      <c r="J561" s="58"/>
      <c r="K561" s="58"/>
      <c r="L561" s="129"/>
      <c r="M561" s="124"/>
      <c r="N561" s="124"/>
      <c r="O561" s="124"/>
      <c r="P561" s="119"/>
      <c r="Q561" s="119"/>
      <c r="R561" s="119"/>
      <c r="S561" s="119"/>
      <c r="T561" s="119"/>
      <c r="U561" s="119"/>
    </row>
    <row r="562" spans="2:22" x14ac:dyDescent="0.2">
      <c r="B562" s="31"/>
      <c r="C562" s="488"/>
      <c r="D562" s="32"/>
      <c r="E562" s="56"/>
      <c r="F562" s="31"/>
      <c r="G562" s="161"/>
      <c r="H562" s="158"/>
      <c r="I562" s="58"/>
      <c r="J562" s="58"/>
      <c r="K562" s="58"/>
      <c r="L562" s="129"/>
      <c r="M562" s="124"/>
      <c r="N562" s="124"/>
      <c r="O562" s="124"/>
      <c r="P562" s="119"/>
      <c r="Q562" s="119"/>
      <c r="R562" s="119"/>
      <c r="S562" s="119"/>
      <c r="T562" s="119"/>
      <c r="U562" s="119"/>
    </row>
    <row r="563" spans="2:22" x14ac:dyDescent="0.2">
      <c r="B563" s="31"/>
      <c r="C563" s="488"/>
      <c r="D563" s="32"/>
      <c r="E563" s="56"/>
      <c r="F563" s="31"/>
      <c r="G563" s="161"/>
      <c r="H563" s="158"/>
      <c r="I563" s="58"/>
      <c r="J563" s="58"/>
      <c r="K563" s="58"/>
      <c r="L563" s="129"/>
      <c r="M563" s="124"/>
      <c r="N563" s="124"/>
      <c r="O563" s="124"/>
      <c r="P563" s="119"/>
      <c r="Q563" s="119"/>
      <c r="R563" s="119"/>
      <c r="S563" s="119"/>
      <c r="T563" s="119"/>
      <c r="U563" s="119"/>
    </row>
    <row r="564" spans="2:22" x14ac:dyDescent="0.2">
      <c r="B564" s="31"/>
      <c r="C564" s="488"/>
      <c r="D564" s="32"/>
      <c r="E564" s="56"/>
      <c r="F564" s="31"/>
      <c r="G564" s="161"/>
      <c r="H564" s="158"/>
      <c r="I564" s="58"/>
      <c r="J564" s="58"/>
      <c r="K564" s="58"/>
      <c r="L564" s="129"/>
      <c r="M564" s="124"/>
      <c r="N564" s="124"/>
      <c r="O564" s="124"/>
      <c r="P564" s="119"/>
      <c r="Q564" s="119"/>
      <c r="R564" s="119"/>
      <c r="S564" s="119"/>
      <c r="T564" s="119"/>
      <c r="U564" s="119"/>
    </row>
    <row r="565" spans="2:22" x14ac:dyDescent="0.2">
      <c r="B565" s="31"/>
      <c r="C565" s="488"/>
      <c r="D565" s="32"/>
      <c r="E565" s="56"/>
      <c r="F565" s="31"/>
      <c r="G565" s="161"/>
      <c r="H565" s="158"/>
      <c r="I565" s="58"/>
      <c r="J565" s="58"/>
      <c r="K565" s="58"/>
      <c r="L565" s="129"/>
      <c r="M565" s="124"/>
      <c r="N565" s="124"/>
      <c r="O565" s="124"/>
      <c r="P565" s="119"/>
      <c r="Q565" s="119"/>
      <c r="R565" s="119"/>
      <c r="S565" s="119"/>
      <c r="T565" s="119"/>
      <c r="U565" s="119"/>
    </row>
    <row r="566" spans="2:22" x14ac:dyDescent="0.2">
      <c r="B566" s="31"/>
      <c r="C566" s="488"/>
      <c r="D566" s="32"/>
      <c r="E566" s="56"/>
      <c r="F566" s="31"/>
      <c r="G566" s="161"/>
      <c r="H566" s="158"/>
      <c r="I566" s="58"/>
      <c r="J566" s="58"/>
      <c r="K566" s="58"/>
      <c r="L566" s="129"/>
      <c r="M566" s="124"/>
      <c r="N566" s="124"/>
      <c r="O566" s="124"/>
      <c r="P566" s="119"/>
      <c r="Q566" s="119"/>
      <c r="R566" s="119"/>
      <c r="S566" s="119"/>
      <c r="T566" s="119"/>
      <c r="U566" s="119"/>
    </row>
    <row r="567" spans="2:22" x14ac:dyDescent="0.2">
      <c r="B567" s="31"/>
      <c r="C567" s="488"/>
      <c r="D567" s="32"/>
      <c r="E567" s="56"/>
      <c r="F567" s="31"/>
      <c r="G567" s="161"/>
      <c r="H567" s="158"/>
      <c r="I567" s="58"/>
      <c r="J567" s="58"/>
      <c r="K567" s="58"/>
      <c r="L567" s="129"/>
      <c r="M567" s="124"/>
      <c r="N567" s="124"/>
      <c r="O567" s="124"/>
      <c r="P567" s="119"/>
      <c r="Q567" s="119"/>
      <c r="R567" s="119"/>
      <c r="S567" s="119"/>
      <c r="T567" s="119"/>
      <c r="U567" s="119"/>
    </row>
    <row r="568" spans="2:22" x14ac:dyDescent="0.2">
      <c r="B568" s="31"/>
      <c r="C568" s="488"/>
      <c r="D568" s="32"/>
      <c r="E568" s="56"/>
      <c r="F568" s="31"/>
      <c r="G568" s="161"/>
      <c r="H568" s="158"/>
      <c r="I568" s="58"/>
      <c r="J568" s="58"/>
      <c r="K568" s="58"/>
      <c r="L568" s="129"/>
      <c r="M568" s="124"/>
      <c r="N568" s="124"/>
      <c r="O568" s="124"/>
      <c r="P568" s="119"/>
      <c r="Q568" s="119"/>
      <c r="R568" s="119"/>
      <c r="S568" s="119"/>
      <c r="T568" s="119"/>
      <c r="U568" s="119"/>
    </row>
    <row r="569" spans="2:22" x14ac:dyDescent="0.2">
      <c r="B569" s="31"/>
      <c r="C569" s="488"/>
      <c r="D569" s="32"/>
      <c r="E569" s="56"/>
      <c r="F569" s="31"/>
      <c r="G569" s="161"/>
      <c r="H569" s="158"/>
      <c r="I569" s="58"/>
      <c r="J569" s="58"/>
      <c r="K569" s="58"/>
      <c r="L569" s="129"/>
      <c r="M569" s="124"/>
      <c r="N569" s="124"/>
      <c r="O569" s="124"/>
      <c r="P569" s="119"/>
      <c r="Q569" s="119"/>
      <c r="R569" s="119"/>
      <c r="S569" s="119"/>
      <c r="T569" s="119"/>
      <c r="U569" s="119"/>
    </row>
    <row r="570" spans="2:22" ht="15" thickBot="1" x14ac:dyDescent="0.25">
      <c r="B570" s="103"/>
      <c r="C570" s="102"/>
      <c r="D570" s="101"/>
      <c r="E570" s="162"/>
      <c r="F570" s="103"/>
      <c r="G570" s="163"/>
      <c r="H570" s="158"/>
      <c r="I570" s="58"/>
      <c r="J570" s="58"/>
      <c r="K570" s="58"/>
      <c r="L570" s="129"/>
      <c r="M570" s="124"/>
      <c r="N570" s="124"/>
      <c r="O570" s="124"/>
      <c r="P570" s="119"/>
      <c r="Q570" s="119"/>
      <c r="R570" s="119"/>
      <c r="S570" s="119"/>
      <c r="T570" s="119"/>
      <c r="U570" s="119"/>
    </row>
    <row r="571" spans="2:22" ht="15" thickBot="1" x14ac:dyDescent="0.25">
      <c r="B571" s="412"/>
      <c r="C571" s="302"/>
      <c r="D571" s="302"/>
      <c r="E571" s="302"/>
      <c r="F571" s="302"/>
      <c r="G571" s="302"/>
      <c r="H571" s="413"/>
      <c r="M571" s="124"/>
      <c r="N571" s="124"/>
      <c r="O571" s="124"/>
      <c r="P571" s="124"/>
      <c r="Q571" s="119"/>
      <c r="R571" s="119"/>
      <c r="S571" s="119"/>
      <c r="T571" s="119"/>
      <c r="U571" s="119"/>
      <c r="V571" s="119"/>
    </row>
    <row r="572" spans="2:22" x14ac:dyDescent="0.2">
      <c r="M572" s="124"/>
      <c r="N572" s="124"/>
      <c r="O572" s="124"/>
      <c r="P572" s="124"/>
      <c r="Q572" s="119"/>
      <c r="R572" s="119"/>
      <c r="S572" s="119"/>
      <c r="T572" s="119"/>
      <c r="U572" s="119"/>
      <c r="V572" s="119"/>
    </row>
    <row r="573" spans="2:22" ht="15.75" x14ac:dyDescent="0.2">
      <c r="B573" s="341" t="s">
        <v>102</v>
      </c>
      <c r="M573" s="124"/>
      <c r="N573" s="124"/>
      <c r="O573" s="124"/>
      <c r="P573" s="124"/>
      <c r="Q573" s="119"/>
      <c r="R573" s="119"/>
      <c r="S573" s="119"/>
      <c r="T573" s="119"/>
      <c r="U573" s="119"/>
      <c r="V573" s="119"/>
    </row>
    <row r="575" spans="2:22" s="389" customFormat="1" ht="21" thickBot="1" x14ac:dyDescent="0.35">
      <c r="B575" s="386" t="s">
        <v>169</v>
      </c>
      <c r="C575" s="387"/>
      <c r="D575" s="387"/>
      <c r="E575" s="387"/>
      <c r="F575" s="387"/>
      <c r="G575" s="387"/>
      <c r="H575" s="387"/>
      <c r="I575" s="388"/>
      <c r="K575" s="390"/>
      <c r="M575" s="391"/>
      <c r="N575" s="391"/>
      <c r="O575" s="391"/>
      <c r="P575" s="391"/>
      <c r="Q575" s="392"/>
      <c r="R575" s="392"/>
      <c r="S575" s="392"/>
      <c r="T575" s="392"/>
      <c r="U575" s="392"/>
      <c r="V575" s="392"/>
    </row>
    <row r="576" spans="2:22" x14ac:dyDescent="0.2">
      <c r="M576" s="124"/>
      <c r="N576" s="124"/>
      <c r="O576" s="124"/>
      <c r="P576" s="124"/>
      <c r="Q576" s="119"/>
      <c r="R576" s="119"/>
      <c r="S576" s="119"/>
      <c r="T576" s="119"/>
      <c r="U576" s="119"/>
      <c r="V576" s="119"/>
    </row>
    <row r="577" spans="2:22" ht="15" thickBot="1" x14ac:dyDescent="0.25">
      <c r="M577" s="124"/>
      <c r="N577" s="124"/>
      <c r="O577" s="124"/>
      <c r="P577" s="124"/>
      <c r="Q577" s="119"/>
      <c r="R577" s="119"/>
      <c r="S577" s="119"/>
      <c r="T577" s="119"/>
      <c r="U577" s="119"/>
      <c r="V577" s="119"/>
    </row>
    <row r="578" spans="2:22" ht="15" x14ac:dyDescent="0.2">
      <c r="B578" s="574" t="s">
        <v>170</v>
      </c>
      <c r="C578" s="575"/>
      <c r="D578" s="576"/>
      <c r="M578" s="124"/>
      <c r="N578" s="124"/>
      <c r="O578" s="124"/>
      <c r="P578" s="124"/>
      <c r="Q578" s="119"/>
      <c r="R578" s="119"/>
      <c r="S578" s="119"/>
      <c r="T578" s="119"/>
      <c r="U578" s="119"/>
      <c r="V578" s="119"/>
    </row>
    <row r="579" spans="2:22" ht="16.5" x14ac:dyDescent="0.2">
      <c r="B579" s="20" t="s">
        <v>80</v>
      </c>
      <c r="C579" s="21" t="s">
        <v>81</v>
      </c>
      <c r="D579" s="22" t="s">
        <v>82</v>
      </c>
      <c r="M579" s="124"/>
      <c r="N579" s="124"/>
      <c r="O579" s="124"/>
      <c r="P579" s="124"/>
      <c r="Q579" s="119"/>
      <c r="R579" s="119"/>
      <c r="S579" s="119"/>
      <c r="T579" s="119"/>
      <c r="U579" s="119"/>
      <c r="V579" s="119"/>
    </row>
    <row r="580" spans="2:22" ht="15" thickBot="1" x14ac:dyDescent="0.25">
      <c r="B580" s="226">
        <f>C587</f>
        <v>0</v>
      </c>
      <c r="C580" s="226">
        <f>D587</f>
        <v>0</v>
      </c>
      <c r="D580" s="33" t="s">
        <v>83</v>
      </c>
      <c r="L580" s="124"/>
      <c r="M580" s="124"/>
      <c r="N580" s="124"/>
      <c r="O580" s="124"/>
      <c r="P580" s="119"/>
      <c r="Q580" s="119"/>
      <c r="R580" s="119"/>
      <c r="S580" s="119"/>
      <c r="T580" s="119"/>
      <c r="U580" s="119"/>
    </row>
    <row r="581" spans="2:22" x14ac:dyDescent="0.2">
      <c r="L581" s="124"/>
      <c r="M581" s="124"/>
      <c r="N581" s="124"/>
      <c r="O581" s="124"/>
      <c r="P581" s="119"/>
      <c r="Q581" s="119"/>
      <c r="R581" s="119"/>
      <c r="S581" s="119"/>
      <c r="T581" s="119"/>
      <c r="U581" s="119"/>
    </row>
    <row r="582" spans="2:22" ht="15" x14ac:dyDescent="0.25">
      <c r="B582" s="577" t="s">
        <v>104</v>
      </c>
      <c r="C582" s="577"/>
      <c r="D582" s="577"/>
      <c r="L582" s="124"/>
      <c r="M582" s="124"/>
      <c r="N582" s="124"/>
      <c r="O582" s="124"/>
      <c r="P582" s="119"/>
      <c r="Q582" s="119"/>
      <c r="R582" s="119"/>
      <c r="S582" s="119"/>
      <c r="T582" s="119"/>
      <c r="U582" s="119"/>
    </row>
    <row r="583" spans="2:22" ht="37.5" customHeight="1" x14ac:dyDescent="0.2">
      <c r="B583" s="578" t="s">
        <v>171</v>
      </c>
      <c r="C583" s="578"/>
      <c r="D583" s="114"/>
      <c r="L583" s="124"/>
      <c r="M583" s="124"/>
      <c r="N583" s="124"/>
      <c r="O583" s="124"/>
      <c r="P583" s="119"/>
      <c r="Q583" s="119"/>
      <c r="R583" s="119"/>
      <c r="S583" s="119"/>
      <c r="T583" s="119"/>
      <c r="U583" s="119"/>
    </row>
    <row r="586" spans="2:22" ht="93" x14ac:dyDescent="0.25">
      <c r="B586" s="481" t="s">
        <v>707</v>
      </c>
      <c r="C586" s="481" t="s">
        <v>708</v>
      </c>
      <c r="D586" s="481" t="s">
        <v>709</v>
      </c>
    </row>
    <row r="587" spans="2:22" x14ac:dyDescent="0.2">
      <c r="B587" s="16"/>
      <c r="C587" s="188"/>
      <c r="D587" s="188"/>
    </row>
    <row r="589" spans="2:22" ht="15" x14ac:dyDescent="0.2">
      <c r="B589" s="45" t="s">
        <v>710</v>
      </c>
    </row>
    <row r="590" spans="2:22" ht="15" thickBot="1" x14ac:dyDescent="0.25"/>
    <row r="591" spans="2:22" ht="75" x14ac:dyDescent="0.25">
      <c r="B591" s="304" t="s">
        <v>97</v>
      </c>
      <c r="C591" s="96" t="s">
        <v>98</v>
      </c>
      <c r="D591" s="237" t="s">
        <v>711</v>
      </c>
      <c r="F591" s="481" t="s">
        <v>234</v>
      </c>
    </row>
    <row r="592" spans="2:22" x14ac:dyDescent="0.2">
      <c r="B592" s="238"/>
      <c r="C592" s="32"/>
      <c r="D592" s="239"/>
      <c r="F592" s="50"/>
    </row>
    <row r="593" spans="2:22" x14ac:dyDescent="0.2">
      <c r="B593" s="238"/>
      <c r="C593" s="32"/>
      <c r="D593" s="239"/>
    </row>
    <row r="594" spans="2:22" x14ac:dyDescent="0.2">
      <c r="B594" s="238"/>
      <c r="C594" s="32"/>
      <c r="D594" s="239"/>
    </row>
    <row r="595" spans="2:22" ht="15" thickBot="1" x14ac:dyDescent="0.25">
      <c r="B595" s="240"/>
      <c r="C595" s="101"/>
      <c r="D595" s="241"/>
    </row>
    <row r="597" spans="2:22" ht="15.75" x14ac:dyDescent="0.2">
      <c r="B597" s="341" t="s">
        <v>102</v>
      </c>
      <c r="M597" s="124"/>
      <c r="N597" s="124"/>
      <c r="O597" s="124"/>
      <c r="P597" s="124"/>
      <c r="Q597" s="119"/>
      <c r="R597" s="119"/>
      <c r="S597" s="119"/>
      <c r="T597" s="119"/>
      <c r="U597" s="119"/>
      <c r="V597" s="119"/>
    </row>
    <row r="598" spans="2:22" x14ac:dyDescent="0.2">
      <c r="M598" s="124"/>
      <c r="N598" s="124"/>
      <c r="O598" s="124"/>
      <c r="P598" s="124"/>
      <c r="Q598" s="119"/>
      <c r="R598" s="119"/>
      <c r="S598" s="119"/>
      <c r="T598" s="119"/>
      <c r="U598" s="119"/>
      <c r="V598" s="119"/>
    </row>
    <row r="599" spans="2:22" x14ac:dyDescent="0.2">
      <c r="M599" s="124"/>
      <c r="N599" s="124"/>
      <c r="O599" s="124"/>
      <c r="P599" s="124"/>
      <c r="Q599" s="119"/>
      <c r="R599" s="119"/>
      <c r="S599" s="119"/>
      <c r="T599" s="119"/>
      <c r="U599" s="119"/>
      <c r="V599" s="119"/>
    </row>
    <row r="600" spans="2:22" s="389" customFormat="1" ht="21" thickBot="1" x14ac:dyDescent="0.35">
      <c r="B600" s="386" t="s">
        <v>245</v>
      </c>
      <c r="C600" s="387"/>
      <c r="D600" s="387"/>
      <c r="E600" s="387"/>
      <c r="F600" s="387"/>
      <c r="G600" s="387"/>
      <c r="H600" s="387"/>
      <c r="I600" s="388"/>
      <c r="K600" s="390"/>
      <c r="M600" s="391"/>
      <c r="N600" s="391"/>
      <c r="O600" s="391"/>
      <c r="P600" s="391"/>
      <c r="Q600" s="392"/>
      <c r="R600" s="392"/>
      <c r="S600" s="392"/>
      <c r="T600" s="392"/>
      <c r="U600" s="392"/>
      <c r="V600" s="392"/>
    </row>
    <row r="601" spans="2:22" x14ac:dyDescent="0.2">
      <c r="M601" s="124"/>
      <c r="N601" s="124"/>
      <c r="O601" s="124"/>
      <c r="P601" s="124"/>
      <c r="Q601" s="119"/>
      <c r="R601" s="119"/>
      <c r="S601" s="119"/>
      <c r="T601" s="119"/>
      <c r="U601" s="119"/>
      <c r="V601" s="119"/>
    </row>
    <row r="602" spans="2:22" ht="15" thickBot="1" x14ac:dyDescent="0.25">
      <c r="M602" s="124"/>
      <c r="N602" s="124"/>
      <c r="O602" s="124"/>
      <c r="P602" s="124"/>
      <c r="Q602" s="119"/>
      <c r="R602" s="119"/>
      <c r="S602" s="119"/>
      <c r="T602" s="119"/>
      <c r="U602" s="119"/>
      <c r="V602" s="119"/>
    </row>
    <row r="603" spans="2:22" ht="15" x14ac:dyDescent="0.2">
      <c r="B603" s="574" t="s">
        <v>246</v>
      </c>
      <c r="C603" s="575"/>
      <c r="D603" s="576"/>
      <c r="M603" s="124"/>
      <c r="N603" s="124"/>
      <c r="O603" s="124"/>
      <c r="P603" s="124"/>
      <c r="Q603" s="119"/>
      <c r="R603" s="119"/>
      <c r="S603" s="119"/>
      <c r="T603" s="119"/>
      <c r="U603" s="119"/>
      <c r="V603" s="119"/>
    </row>
    <row r="604" spans="2:22" ht="16.5" x14ac:dyDescent="0.2">
      <c r="B604" s="20" t="s">
        <v>80</v>
      </c>
      <c r="C604" s="21" t="s">
        <v>81</v>
      </c>
      <c r="D604" s="22" t="s">
        <v>82</v>
      </c>
      <c r="M604" s="124"/>
      <c r="N604" s="124"/>
      <c r="O604" s="124"/>
      <c r="P604" s="124"/>
      <c r="Q604" s="119"/>
      <c r="R604" s="119"/>
      <c r="S604" s="119"/>
      <c r="T604" s="119"/>
      <c r="U604" s="119"/>
      <c r="V604" s="119"/>
    </row>
    <row r="605" spans="2:22" ht="15" thickBot="1" x14ac:dyDescent="0.25">
      <c r="B605" s="226">
        <f>C611</f>
        <v>0</v>
      </c>
      <c r="C605" s="226">
        <f>D611</f>
        <v>0</v>
      </c>
      <c r="D605" s="33" t="s">
        <v>83</v>
      </c>
      <c r="M605" s="124"/>
      <c r="N605" s="124"/>
      <c r="O605" s="124"/>
      <c r="P605" s="124"/>
      <c r="Q605" s="119"/>
      <c r="R605" s="119"/>
      <c r="S605" s="119"/>
      <c r="T605" s="119"/>
      <c r="U605" s="119"/>
      <c r="V605" s="119"/>
    </row>
    <row r="606" spans="2:22" x14ac:dyDescent="0.2">
      <c r="M606" s="124"/>
      <c r="N606" s="124"/>
      <c r="O606" s="124"/>
      <c r="P606" s="124"/>
      <c r="Q606" s="119"/>
      <c r="R606" s="119"/>
      <c r="S606" s="119"/>
      <c r="T606" s="119"/>
      <c r="U606" s="119"/>
      <c r="V606" s="119"/>
    </row>
    <row r="607" spans="2:22" ht="15" x14ac:dyDescent="0.25">
      <c r="B607" s="577" t="s">
        <v>104</v>
      </c>
      <c r="C607" s="577"/>
      <c r="D607" s="577"/>
      <c r="M607" s="124"/>
      <c r="N607" s="124"/>
      <c r="O607" s="124"/>
      <c r="P607" s="124"/>
      <c r="Q607" s="119"/>
      <c r="R607" s="119"/>
      <c r="S607" s="119"/>
      <c r="T607" s="119"/>
      <c r="U607" s="119"/>
      <c r="V607" s="119"/>
    </row>
    <row r="608" spans="2:22" ht="34.5" customHeight="1" x14ac:dyDescent="0.2">
      <c r="B608" s="578" t="s">
        <v>247</v>
      </c>
      <c r="C608" s="578"/>
      <c r="D608" s="114"/>
      <c r="M608" s="124"/>
      <c r="N608" s="124"/>
      <c r="O608" s="124"/>
      <c r="P608" s="124"/>
      <c r="Q608" s="119"/>
      <c r="R608" s="119"/>
      <c r="S608" s="119"/>
      <c r="T608" s="119"/>
      <c r="U608" s="119"/>
      <c r="V608" s="119"/>
    </row>
    <row r="610" spans="2:22" ht="108" x14ac:dyDescent="0.25">
      <c r="B610" s="487" t="s">
        <v>712</v>
      </c>
      <c r="C610" s="487" t="s">
        <v>713</v>
      </c>
      <c r="D610" s="487" t="s">
        <v>714</v>
      </c>
    </row>
    <row r="611" spans="2:22" x14ac:dyDescent="0.2">
      <c r="B611" s="227"/>
      <c r="C611" s="209"/>
      <c r="D611" s="209"/>
    </row>
    <row r="613" spans="2:22" ht="15" x14ac:dyDescent="0.2">
      <c r="B613" s="45" t="s">
        <v>715</v>
      </c>
    </row>
    <row r="614" spans="2:22" ht="15" thickBot="1" x14ac:dyDescent="0.25"/>
    <row r="615" spans="2:22" ht="74.25" customHeight="1" x14ac:dyDescent="0.25">
      <c r="B615" s="95" t="s">
        <v>97</v>
      </c>
      <c r="C615" s="96" t="s">
        <v>98</v>
      </c>
      <c r="D615" s="237" t="s">
        <v>716</v>
      </c>
      <c r="F615" s="481" t="s">
        <v>234</v>
      </c>
    </row>
    <row r="616" spans="2:22" x14ac:dyDescent="0.2">
      <c r="B616" s="238"/>
      <c r="C616" s="32"/>
      <c r="D616" s="239"/>
      <c r="F616" s="50"/>
    </row>
    <row r="617" spans="2:22" x14ac:dyDescent="0.2">
      <c r="B617" s="238"/>
      <c r="C617" s="32"/>
      <c r="D617" s="239"/>
    </row>
    <row r="618" spans="2:22" x14ac:dyDescent="0.2">
      <c r="B618" s="238"/>
      <c r="C618" s="32"/>
      <c r="D618" s="239"/>
    </row>
    <row r="619" spans="2:22" ht="15" thickBot="1" x14ac:dyDescent="0.25">
      <c r="B619" s="240"/>
      <c r="C619" s="101"/>
      <c r="D619" s="241"/>
    </row>
    <row r="621" spans="2:22" ht="15.75" x14ac:dyDescent="0.2">
      <c r="B621" s="460" t="s">
        <v>102</v>
      </c>
      <c r="M621" s="124"/>
      <c r="N621" s="124"/>
      <c r="O621" s="124"/>
      <c r="P621" s="124"/>
      <c r="Q621" s="119"/>
      <c r="R621" s="119"/>
      <c r="S621" s="119"/>
      <c r="T621" s="119"/>
      <c r="U621" s="119"/>
      <c r="V621" s="119"/>
    </row>
    <row r="622" spans="2:22" ht="15" thickBot="1" x14ac:dyDescent="0.25">
      <c r="M622" s="124"/>
      <c r="N622" s="124"/>
      <c r="O622" s="124"/>
      <c r="P622" s="124"/>
      <c r="Q622" s="119"/>
      <c r="R622" s="119"/>
      <c r="S622" s="119"/>
      <c r="T622" s="119"/>
      <c r="U622" s="119"/>
      <c r="V622" s="119"/>
    </row>
    <row r="623" spans="2:22" s="389" customFormat="1" ht="21" thickBot="1" x14ac:dyDescent="0.35">
      <c r="B623" s="430" t="s">
        <v>301</v>
      </c>
      <c r="C623" s="427"/>
      <c r="D623" s="427"/>
      <c r="E623" s="427"/>
      <c r="F623" s="427"/>
      <c r="G623" s="427"/>
      <c r="H623" s="427"/>
      <c r="I623" s="428"/>
      <c r="K623" s="390"/>
      <c r="M623" s="391"/>
      <c r="N623" s="391"/>
      <c r="O623" s="391"/>
      <c r="P623" s="391"/>
      <c r="Q623" s="392"/>
      <c r="R623" s="392"/>
      <c r="S623" s="392"/>
      <c r="T623" s="392"/>
      <c r="U623" s="392"/>
      <c r="V623" s="392"/>
    </row>
    <row r="624" spans="2:22" x14ac:dyDescent="0.2">
      <c r="B624" s="141"/>
      <c r="E624" s="415"/>
      <c r="F624" s="415"/>
      <c r="G624" s="415"/>
      <c r="H624" s="415"/>
      <c r="I624" s="415"/>
      <c r="M624" s="124"/>
      <c r="N624" s="124"/>
      <c r="O624" s="124"/>
      <c r="P624" s="124"/>
      <c r="Q624" s="119"/>
      <c r="R624" s="119"/>
      <c r="S624" s="119"/>
      <c r="T624" s="119"/>
      <c r="U624" s="119"/>
      <c r="V624" s="119"/>
    </row>
    <row r="625" spans="2:22" ht="15.75" thickBot="1" x14ac:dyDescent="0.3">
      <c r="B625" s="141"/>
      <c r="F625" s="639" t="s">
        <v>104</v>
      </c>
      <c r="G625" s="639"/>
      <c r="H625" s="639"/>
      <c r="J625" s="124"/>
      <c r="K625" s="124"/>
      <c r="L625" s="124"/>
      <c r="M625" s="124"/>
      <c r="N625" s="119"/>
      <c r="O625" s="119"/>
      <c r="P625" s="119"/>
      <c r="Q625" s="119"/>
      <c r="R625" s="119"/>
      <c r="S625" s="119"/>
    </row>
    <row r="626" spans="2:22" ht="44.25" customHeight="1" x14ac:dyDescent="0.2">
      <c r="B626" s="574" t="s">
        <v>302</v>
      </c>
      <c r="C626" s="575"/>
      <c r="D626" s="576"/>
      <c r="F626" s="578" t="s">
        <v>345</v>
      </c>
      <c r="G626" s="578"/>
      <c r="H626" s="70"/>
      <c r="J626" s="124"/>
      <c r="K626" s="124"/>
      <c r="L626" s="124"/>
      <c r="M626" s="124"/>
      <c r="N626" s="119"/>
      <c r="O626" s="119"/>
      <c r="P626" s="119"/>
      <c r="Q626" s="119"/>
      <c r="R626" s="119"/>
      <c r="S626" s="119"/>
    </row>
    <row r="627" spans="2:22" ht="75.75" customHeight="1" x14ac:dyDescent="0.2">
      <c r="B627" s="20" t="s">
        <v>80</v>
      </c>
      <c r="C627" s="21" t="s">
        <v>81</v>
      </c>
      <c r="D627" s="22" t="s">
        <v>82</v>
      </c>
      <c r="F627" s="578" t="s">
        <v>346</v>
      </c>
      <c r="G627" s="578"/>
      <c r="H627" s="70"/>
      <c r="J627" s="124"/>
      <c r="K627" s="124"/>
      <c r="L627" s="124"/>
      <c r="M627" s="124"/>
      <c r="N627" s="119"/>
      <c r="O627" s="119"/>
      <c r="P627" s="119"/>
      <c r="Q627" s="119"/>
      <c r="R627" s="119"/>
      <c r="S627" s="119"/>
    </row>
    <row r="628" spans="2:22" ht="46.5" customHeight="1" thickBot="1" x14ac:dyDescent="0.25">
      <c r="B628" s="169">
        <f>SUM(H645:H665,E671:E678)</f>
        <v>0</v>
      </c>
      <c r="C628" s="23">
        <f>SUM(I645:I665,F671:F678)</f>
        <v>0</v>
      </c>
      <c r="D628" s="43" t="s">
        <v>83</v>
      </c>
      <c r="F628" s="578" t="s">
        <v>347</v>
      </c>
      <c r="G628" s="578"/>
      <c r="H628" s="70"/>
      <c r="M628" s="124"/>
      <c r="N628" s="124"/>
      <c r="O628" s="124"/>
      <c r="P628" s="124"/>
      <c r="Q628" s="119"/>
      <c r="R628" s="119"/>
      <c r="S628" s="119"/>
      <c r="T628" s="119"/>
      <c r="U628" s="119"/>
      <c r="V628" s="119"/>
    </row>
    <row r="632" spans="2:22" ht="15.75" x14ac:dyDescent="0.2">
      <c r="B632" s="336" t="s">
        <v>717</v>
      </c>
    </row>
    <row r="633" spans="2:22" ht="15" x14ac:dyDescent="0.2">
      <c r="B633" s="45"/>
    </row>
    <row r="634" spans="2:22" ht="67.5" customHeight="1" x14ac:dyDescent="0.2">
      <c r="C634" s="578" t="s">
        <v>306</v>
      </c>
      <c r="D634" s="578"/>
      <c r="E634" s="578"/>
      <c r="F634" s="578"/>
      <c r="G634" s="578"/>
      <c r="H634" s="578"/>
    </row>
    <row r="635" spans="2:22" ht="105" x14ac:dyDescent="0.25">
      <c r="B635" s="487" t="s">
        <v>307</v>
      </c>
      <c r="C635" s="487" t="s">
        <v>308</v>
      </c>
      <c r="D635" s="487" t="s">
        <v>309</v>
      </c>
      <c r="E635" s="487" t="s">
        <v>310</v>
      </c>
      <c r="F635" s="487" t="s">
        <v>311</v>
      </c>
      <c r="G635" s="487" t="s">
        <v>312</v>
      </c>
      <c r="H635" s="481" t="s">
        <v>313</v>
      </c>
    </row>
    <row r="636" spans="2:22" x14ac:dyDescent="0.2">
      <c r="B636" s="16"/>
      <c r="C636" s="16"/>
      <c r="D636" s="16"/>
      <c r="E636" s="16"/>
      <c r="F636" s="16"/>
      <c r="G636" s="16"/>
      <c r="H636" s="16"/>
    </row>
    <row r="639" spans="2:22" ht="15.75" x14ac:dyDescent="0.2">
      <c r="B639" s="336" t="s">
        <v>314</v>
      </c>
    </row>
    <row r="640" spans="2:22" ht="15" x14ac:dyDescent="0.2">
      <c r="B640" s="45"/>
    </row>
    <row r="641" spans="2:9" x14ac:dyDescent="0.2">
      <c r="B641" s="109" t="s">
        <v>718</v>
      </c>
    </row>
    <row r="644" spans="2:9" ht="156.75" x14ac:dyDescent="0.25">
      <c r="B644" s="228" t="s">
        <v>719</v>
      </c>
      <c r="C644" s="674" t="s">
        <v>316</v>
      </c>
      <c r="D644" s="674"/>
      <c r="E644" s="674"/>
      <c r="F644" s="487" t="s">
        <v>317</v>
      </c>
      <c r="G644" s="487" t="s">
        <v>318</v>
      </c>
      <c r="H644" s="481" t="s">
        <v>319</v>
      </c>
      <c r="I644" s="481" t="s">
        <v>320</v>
      </c>
    </row>
    <row r="645" spans="2:9" x14ac:dyDescent="0.2">
      <c r="B645" s="646" t="s">
        <v>720</v>
      </c>
      <c r="C645" s="548" t="s">
        <v>721</v>
      </c>
      <c r="D645" s="548"/>
      <c r="E645" s="548"/>
      <c r="F645" s="229"/>
      <c r="G645" s="229"/>
      <c r="H645" s="230"/>
      <c r="I645" s="230"/>
    </row>
    <row r="646" spans="2:9" x14ac:dyDescent="0.2">
      <c r="B646" s="647"/>
      <c r="C646" s="548" t="s">
        <v>722</v>
      </c>
      <c r="D646" s="548"/>
      <c r="E646" s="548"/>
      <c r="F646" s="229"/>
      <c r="G646" s="229"/>
      <c r="H646" s="230"/>
      <c r="I646" s="230"/>
    </row>
    <row r="647" spans="2:9" x14ac:dyDescent="0.2">
      <c r="B647" s="647"/>
      <c r="C647" s="548" t="s">
        <v>723</v>
      </c>
      <c r="D647" s="548"/>
      <c r="E647" s="548"/>
      <c r="F647" s="229"/>
      <c r="G647" s="229"/>
      <c r="H647" s="230"/>
      <c r="I647" s="230"/>
    </row>
    <row r="648" spans="2:9" x14ac:dyDescent="0.2">
      <c r="B648" s="647"/>
      <c r="C648" s="548" t="s">
        <v>724</v>
      </c>
      <c r="D648" s="548"/>
      <c r="E648" s="548"/>
      <c r="F648" s="229"/>
      <c r="G648" s="229"/>
      <c r="H648" s="230"/>
      <c r="I648" s="230"/>
    </row>
    <row r="649" spans="2:9" x14ac:dyDescent="0.2">
      <c r="B649" s="647"/>
      <c r="C649" s="548" t="s">
        <v>725</v>
      </c>
      <c r="D649" s="548"/>
      <c r="E649" s="548"/>
      <c r="F649" s="229"/>
      <c r="G649" s="229"/>
      <c r="H649" s="230"/>
      <c r="I649" s="230"/>
    </row>
    <row r="650" spans="2:9" x14ac:dyDescent="0.2">
      <c r="B650" s="647"/>
      <c r="C650" s="548" t="s">
        <v>726</v>
      </c>
      <c r="D650" s="548"/>
      <c r="E650" s="548"/>
      <c r="F650" s="229"/>
      <c r="G650" s="229"/>
      <c r="H650" s="230"/>
      <c r="I650" s="230"/>
    </row>
    <row r="651" spans="2:9" x14ac:dyDescent="0.2">
      <c r="B651" s="647"/>
      <c r="C651" s="548" t="s">
        <v>727</v>
      </c>
      <c r="D651" s="548"/>
      <c r="E651" s="548"/>
      <c r="F651" s="229"/>
      <c r="G651" s="229"/>
      <c r="H651" s="230"/>
      <c r="I651" s="230"/>
    </row>
    <row r="652" spans="2:9" x14ac:dyDescent="0.2">
      <c r="B652" s="647"/>
      <c r="C652" s="548" t="s">
        <v>728</v>
      </c>
      <c r="D652" s="548"/>
      <c r="E652" s="548"/>
      <c r="F652" s="229"/>
      <c r="G652" s="229"/>
      <c r="H652" s="230"/>
      <c r="I652" s="230"/>
    </row>
    <row r="653" spans="2:9" x14ac:dyDescent="0.2">
      <c r="B653" s="647"/>
      <c r="C653" s="548" t="s">
        <v>729</v>
      </c>
      <c r="D653" s="548"/>
      <c r="E653" s="548"/>
      <c r="F653" s="229"/>
      <c r="G653" s="229"/>
      <c r="H653" s="230"/>
      <c r="I653" s="230"/>
    </row>
    <row r="654" spans="2:9" x14ac:dyDescent="0.2">
      <c r="B654" s="647"/>
      <c r="C654" s="548" t="s">
        <v>730</v>
      </c>
      <c r="D654" s="548"/>
      <c r="E654" s="548"/>
      <c r="F654" s="229"/>
      <c r="G654" s="229"/>
      <c r="H654" s="230"/>
      <c r="I654" s="230"/>
    </row>
    <row r="655" spans="2:9" x14ac:dyDescent="0.2">
      <c r="B655" s="647"/>
      <c r="C655" s="548" t="s">
        <v>731</v>
      </c>
      <c r="D655" s="548"/>
      <c r="E655" s="548"/>
      <c r="F655" s="229"/>
      <c r="G655" s="229"/>
      <c r="H655" s="230"/>
      <c r="I655" s="230"/>
    </row>
    <row r="656" spans="2:9" x14ac:dyDescent="0.2">
      <c r="B656" s="647"/>
      <c r="C656" s="548" t="s">
        <v>732</v>
      </c>
      <c r="D656" s="548"/>
      <c r="E656" s="548"/>
      <c r="F656" s="229"/>
      <c r="G656" s="229"/>
      <c r="H656" s="230"/>
      <c r="I656" s="230"/>
    </row>
    <row r="657" spans="2:9" x14ac:dyDescent="0.2">
      <c r="B657" s="647"/>
      <c r="C657" s="548" t="s">
        <v>733</v>
      </c>
      <c r="D657" s="548"/>
      <c r="E657" s="548"/>
      <c r="F657" s="229"/>
      <c r="G657" s="229"/>
      <c r="H657" s="230"/>
      <c r="I657" s="230"/>
    </row>
    <row r="658" spans="2:9" x14ac:dyDescent="0.2">
      <c r="B658" s="647"/>
      <c r="C658" s="548" t="s">
        <v>734</v>
      </c>
      <c r="D658" s="548"/>
      <c r="E658" s="548"/>
      <c r="F658" s="229"/>
      <c r="G658" s="229"/>
      <c r="H658" s="230"/>
      <c r="I658" s="230"/>
    </row>
    <row r="659" spans="2:9" x14ac:dyDescent="0.2">
      <c r="B659" s="647"/>
      <c r="C659" s="548" t="s">
        <v>735</v>
      </c>
      <c r="D659" s="548"/>
      <c r="E659" s="548"/>
      <c r="F659" s="229"/>
      <c r="G659" s="229"/>
      <c r="H659" s="230"/>
      <c r="I659" s="230"/>
    </row>
    <row r="660" spans="2:9" x14ac:dyDescent="0.2">
      <c r="B660" s="647"/>
      <c r="C660" s="548" t="s">
        <v>736</v>
      </c>
      <c r="D660" s="548"/>
      <c r="E660" s="548"/>
      <c r="F660" s="229"/>
      <c r="G660" s="229"/>
      <c r="H660" s="230"/>
      <c r="I660" s="230"/>
    </row>
    <row r="661" spans="2:9" x14ac:dyDescent="0.2">
      <c r="B661" s="647"/>
      <c r="C661" s="548" t="s">
        <v>737</v>
      </c>
      <c r="D661" s="548"/>
      <c r="E661" s="548"/>
      <c r="F661" s="229"/>
      <c r="G661" s="229"/>
      <c r="H661" s="230"/>
      <c r="I661" s="230"/>
    </row>
    <row r="662" spans="2:9" x14ac:dyDescent="0.2">
      <c r="B662" s="647"/>
      <c r="C662" s="548" t="s">
        <v>738</v>
      </c>
      <c r="D662" s="548"/>
      <c r="E662" s="548"/>
      <c r="F662" s="229"/>
      <c r="G662" s="229"/>
      <c r="H662" s="230"/>
      <c r="I662" s="230"/>
    </row>
    <row r="663" spans="2:9" x14ac:dyDescent="0.2">
      <c r="B663" s="647"/>
      <c r="C663" s="548" t="s">
        <v>739</v>
      </c>
      <c r="D663" s="548"/>
      <c r="E663" s="548"/>
      <c r="F663" s="229"/>
      <c r="G663" s="229"/>
      <c r="H663" s="230"/>
      <c r="I663" s="230"/>
    </row>
    <row r="664" spans="2:9" x14ac:dyDescent="0.2">
      <c r="B664" s="647"/>
      <c r="C664" s="548" t="s">
        <v>740</v>
      </c>
      <c r="D664" s="548"/>
      <c r="E664" s="548"/>
      <c r="F664" s="229"/>
      <c r="G664" s="229"/>
      <c r="H664" s="230"/>
      <c r="I664" s="230"/>
    </row>
    <row r="665" spans="2:9" x14ac:dyDescent="0.2">
      <c r="B665" s="648"/>
      <c r="C665" s="548" t="s">
        <v>741</v>
      </c>
      <c r="D665" s="548"/>
      <c r="E665" s="548"/>
      <c r="F665" s="229"/>
      <c r="G665" s="229"/>
      <c r="H665" s="230"/>
      <c r="I665" s="230"/>
    </row>
    <row r="668" spans="2:9" ht="15.75" x14ac:dyDescent="0.2">
      <c r="B668" s="720" t="s">
        <v>448</v>
      </c>
      <c r="C668" s="720"/>
      <c r="D668" s="720"/>
      <c r="E668" s="720"/>
    </row>
    <row r="670" spans="2:9" ht="136.5" x14ac:dyDescent="0.25">
      <c r="B670" s="481" t="s">
        <v>742</v>
      </c>
      <c r="C670" s="481" t="s">
        <v>743</v>
      </c>
      <c r="D670" s="481" t="s">
        <v>364</v>
      </c>
      <c r="E670" s="481" t="s">
        <v>365</v>
      </c>
      <c r="F670" s="481" t="s">
        <v>366</v>
      </c>
    </row>
    <row r="671" spans="2:9" x14ac:dyDescent="0.2">
      <c r="B671" s="231" t="s">
        <v>744</v>
      </c>
      <c r="C671" s="17"/>
      <c r="D671" s="16"/>
      <c r="E671" s="209"/>
      <c r="F671" s="209"/>
    </row>
    <row r="672" spans="2:9" x14ac:dyDescent="0.2">
      <c r="B672" s="231" t="s">
        <v>745</v>
      </c>
      <c r="C672" s="17"/>
      <c r="D672" s="16"/>
      <c r="E672" s="209"/>
      <c r="F672" s="209"/>
    </row>
    <row r="673" spans="2:6" x14ac:dyDescent="0.2">
      <c r="B673" s="231" t="s">
        <v>746</v>
      </c>
      <c r="C673" s="17"/>
      <c r="D673" s="16"/>
      <c r="E673" s="209"/>
      <c r="F673" s="209"/>
    </row>
    <row r="674" spans="2:6" x14ac:dyDescent="0.2">
      <c r="B674" s="231" t="s">
        <v>747</v>
      </c>
      <c r="C674" s="17"/>
      <c r="D674" s="16"/>
      <c r="E674" s="209"/>
      <c r="F674" s="209"/>
    </row>
    <row r="675" spans="2:6" ht="28.5" x14ac:dyDescent="0.2">
      <c r="B675" s="231" t="s">
        <v>748</v>
      </c>
      <c r="C675" s="17"/>
      <c r="D675" s="16"/>
      <c r="E675" s="209"/>
      <c r="F675" s="209"/>
    </row>
    <row r="676" spans="2:6" ht="28.5" x14ac:dyDescent="0.2">
      <c r="B676" s="231" t="s">
        <v>749</v>
      </c>
      <c r="C676" s="17"/>
      <c r="D676" s="16"/>
      <c r="E676" s="209"/>
      <c r="F676" s="209"/>
    </row>
    <row r="677" spans="2:6" ht="28.5" x14ac:dyDescent="0.2">
      <c r="B677" s="231" t="s">
        <v>750</v>
      </c>
      <c r="C677" s="17"/>
      <c r="D677" s="16"/>
      <c r="E677" s="209"/>
      <c r="F677" s="209"/>
    </row>
    <row r="678" spans="2:6" ht="28.5" x14ac:dyDescent="0.2">
      <c r="B678" s="231" t="s">
        <v>751</v>
      </c>
      <c r="C678" s="17"/>
      <c r="D678" s="16"/>
      <c r="E678" s="209"/>
      <c r="F678" s="209"/>
    </row>
    <row r="681" spans="2:6" ht="15.75" x14ac:dyDescent="0.2">
      <c r="B681" s="336" t="s">
        <v>752</v>
      </c>
      <c r="C681" s="45"/>
      <c r="D681" s="45"/>
    </row>
    <row r="683" spans="2:6" ht="90" x14ac:dyDescent="0.25">
      <c r="B683" s="481" t="s">
        <v>753</v>
      </c>
      <c r="C683" s="485"/>
    </row>
    <row r="685" spans="2:6" ht="75" x14ac:dyDescent="0.25">
      <c r="C685" s="481" t="s">
        <v>754</v>
      </c>
      <c r="D685" s="481" t="s">
        <v>755</v>
      </c>
      <c r="E685" s="28" t="s">
        <v>756</v>
      </c>
    </row>
    <row r="686" spans="2:6" x14ac:dyDescent="0.2">
      <c r="B686" s="721" t="s">
        <v>757</v>
      </c>
      <c r="C686" s="37" t="s">
        <v>758</v>
      </c>
      <c r="D686" s="16"/>
      <c r="E686" s="232"/>
    </row>
    <row r="687" spans="2:6" x14ac:dyDescent="0.2">
      <c r="B687" s="722"/>
      <c r="C687" s="37" t="s">
        <v>759</v>
      </c>
      <c r="D687" s="16"/>
      <c r="E687" s="76"/>
    </row>
    <row r="688" spans="2:6" x14ac:dyDescent="0.2">
      <c r="B688" s="722"/>
      <c r="C688" s="37" t="s">
        <v>760</v>
      </c>
      <c r="D688" s="16"/>
      <c r="E688" s="76"/>
    </row>
    <row r="689" spans="2:12" x14ac:dyDescent="0.2">
      <c r="B689" s="722"/>
      <c r="C689" s="37" t="s">
        <v>761</v>
      </c>
      <c r="D689" s="16"/>
      <c r="E689" s="76"/>
    </row>
    <row r="690" spans="2:12" x14ac:dyDescent="0.2">
      <c r="B690" s="722"/>
      <c r="C690" s="37" t="s">
        <v>762</v>
      </c>
      <c r="D690" s="16"/>
      <c r="E690" s="76"/>
    </row>
    <row r="691" spans="2:12" x14ac:dyDescent="0.2">
      <c r="B691" s="723"/>
      <c r="C691" s="37" t="s">
        <v>484</v>
      </c>
      <c r="D691" s="16"/>
      <c r="E691" s="76"/>
    </row>
    <row r="694" spans="2:12" ht="90" x14ac:dyDescent="0.25">
      <c r="B694" s="481" t="s">
        <v>95</v>
      </c>
    </row>
    <row r="695" spans="2:12" x14ac:dyDescent="0.2">
      <c r="B695" s="40"/>
    </row>
    <row r="697" spans="2:12" ht="15" x14ac:dyDescent="0.25">
      <c r="B697" s="46" t="s">
        <v>372</v>
      </c>
    </row>
    <row r="699" spans="2:12" ht="135" x14ac:dyDescent="0.25">
      <c r="B699" s="29" t="s">
        <v>334</v>
      </c>
      <c r="C699" s="29" t="s">
        <v>335</v>
      </c>
      <c r="D699" s="29" t="s">
        <v>336</v>
      </c>
      <c r="E699" s="29" t="s">
        <v>337</v>
      </c>
      <c r="F699" s="29" t="s">
        <v>97</v>
      </c>
      <c r="G699" s="29" t="s">
        <v>98</v>
      </c>
      <c r="H699" s="487" t="s">
        <v>99</v>
      </c>
      <c r="I699" s="487" t="s">
        <v>100</v>
      </c>
      <c r="J699" s="571" t="s">
        <v>101</v>
      </c>
      <c r="K699" s="572"/>
      <c r="L699" s="606"/>
    </row>
    <row r="700" spans="2:12" x14ac:dyDescent="0.2">
      <c r="B700" s="653" t="s">
        <v>338</v>
      </c>
      <c r="C700" s="650"/>
      <c r="D700" s="651"/>
      <c r="E700" s="652"/>
      <c r="F700" s="32"/>
      <c r="G700" s="32"/>
      <c r="H700" s="31"/>
      <c r="I700" s="31"/>
      <c r="J700" s="560"/>
      <c r="K700" s="561"/>
      <c r="L700" s="592"/>
    </row>
    <row r="701" spans="2:12" x14ac:dyDescent="0.2">
      <c r="B701" s="654"/>
      <c r="C701" s="650"/>
      <c r="D701" s="651"/>
      <c r="E701" s="652"/>
      <c r="F701" s="32"/>
      <c r="G701" s="32"/>
      <c r="H701" s="31"/>
      <c r="I701" s="31"/>
      <c r="J701" s="560"/>
      <c r="K701" s="561"/>
      <c r="L701" s="592"/>
    </row>
    <row r="702" spans="2:12" x14ac:dyDescent="0.2">
      <c r="B702" s="654"/>
      <c r="C702" s="650"/>
      <c r="D702" s="651"/>
      <c r="E702" s="652"/>
      <c r="F702" s="32"/>
      <c r="G702" s="32"/>
      <c r="H702" s="31"/>
      <c r="I702" s="31"/>
      <c r="J702" s="560"/>
      <c r="K702" s="561"/>
      <c r="L702" s="592"/>
    </row>
    <row r="703" spans="2:12" x14ac:dyDescent="0.2">
      <c r="B703" s="654"/>
      <c r="C703" s="650"/>
      <c r="D703" s="651"/>
      <c r="E703" s="652"/>
      <c r="F703" s="32"/>
      <c r="G703" s="32"/>
      <c r="H703" s="31"/>
      <c r="I703" s="31"/>
      <c r="J703" s="560"/>
      <c r="K703" s="561"/>
      <c r="L703" s="592"/>
    </row>
    <row r="704" spans="2:12" x14ac:dyDescent="0.2">
      <c r="B704" s="654"/>
      <c r="C704" s="650"/>
      <c r="D704" s="651"/>
      <c r="E704" s="652"/>
      <c r="F704" s="32"/>
      <c r="G704" s="32"/>
      <c r="H704" s="31"/>
      <c r="I704" s="31"/>
      <c r="J704" s="560"/>
      <c r="K704" s="561"/>
      <c r="L704" s="592"/>
    </row>
    <row r="705" spans="2:12" x14ac:dyDescent="0.2">
      <c r="B705" s="654"/>
      <c r="C705" s="650"/>
      <c r="D705" s="651"/>
      <c r="E705" s="652"/>
      <c r="F705" s="32"/>
      <c r="G705" s="32"/>
      <c r="H705" s="31"/>
      <c r="I705" s="31"/>
      <c r="J705" s="560"/>
      <c r="K705" s="561"/>
      <c r="L705" s="592"/>
    </row>
    <row r="706" spans="2:12" x14ac:dyDescent="0.2">
      <c r="B706" s="654"/>
      <c r="C706" s="650"/>
      <c r="D706" s="651"/>
      <c r="E706" s="652"/>
      <c r="F706" s="32"/>
      <c r="G706" s="32"/>
      <c r="H706" s="31"/>
      <c r="I706" s="31"/>
      <c r="J706" s="560"/>
      <c r="K706" s="561"/>
      <c r="L706" s="592"/>
    </row>
    <row r="707" spans="2:12" x14ac:dyDescent="0.2">
      <c r="B707" s="654"/>
      <c r="C707" s="650"/>
      <c r="D707" s="651"/>
      <c r="E707" s="652"/>
      <c r="F707" s="32"/>
      <c r="G707" s="32"/>
      <c r="H707" s="31"/>
      <c r="I707" s="31"/>
      <c r="J707" s="560"/>
      <c r="K707" s="561"/>
      <c r="L707" s="592"/>
    </row>
    <row r="708" spans="2:12" x14ac:dyDescent="0.2">
      <c r="B708" s="654"/>
      <c r="C708" s="650"/>
      <c r="D708" s="651"/>
      <c r="E708" s="652"/>
      <c r="F708" s="32"/>
      <c r="G708" s="32"/>
      <c r="H708" s="31"/>
      <c r="I708" s="31"/>
      <c r="J708" s="560"/>
      <c r="K708" s="561"/>
      <c r="L708" s="592"/>
    </row>
    <row r="709" spans="2:12" x14ac:dyDescent="0.2">
      <c r="B709" s="654"/>
      <c r="C709" s="650"/>
      <c r="D709" s="651"/>
      <c r="E709" s="652"/>
      <c r="F709" s="32"/>
      <c r="G709" s="32"/>
      <c r="H709" s="31"/>
      <c r="I709" s="31"/>
      <c r="J709" s="560"/>
      <c r="K709" s="561"/>
      <c r="L709" s="592"/>
    </row>
    <row r="710" spans="2:12" x14ac:dyDescent="0.2">
      <c r="B710" s="654"/>
      <c r="C710" s="650"/>
      <c r="D710" s="651"/>
      <c r="E710" s="652"/>
      <c r="F710" s="32"/>
      <c r="G710" s="32"/>
      <c r="H710" s="31"/>
      <c r="I710" s="31"/>
      <c r="J710" s="560"/>
      <c r="K710" s="561"/>
      <c r="L710" s="592"/>
    </row>
    <row r="711" spans="2:12" x14ac:dyDescent="0.2">
      <c r="B711" s="654"/>
      <c r="C711" s="650"/>
      <c r="D711" s="651"/>
      <c r="E711" s="652"/>
      <c r="F711" s="32"/>
      <c r="G711" s="32"/>
      <c r="H711" s="31"/>
      <c r="I711" s="31"/>
      <c r="J711" s="560"/>
      <c r="K711" s="561"/>
      <c r="L711" s="592"/>
    </row>
    <row r="712" spans="2:12" x14ac:dyDescent="0.2">
      <c r="B712" s="654"/>
      <c r="C712" s="650"/>
      <c r="D712" s="651"/>
      <c r="E712" s="652"/>
      <c r="F712" s="32"/>
      <c r="G712" s="32"/>
      <c r="H712" s="31"/>
      <c r="I712" s="31"/>
      <c r="J712" s="560"/>
      <c r="K712" s="561"/>
      <c r="L712" s="592"/>
    </row>
    <row r="713" spans="2:12" x14ac:dyDescent="0.2">
      <c r="B713" s="654"/>
      <c r="C713" s="650"/>
      <c r="D713" s="651"/>
      <c r="E713" s="652"/>
      <c r="F713" s="32"/>
      <c r="G713" s="32"/>
      <c r="H713" s="31"/>
      <c r="I713" s="31"/>
      <c r="J713" s="560"/>
      <c r="K713" s="561"/>
      <c r="L713" s="592"/>
    </row>
    <row r="714" spans="2:12" x14ac:dyDescent="0.2">
      <c r="B714" s="654"/>
      <c r="C714" s="650"/>
      <c r="D714" s="651"/>
      <c r="E714" s="652"/>
      <c r="F714" s="32"/>
      <c r="G714" s="32"/>
      <c r="H714" s="31"/>
      <c r="I714" s="31"/>
      <c r="J714" s="560"/>
      <c r="K714" s="561"/>
      <c r="L714" s="592"/>
    </row>
    <row r="715" spans="2:12" x14ac:dyDescent="0.2">
      <c r="B715" s="654"/>
      <c r="C715" s="650"/>
      <c r="D715" s="651"/>
      <c r="E715" s="652"/>
      <c r="F715" s="32"/>
      <c r="G715" s="32"/>
      <c r="H715" s="31"/>
      <c r="I715" s="31"/>
      <c r="J715" s="560"/>
      <c r="K715" s="561"/>
      <c r="L715" s="592"/>
    </row>
    <row r="716" spans="2:12" x14ac:dyDescent="0.2">
      <c r="B716" s="654"/>
      <c r="C716" s="650"/>
      <c r="D716" s="651"/>
      <c r="E716" s="652"/>
      <c r="F716" s="32"/>
      <c r="G716" s="32"/>
      <c r="H716" s="31"/>
      <c r="I716" s="31"/>
      <c r="J716" s="560"/>
      <c r="K716" s="561"/>
      <c r="L716" s="592"/>
    </row>
    <row r="717" spans="2:12" x14ac:dyDescent="0.2">
      <c r="B717" s="654"/>
      <c r="C717" s="650"/>
      <c r="D717" s="651"/>
      <c r="E717" s="652"/>
      <c r="F717" s="32"/>
      <c r="G717" s="32"/>
      <c r="H717" s="31"/>
      <c r="I717" s="31"/>
      <c r="J717" s="560"/>
      <c r="K717" s="561"/>
      <c r="L717" s="592"/>
    </row>
    <row r="718" spans="2:12" x14ac:dyDescent="0.2">
      <c r="B718" s="654"/>
      <c r="C718" s="650"/>
      <c r="D718" s="651"/>
      <c r="E718" s="652"/>
      <c r="F718" s="32"/>
      <c r="G718" s="32"/>
      <c r="H718" s="31"/>
      <c r="I718" s="31"/>
      <c r="J718" s="560"/>
      <c r="K718" s="561"/>
      <c r="L718" s="592"/>
    </row>
    <row r="719" spans="2:12" x14ac:dyDescent="0.2">
      <c r="B719" s="655"/>
      <c r="C719" s="560"/>
      <c r="D719" s="561"/>
      <c r="E719" s="592"/>
      <c r="F719" s="32"/>
      <c r="G719" s="32"/>
      <c r="H719" s="31"/>
      <c r="I719" s="31"/>
      <c r="J719" s="560"/>
      <c r="K719" s="561"/>
      <c r="L719" s="592"/>
    </row>
    <row r="720" spans="2:12" x14ac:dyDescent="0.2">
      <c r="B720" s="653" t="s">
        <v>763</v>
      </c>
      <c r="C720" s="233"/>
      <c r="D720" s="234"/>
      <c r="E720" s="69"/>
      <c r="F720" s="32"/>
      <c r="G720" s="32"/>
      <c r="H720" s="31"/>
      <c r="I720" s="31"/>
      <c r="J720" s="560"/>
      <c r="K720" s="561"/>
      <c r="L720" s="592"/>
    </row>
    <row r="721" spans="2:12" x14ac:dyDescent="0.2">
      <c r="B721" s="654"/>
      <c r="C721" s="233"/>
      <c r="D721" s="235"/>
      <c r="E721" s="69"/>
      <c r="F721" s="32"/>
      <c r="G721" s="32"/>
      <c r="H721" s="31"/>
      <c r="I721" s="31"/>
      <c r="J721" s="560"/>
      <c r="K721" s="561"/>
      <c r="L721" s="592"/>
    </row>
    <row r="722" spans="2:12" x14ac:dyDescent="0.2">
      <c r="B722" s="654"/>
      <c r="C722" s="233"/>
      <c r="D722" s="235"/>
      <c r="E722" s="69"/>
      <c r="F722" s="32"/>
      <c r="G722" s="32"/>
      <c r="H722" s="31"/>
      <c r="I722" s="31"/>
      <c r="J722" s="560"/>
      <c r="K722" s="561"/>
      <c r="L722" s="592"/>
    </row>
    <row r="723" spans="2:12" x14ac:dyDescent="0.2">
      <c r="B723" s="654"/>
      <c r="C723" s="233"/>
      <c r="D723" s="235"/>
      <c r="E723" s="69"/>
      <c r="F723" s="32"/>
      <c r="G723" s="32"/>
      <c r="H723" s="31"/>
      <c r="I723" s="31"/>
      <c r="J723" s="560"/>
      <c r="K723" s="561"/>
      <c r="L723" s="592"/>
    </row>
    <row r="724" spans="2:12" x14ac:dyDescent="0.2">
      <c r="B724" s="654"/>
      <c r="C724" s="233"/>
      <c r="D724" s="235"/>
      <c r="E724" s="69"/>
      <c r="F724" s="32"/>
      <c r="G724" s="32"/>
      <c r="H724" s="31"/>
      <c r="I724" s="31"/>
      <c r="J724" s="560"/>
      <c r="K724" s="561"/>
      <c r="L724" s="592"/>
    </row>
    <row r="725" spans="2:12" x14ac:dyDescent="0.2">
      <c r="B725" s="654"/>
      <c r="C725" s="233"/>
      <c r="D725" s="235"/>
      <c r="E725" s="69"/>
      <c r="F725" s="32"/>
      <c r="G725" s="32"/>
      <c r="H725" s="31"/>
      <c r="I725" s="31"/>
      <c r="J725" s="560"/>
      <c r="K725" s="561"/>
      <c r="L725" s="592"/>
    </row>
    <row r="726" spans="2:12" x14ac:dyDescent="0.2">
      <c r="B726" s="654"/>
      <c r="C726" s="233"/>
      <c r="D726" s="235"/>
      <c r="E726" s="69"/>
      <c r="F726" s="32"/>
      <c r="G726" s="32"/>
      <c r="H726" s="31"/>
      <c r="I726" s="31"/>
      <c r="J726" s="560"/>
      <c r="K726" s="561"/>
      <c r="L726" s="592"/>
    </row>
    <row r="727" spans="2:12" x14ac:dyDescent="0.2">
      <c r="B727" s="654"/>
      <c r="C727" s="233"/>
      <c r="D727" s="235"/>
      <c r="E727" s="69"/>
      <c r="F727" s="32"/>
      <c r="G727" s="32"/>
      <c r="H727" s="31"/>
      <c r="I727" s="31"/>
      <c r="J727" s="560"/>
      <c r="K727" s="561"/>
      <c r="L727" s="592"/>
    </row>
    <row r="728" spans="2:12" x14ac:dyDescent="0.2">
      <c r="B728" s="654"/>
      <c r="C728" s="233"/>
      <c r="D728" s="235"/>
      <c r="E728" s="69"/>
      <c r="F728" s="32"/>
      <c r="G728" s="32"/>
      <c r="H728" s="31"/>
      <c r="I728" s="31"/>
      <c r="J728" s="560"/>
      <c r="K728" s="561"/>
      <c r="L728" s="592"/>
    </row>
    <row r="729" spans="2:12" x14ac:dyDescent="0.2">
      <c r="B729" s="654"/>
      <c r="C729" s="233"/>
      <c r="D729" s="235"/>
      <c r="E729" s="69"/>
      <c r="F729" s="32"/>
      <c r="G729" s="32"/>
      <c r="H729" s="31"/>
      <c r="I729" s="31"/>
      <c r="J729" s="560"/>
      <c r="K729" s="561"/>
      <c r="L729" s="592"/>
    </row>
    <row r="730" spans="2:12" x14ac:dyDescent="0.2">
      <c r="B730" s="654"/>
      <c r="C730" s="233"/>
      <c r="D730" s="235"/>
      <c r="E730" s="69"/>
      <c r="F730" s="32"/>
      <c r="G730" s="32"/>
      <c r="H730" s="31"/>
      <c r="I730" s="31"/>
      <c r="J730" s="560"/>
      <c r="K730" s="561"/>
      <c r="L730" s="592"/>
    </row>
    <row r="731" spans="2:12" x14ac:dyDescent="0.2">
      <c r="B731" s="654"/>
      <c r="C731" s="233"/>
      <c r="D731" s="235"/>
      <c r="E731" s="69"/>
      <c r="F731" s="32"/>
      <c r="G731" s="32"/>
      <c r="H731" s="31"/>
      <c r="I731" s="31"/>
      <c r="J731" s="560"/>
      <c r="K731" s="561"/>
      <c r="L731" s="592"/>
    </row>
    <row r="732" spans="2:12" x14ac:dyDescent="0.2">
      <c r="B732" s="654"/>
      <c r="C732" s="233"/>
      <c r="D732" s="235"/>
      <c r="E732" s="69"/>
      <c r="F732" s="32"/>
      <c r="G732" s="32"/>
      <c r="H732" s="31"/>
      <c r="I732" s="31"/>
      <c r="J732" s="560"/>
      <c r="K732" s="561"/>
      <c r="L732" s="592"/>
    </row>
    <row r="733" spans="2:12" x14ac:dyDescent="0.2">
      <c r="B733" s="654"/>
      <c r="C733" s="233"/>
      <c r="D733" s="235"/>
      <c r="E733" s="69"/>
      <c r="F733" s="32"/>
      <c r="G733" s="32"/>
      <c r="H733" s="31"/>
      <c r="I733" s="31"/>
      <c r="J733" s="560"/>
      <c r="K733" s="561"/>
      <c r="L733" s="592"/>
    </row>
    <row r="734" spans="2:12" x14ac:dyDescent="0.2">
      <c r="B734" s="654"/>
      <c r="C734" s="233"/>
      <c r="D734" s="235"/>
      <c r="E734" s="69"/>
      <c r="F734" s="32"/>
      <c r="G734" s="32"/>
      <c r="H734" s="31"/>
      <c r="I734" s="31"/>
      <c r="J734" s="560"/>
      <c r="K734" s="561"/>
      <c r="L734" s="592"/>
    </row>
    <row r="735" spans="2:12" x14ac:dyDescent="0.2">
      <c r="B735" s="654"/>
      <c r="C735" s="233"/>
      <c r="D735" s="235"/>
      <c r="E735" s="69"/>
      <c r="F735" s="32"/>
      <c r="G735" s="32"/>
      <c r="H735" s="31"/>
      <c r="I735" s="31"/>
      <c r="J735" s="560"/>
      <c r="K735" s="561"/>
      <c r="L735" s="592"/>
    </row>
    <row r="736" spans="2:12" x14ac:dyDescent="0.2">
      <c r="B736" s="654"/>
      <c r="C736" s="233"/>
      <c r="D736" s="235"/>
      <c r="E736" s="69"/>
      <c r="F736" s="32"/>
      <c r="G736" s="32"/>
      <c r="H736" s="31"/>
      <c r="I736" s="31"/>
      <c r="J736" s="560"/>
      <c r="K736" s="561"/>
      <c r="L736" s="592"/>
    </row>
    <row r="737" spans="2:12" x14ac:dyDescent="0.2">
      <c r="B737" s="654"/>
      <c r="C737" s="233"/>
      <c r="D737" s="235"/>
      <c r="E737" s="69"/>
      <c r="F737" s="32"/>
      <c r="G737" s="32"/>
      <c r="H737" s="31"/>
      <c r="I737" s="31"/>
      <c r="J737" s="560"/>
      <c r="K737" s="561"/>
      <c r="L737" s="592"/>
    </row>
    <row r="738" spans="2:12" x14ac:dyDescent="0.2">
      <c r="B738" s="654"/>
      <c r="C738" s="233"/>
      <c r="D738" s="235"/>
      <c r="E738" s="69"/>
      <c r="F738" s="32"/>
      <c r="G738" s="32"/>
      <c r="H738" s="31"/>
      <c r="I738" s="31"/>
      <c r="J738" s="560"/>
      <c r="K738" s="561"/>
      <c r="L738" s="592"/>
    </row>
    <row r="739" spans="2:12" x14ac:dyDescent="0.2">
      <c r="B739" s="655"/>
      <c r="C739" s="233"/>
      <c r="D739" s="235"/>
      <c r="E739" s="69"/>
      <c r="F739" s="32"/>
      <c r="G739" s="32"/>
      <c r="H739" s="31"/>
      <c r="I739" s="31"/>
      <c r="J739" s="560"/>
      <c r="K739" s="561"/>
      <c r="L739" s="592"/>
    </row>
    <row r="740" spans="2:12" x14ac:dyDescent="0.2">
      <c r="B740" s="656" t="s">
        <v>764</v>
      </c>
      <c r="C740" s="236"/>
      <c r="D740" s="31"/>
      <c r="E740" s="69"/>
      <c r="F740" s="32"/>
      <c r="G740" s="32"/>
      <c r="H740" s="31"/>
      <c r="I740" s="31"/>
      <c r="J740" s="724"/>
      <c r="K740" s="724"/>
      <c r="L740" s="724"/>
    </row>
    <row r="741" spans="2:12" x14ac:dyDescent="0.2">
      <c r="B741" s="656"/>
      <c r="C741" s="236"/>
      <c r="D741" s="31"/>
      <c r="E741" s="69"/>
      <c r="F741" s="32"/>
      <c r="G741" s="32"/>
      <c r="H741" s="31"/>
      <c r="I741" s="31"/>
      <c r="J741" s="560"/>
      <c r="K741" s="561"/>
      <c r="L741" s="592"/>
    </row>
    <row r="742" spans="2:12" x14ac:dyDescent="0.2">
      <c r="B742" s="656"/>
      <c r="C742" s="236"/>
      <c r="D742" s="31"/>
      <c r="E742" s="69"/>
      <c r="F742" s="32"/>
      <c r="G742" s="32"/>
      <c r="H742" s="31"/>
      <c r="I742" s="31"/>
      <c r="J742" s="724"/>
      <c r="K742" s="724"/>
      <c r="L742" s="724"/>
    </row>
    <row r="743" spans="2:12" x14ac:dyDescent="0.2">
      <c r="B743" s="656"/>
      <c r="C743" s="236"/>
      <c r="D743" s="31"/>
      <c r="E743" s="69"/>
      <c r="F743" s="32"/>
      <c r="G743" s="32"/>
      <c r="H743" s="31"/>
      <c r="I743" s="31"/>
      <c r="J743" s="724"/>
      <c r="K743" s="724"/>
      <c r="L743" s="724"/>
    </row>
    <row r="744" spans="2:12" x14ac:dyDescent="0.2">
      <c r="B744" s="656"/>
      <c r="C744" s="236"/>
      <c r="D744" s="31"/>
      <c r="E744" s="69"/>
      <c r="F744" s="32"/>
      <c r="G744" s="32"/>
      <c r="H744" s="31"/>
      <c r="I744" s="31"/>
      <c r="J744" s="724"/>
      <c r="K744" s="724"/>
      <c r="L744" s="724"/>
    </row>
    <row r="745" spans="2:12" x14ac:dyDescent="0.2">
      <c r="B745" s="656"/>
      <c r="C745" s="236"/>
      <c r="D745" s="31"/>
      <c r="E745" s="69"/>
      <c r="F745" s="32"/>
      <c r="G745" s="32"/>
      <c r="H745" s="31"/>
      <c r="I745" s="31"/>
      <c r="J745" s="560"/>
      <c r="K745" s="561"/>
      <c r="L745" s="592"/>
    </row>
    <row r="746" spans="2:12" x14ac:dyDescent="0.2">
      <c r="B746" s="656"/>
      <c r="C746" s="236"/>
      <c r="D746" s="31"/>
      <c r="E746" s="69"/>
      <c r="F746" s="32"/>
      <c r="G746" s="32"/>
      <c r="H746" s="31"/>
      <c r="I746" s="31"/>
      <c r="J746" s="560"/>
      <c r="K746" s="561"/>
      <c r="L746" s="592"/>
    </row>
    <row r="747" spans="2:12" x14ac:dyDescent="0.2">
      <c r="B747" s="656"/>
      <c r="C747" s="236"/>
      <c r="D747" s="31"/>
      <c r="E747" s="69"/>
      <c r="F747" s="32"/>
      <c r="G747" s="32"/>
      <c r="H747" s="31"/>
      <c r="I747" s="31"/>
      <c r="J747" s="724"/>
      <c r="K747" s="724"/>
      <c r="L747" s="724"/>
    </row>
    <row r="748" spans="2:12" x14ac:dyDescent="0.2">
      <c r="B748" s="656"/>
      <c r="C748" s="236"/>
      <c r="D748" s="31"/>
      <c r="E748" s="69"/>
      <c r="F748" s="32"/>
      <c r="G748" s="32"/>
      <c r="H748" s="31"/>
      <c r="I748" s="31"/>
      <c r="J748" s="724"/>
      <c r="K748" s="724"/>
      <c r="L748" s="724"/>
    </row>
    <row r="749" spans="2:12" x14ac:dyDescent="0.2">
      <c r="B749" s="656"/>
      <c r="C749" s="236"/>
      <c r="D749" s="31"/>
      <c r="E749" s="69"/>
      <c r="F749" s="32"/>
      <c r="G749" s="32"/>
      <c r="H749" s="31"/>
      <c r="I749" s="31"/>
      <c r="J749" s="724"/>
      <c r="K749" s="724"/>
      <c r="L749" s="724"/>
    </row>
    <row r="750" spans="2:12" x14ac:dyDescent="0.2">
      <c r="B750" s="656"/>
      <c r="C750" s="236"/>
      <c r="D750" s="31"/>
      <c r="E750" s="69"/>
      <c r="F750" s="32"/>
      <c r="G750" s="32"/>
      <c r="H750" s="31"/>
      <c r="I750" s="31"/>
      <c r="J750" s="724"/>
      <c r="K750" s="724"/>
      <c r="L750" s="724"/>
    </row>
    <row r="751" spans="2:12" x14ac:dyDescent="0.2">
      <c r="B751" s="656"/>
      <c r="C751" s="236"/>
      <c r="D751" s="31"/>
      <c r="E751" s="69"/>
      <c r="F751" s="32"/>
      <c r="G751" s="32"/>
      <c r="H751" s="31"/>
      <c r="I751" s="31"/>
      <c r="J751" s="560"/>
      <c r="K751" s="561"/>
      <c r="L751" s="592"/>
    </row>
    <row r="752" spans="2:12" x14ac:dyDescent="0.2">
      <c r="B752" s="656"/>
      <c r="C752" s="236"/>
      <c r="D752" s="31"/>
      <c r="E752" s="69"/>
      <c r="F752" s="32"/>
      <c r="G752" s="32"/>
      <c r="H752" s="31"/>
      <c r="I752" s="31"/>
      <c r="J752" s="560"/>
      <c r="K752" s="561"/>
      <c r="L752" s="592"/>
    </row>
    <row r="753" spans="2:22" x14ac:dyDescent="0.2">
      <c r="B753" s="656"/>
      <c r="C753" s="236"/>
      <c r="D753" s="31"/>
      <c r="E753" s="69"/>
      <c r="F753" s="32"/>
      <c r="G753" s="32"/>
      <c r="H753" s="31"/>
      <c r="I753" s="31"/>
      <c r="J753" s="560"/>
      <c r="K753" s="561"/>
      <c r="L753" s="592"/>
    </row>
    <row r="754" spans="2:22" x14ac:dyDescent="0.2">
      <c r="B754" s="656"/>
      <c r="C754" s="236"/>
      <c r="D754" s="31"/>
      <c r="E754" s="69"/>
      <c r="F754" s="32"/>
      <c r="G754" s="32"/>
      <c r="H754" s="31"/>
      <c r="I754" s="31"/>
      <c r="J754" s="560"/>
      <c r="K754" s="561"/>
      <c r="L754" s="592"/>
    </row>
    <row r="755" spans="2:22" x14ac:dyDescent="0.2">
      <c r="B755" s="656"/>
      <c r="C755" s="236"/>
      <c r="D755" s="31"/>
      <c r="E755" s="69"/>
      <c r="F755" s="32"/>
      <c r="G755" s="32"/>
      <c r="H755" s="31"/>
      <c r="I755" s="31"/>
      <c r="J755" s="560"/>
      <c r="K755" s="561"/>
      <c r="L755" s="592"/>
    </row>
    <row r="756" spans="2:22" x14ac:dyDescent="0.2">
      <c r="B756" s="656"/>
      <c r="C756" s="236"/>
      <c r="D756" s="31"/>
      <c r="E756" s="69"/>
      <c r="F756" s="32"/>
      <c r="G756" s="32"/>
      <c r="H756" s="31"/>
      <c r="I756" s="31"/>
      <c r="J756" s="560"/>
      <c r="K756" s="561"/>
      <c r="L756" s="592"/>
    </row>
    <row r="757" spans="2:22" x14ac:dyDescent="0.2">
      <c r="B757" s="656"/>
      <c r="C757" s="236"/>
      <c r="D757" s="31"/>
      <c r="E757" s="69"/>
      <c r="F757" s="32"/>
      <c r="G757" s="32"/>
      <c r="H757" s="31"/>
      <c r="I757" s="31"/>
      <c r="J757" s="560"/>
      <c r="K757" s="561"/>
      <c r="L757" s="592"/>
    </row>
    <row r="758" spans="2:22" x14ac:dyDescent="0.2">
      <c r="B758" s="656"/>
      <c r="C758" s="236"/>
      <c r="D758" s="31"/>
      <c r="E758" s="69"/>
      <c r="F758" s="32"/>
      <c r="G758" s="32"/>
      <c r="H758" s="31"/>
      <c r="I758" s="31"/>
      <c r="J758" s="560"/>
      <c r="K758" s="561"/>
      <c r="L758" s="592"/>
    </row>
    <row r="759" spans="2:22" x14ac:dyDescent="0.2">
      <c r="B759" s="656"/>
      <c r="C759" s="236"/>
      <c r="D759" s="31"/>
      <c r="E759" s="69"/>
      <c r="F759" s="32"/>
      <c r="G759" s="32"/>
      <c r="H759" s="31"/>
      <c r="I759" s="31"/>
      <c r="J759" s="560"/>
      <c r="K759" s="561"/>
      <c r="L759" s="592"/>
    </row>
    <row r="761" spans="2:22" ht="15.75" x14ac:dyDescent="0.2">
      <c r="B761" s="341" t="s">
        <v>102</v>
      </c>
    </row>
    <row r="763" spans="2:22" ht="15" thickBot="1" x14ac:dyDescent="0.25"/>
    <row r="764" spans="2:22" s="389" customFormat="1" ht="21" thickBot="1" x14ac:dyDescent="0.35">
      <c r="B764" s="430" t="s">
        <v>458</v>
      </c>
      <c r="C764" s="427"/>
      <c r="D764" s="427"/>
      <c r="E764" s="427"/>
      <c r="F764" s="427"/>
      <c r="G764" s="427"/>
      <c r="H764" s="427"/>
      <c r="I764" s="428"/>
      <c r="K764" s="390"/>
      <c r="M764" s="391"/>
      <c r="N764" s="391"/>
      <c r="O764" s="391"/>
      <c r="P764" s="391"/>
      <c r="Q764" s="392"/>
      <c r="R764" s="392"/>
      <c r="S764" s="392"/>
      <c r="T764" s="392"/>
      <c r="U764" s="392"/>
      <c r="V764" s="392"/>
    </row>
    <row r="765" spans="2:22" ht="15" thickBot="1" x14ac:dyDescent="0.25"/>
    <row r="766" spans="2:22" ht="15" x14ac:dyDescent="0.2">
      <c r="B766" s="574" t="s">
        <v>459</v>
      </c>
      <c r="C766" s="575"/>
      <c r="D766" s="576"/>
    </row>
    <row r="767" spans="2:22" ht="16.5" x14ac:dyDescent="0.2">
      <c r="B767" s="20" t="s">
        <v>80</v>
      </c>
      <c r="C767" s="21" t="s">
        <v>81</v>
      </c>
      <c r="D767" s="22" t="s">
        <v>82</v>
      </c>
    </row>
    <row r="768" spans="2:22" ht="15" thickBot="1" x14ac:dyDescent="0.25">
      <c r="B768" s="169">
        <f>SUM(F784:F809)</f>
        <v>0</v>
      </c>
      <c r="C768" s="169">
        <f>SUM(G784:G809)</f>
        <v>0</v>
      </c>
      <c r="D768" s="169">
        <f>SUM(H784:H809)</f>
        <v>0</v>
      </c>
    </row>
    <row r="770" spans="2:8" ht="15" x14ac:dyDescent="0.25">
      <c r="B770" s="639" t="s">
        <v>104</v>
      </c>
      <c r="C770" s="639"/>
      <c r="D770" s="639"/>
    </row>
    <row r="771" spans="2:8" ht="33.75" customHeight="1" x14ac:dyDescent="0.2">
      <c r="B771" s="578" t="s">
        <v>460</v>
      </c>
      <c r="C771" s="578"/>
      <c r="D771" s="175"/>
    </row>
    <row r="773" spans="2:8" ht="15" x14ac:dyDescent="0.25">
      <c r="B773" s="46" t="s">
        <v>461</v>
      </c>
      <c r="F773" s="46" t="s">
        <v>462</v>
      </c>
    </row>
    <row r="775" spans="2:8" ht="75" x14ac:dyDescent="0.25">
      <c r="B775" s="29" t="s">
        <v>463</v>
      </c>
      <c r="C775" s="75"/>
      <c r="F775" s="487" t="s">
        <v>464</v>
      </c>
      <c r="G775" s="75"/>
    </row>
    <row r="776" spans="2:8" ht="90" x14ac:dyDescent="0.25">
      <c r="B776" s="29" t="s">
        <v>465</v>
      </c>
      <c r="C776" s="75"/>
      <c r="F776" s="487" t="s">
        <v>466</v>
      </c>
      <c r="G776" s="75"/>
    </row>
    <row r="777" spans="2:8" ht="75" x14ac:dyDescent="0.25">
      <c r="B777" s="29" t="s">
        <v>467</v>
      </c>
      <c r="C777" s="76"/>
      <c r="F777" s="487" t="s">
        <v>468</v>
      </c>
      <c r="G777" s="75"/>
    </row>
    <row r="781" spans="2:8" ht="18" x14ac:dyDescent="0.25">
      <c r="B781" s="334" t="s">
        <v>469</v>
      </c>
    </row>
    <row r="783" spans="2:8" ht="63" x14ac:dyDescent="0.25">
      <c r="B783" s="487" t="s">
        <v>470</v>
      </c>
      <c r="C783" s="487" t="s">
        <v>471</v>
      </c>
      <c r="D783" s="487" t="s">
        <v>472</v>
      </c>
      <c r="E783" s="487" t="s">
        <v>473</v>
      </c>
      <c r="F783" s="481" t="s">
        <v>474</v>
      </c>
      <c r="G783" s="481" t="s">
        <v>475</v>
      </c>
      <c r="H783" s="481" t="s">
        <v>476</v>
      </c>
    </row>
    <row r="784" spans="2:8" x14ac:dyDescent="0.2">
      <c r="B784" s="32"/>
      <c r="C784" s="32"/>
      <c r="D784" s="31"/>
      <c r="E784" s="32"/>
      <c r="F784" s="80"/>
      <c r="G784" s="80"/>
      <c r="H784" s="80"/>
    </row>
    <row r="785" spans="2:8" x14ac:dyDescent="0.2">
      <c r="B785" s="32"/>
      <c r="C785" s="32"/>
      <c r="D785" s="31"/>
      <c r="E785" s="32"/>
      <c r="F785" s="80"/>
      <c r="G785" s="80"/>
      <c r="H785" s="80"/>
    </row>
    <row r="786" spans="2:8" x14ac:dyDescent="0.2">
      <c r="B786" s="32"/>
      <c r="C786" s="32"/>
      <c r="D786" s="31"/>
      <c r="E786" s="32"/>
      <c r="F786" s="80"/>
      <c r="G786" s="80"/>
      <c r="H786" s="80"/>
    </row>
    <row r="787" spans="2:8" x14ac:dyDescent="0.2">
      <c r="B787" s="32"/>
      <c r="C787" s="32"/>
      <c r="D787" s="31"/>
      <c r="E787" s="32"/>
      <c r="F787" s="80"/>
      <c r="G787" s="80"/>
      <c r="H787" s="80"/>
    </row>
    <row r="788" spans="2:8" x14ac:dyDescent="0.2">
      <c r="B788" s="32"/>
      <c r="C788" s="32"/>
      <c r="D788" s="31"/>
      <c r="E788" s="32"/>
      <c r="F788" s="80"/>
      <c r="G788" s="80"/>
      <c r="H788" s="80"/>
    </row>
    <row r="789" spans="2:8" x14ac:dyDescent="0.2">
      <c r="B789" s="32"/>
      <c r="C789" s="32"/>
      <c r="D789" s="31"/>
      <c r="E789" s="32"/>
      <c r="F789" s="80"/>
      <c r="G789" s="80"/>
      <c r="H789" s="80"/>
    </row>
    <row r="790" spans="2:8" x14ac:dyDescent="0.2">
      <c r="B790" s="32"/>
      <c r="C790" s="32"/>
      <c r="D790" s="31"/>
      <c r="E790" s="32"/>
      <c r="F790" s="80"/>
      <c r="G790" s="80"/>
      <c r="H790" s="80"/>
    </row>
    <row r="791" spans="2:8" x14ac:dyDescent="0.2">
      <c r="B791" s="32"/>
      <c r="C791" s="32"/>
      <c r="D791" s="31"/>
      <c r="E791" s="32"/>
      <c r="F791" s="80"/>
      <c r="G791" s="80"/>
      <c r="H791" s="80"/>
    </row>
    <row r="792" spans="2:8" x14ac:dyDescent="0.2">
      <c r="B792" s="32"/>
      <c r="C792" s="32"/>
      <c r="D792" s="31"/>
      <c r="E792" s="32"/>
      <c r="F792" s="80"/>
      <c r="G792" s="80"/>
      <c r="H792" s="80"/>
    </row>
    <row r="793" spans="2:8" x14ac:dyDescent="0.2">
      <c r="B793" s="32"/>
      <c r="C793" s="32"/>
      <c r="D793" s="31"/>
      <c r="E793" s="32"/>
      <c r="F793" s="80"/>
      <c r="G793" s="80"/>
      <c r="H793" s="80"/>
    </row>
    <row r="794" spans="2:8" x14ac:dyDescent="0.2">
      <c r="B794" s="32"/>
      <c r="C794" s="32"/>
      <c r="D794" s="31"/>
      <c r="E794" s="32"/>
      <c r="F794" s="80"/>
      <c r="G794" s="80"/>
      <c r="H794" s="80"/>
    </row>
    <row r="795" spans="2:8" x14ac:dyDescent="0.2">
      <c r="B795" s="32"/>
      <c r="C795" s="32"/>
      <c r="D795" s="31"/>
      <c r="E795" s="32"/>
      <c r="F795" s="80"/>
      <c r="G795" s="80"/>
      <c r="H795" s="80"/>
    </row>
    <row r="796" spans="2:8" x14ac:dyDescent="0.2">
      <c r="B796" s="32"/>
      <c r="C796" s="32"/>
      <c r="D796" s="31"/>
      <c r="E796" s="32"/>
      <c r="F796" s="80"/>
      <c r="G796" s="80"/>
      <c r="H796" s="80"/>
    </row>
    <row r="797" spans="2:8" x14ac:dyDescent="0.2">
      <c r="B797" s="32"/>
      <c r="C797" s="32"/>
      <c r="D797" s="31"/>
      <c r="E797" s="32"/>
      <c r="F797" s="80"/>
      <c r="G797" s="80"/>
      <c r="H797" s="80"/>
    </row>
    <row r="798" spans="2:8" x14ac:dyDescent="0.2">
      <c r="B798" s="32"/>
      <c r="C798" s="32"/>
      <c r="D798" s="31"/>
      <c r="E798" s="32"/>
      <c r="F798" s="80"/>
      <c r="G798" s="80"/>
      <c r="H798" s="80"/>
    </row>
    <row r="799" spans="2:8" x14ac:dyDescent="0.2">
      <c r="B799" s="32"/>
      <c r="C799" s="32"/>
      <c r="D799" s="31"/>
      <c r="E799" s="32"/>
      <c r="F799" s="80"/>
      <c r="G799" s="80"/>
      <c r="H799" s="80"/>
    </row>
    <row r="800" spans="2:8" x14ac:dyDescent="0.2">
      <c r="B800" s="32"/>
      <c r="C800" s="32"/>
      <c r="D800" s="31"/>
      <c r="E800" s="32"/>
      <c r="F800" s="80"/>
      <c r="G800" s="80"/>
      <c r="H800" s="80"/>
    </row>
    <row r="801" spans="2:8" x14ac:dyDescent="0.2">
      <c r="B801" s="32"/>
      <c r="C801" s="32"/>
      <c r="D801" s="31"/>
      <c r="E801" s="32"/>
      <c r="F801" s="80"/>
      <c r="G801" s="80"/>
      <c r="H801" s="80"/>
    </row>
    <row r="802" spans="2:8" x14ac:dyDescent="0.2">
      <c r="B802" s="32"/>
      <c r="C802" s="32"/>
      <c r="D802" s="31"/>
      <c r="E802" s="32"/>
      <c r="F802" s="80"/>
      <c r="G802" s="80"/>
      <c r="H802" s="80"/>
    </row>
    <row r="803" spans="2:8" x14ac:dyDescent="0.2">
      <c r="B803" s="32"/>
      <c r="C803" s="32"/>
      <c r="D803" s="31"/>
      <c r="E803" s="32"/>
      <c r="F803" s="80"/>
      <c r="G803" s="80"/>
      <c r="H803" s="80"/>
    </row>
    <row r="804" spans="2:8" x14ac:dyDescent="0.2">
      <c r="B804" s="32"/>
      <c r="C804" s="32"/>
      <c r="D804" s="31"/>
      <c r="E804" s="32"/>
      <c r="F804" s="80"/>
      <c r="G804" s="80"/>
      <c r="H804" s="80"/>
    </row>
    <row r="805" spans="2:8" x14ac:dyDescent="0.2">
      <c r="B805" s="32"/>
      <c r="C805" s="32"/>
      <c r="D805" s="31"/>
      <c r="E805" s="32"/>
      <c r="F805" s="80"/>
      <c r="G805" s="80"/>
      <c r="H805" s="80"/>
    </row>
    <row r="806" spans="2:8" x14ac:dyDescent="0.2">
      <c r="B806" s="32"/>
      <c r="C806" s="32"/>
      <c r="D806" s="31"/>
      <c r="E806" s="32"/>
      <c r="F806" s="80"/>
      <c r="G806" s="80"/>
      <c r="H806" s="80"/>
    </row>
    <row r="807" spans="2:8" x14ac:dyDescent="0.2">
      <c r="B807" s="32"/>
      <c r="C807" s="32"/>
      <c r="D807" s="31"/>
      <c r="E807" s="32"/>
      <c r="F807" s="80"/>
      <c r="G807" s="80"/>
      <c r="H807" s="80"/>
    </row>
    <row r="808" spans="2:8" x14ac:dyDescent="0.2">
      <c r="B808" s="32"/>
      <c r="C808" s="32"/>
      <c r="D808" s="31"/>
      <c r="E808" s="32"/>
      <c r="F808" s="80"/>
      <c r="G808" s="80"/>
      <c r="H808" s="80"/>
    </row>
    <row r="809" spans="2:8" x14ac:dyDescent="0.2">
      <c r="B809" s="32"/>
      <c r="C809" s="32"/>
      <c r="D809" s="31"/>
      <c r="E809" s="32"/>
      <c r="F809" s="80"/>
      <c r="G809" s="80"/>
      <c r="H809" s="80"/>
    </row>
    <row r="812" spans="2:8" ht="120" x14ac:dyDescent="0.25">
      <c r="B812" s="481" t="s">
        <v>477</v>
      </c>
    </row>
    <row r="813" spans="2:8" x14ac:dyDescent="0.2">
      <c r="B813" s="40"/>
    </row>
    <row r="816" spans="2:8" ht="15.75" x14ac:dyDescent="0.25">
      <c r="B816" s="333" t="s">
        <v>478</v>
      </c>
    </row>
    <row r="818" spans="2:10" ht="150" x14ac:dyDescent="0.25">
      <c r="B818" s="29" t="s">
        <v>479</v>
      </c>
      <c r="C818" s="29" t="s">
        <v>480</v>
      </c>
      <c r="D818" s="29" t="s">
        <v>97</v>
      </c>
      <c r="E818" s="29" t="s">
        <v>98</v>
      </c>
      <c r="F818" s="487" t="s">
        <v>99</v>
      </c>
      <c r="G818" s="487" t="s">
        <v>148</v>
      </c>
      <c r="H818" s="571" t="s">
        <v>101</v>
      </c>
      <c r="I818" s="572"/>
      <c r="J818" s="606"/>
    </row>
    <row r="819" spans="2:10" x14ac:dyDescent="0.2">
      <c r="B819" s="32"/>
      <c r="C819" s="32"/>
      <c r="D819" s="32"/>
      <c r="E819" s="32"/>
      <c r="F819" s="31"/>
      <c r="G819" s="31"/>
      <c r="H819" s="560"/>
      <c r="I819" s="561"/>
      <c r="J819" s="592"/>
    </row>
    <row r="820" spans="2:10" x14ac:dyDescent="0.2">
      <c r="B820" s="32"/>
      <c r="C820" s="32"/>
      <c r="D820" s="32"/>
      <c r="E820" s="32"/>
      <c r="F820" s="31"/>
      <c r="G820" s="31"/>
      <c r="H820" s="560"/>
      <c r="I820" s="561"/>
      <c r="J820" s="592"/>
    </row>
    <row r="821" spans="2:10" x14ac:dyDescent="0.2">
      <c r="B821" s="32"/>
      <c r="C821" s="32"/>
      <c r="D821" s="32"/>
      <c r="E821" s="32"/>
      <c r="F821" s="31"/>
      <c r="G821" s="31"/>
      <c r="H821" s="560"/>
      <c r="I821" s="561"/>
      <c r="J821" s="592"/>
    </row>
    <row r="822" spans="2:10" x14ac:dyDescent="0.2">
      <c r="B822" s="32"/>
      <c r="C822" s="32"/>
      <c r="D822" s="32"/>
      <c r="E822" s="32"/>
      <c r="F822" s="31"/>
      <c r="G822" s="31"/>
      <c r="H822" s="560"/>
      <c r="I822" s="561"/>
      <c r="J822" s="592"/>
    </row>
    <row r="823" spans="2:10" x14ac:dyDescent="0.2">
      <c r="B823" s="32"/>
      <c r="C823" s="32"/>
      <c r="D823" s="32"/>
      <c r="E823" s="32"/>
      <c r="F823" s="31"/>
      <c r="G823" s="31"/>
      <c r="H823" s="560"/>
      <c r="I823" s="561"/>
      <c r="J823" s="592"/>
    </row>
    <row r="824" spans="2:10" x14ac:dyDescent="0.2">
      <c r="B824" s="32"/>
      <c r="C824" s="32"/>
      <c r="D824" s="32"/>
      <c r="E824" s="32"/>
      <c r="F824" s="31"/>
      <c r="G824" s="31"/>
      <c r="H824" s="560"/>
      <c r="I824" s="561"/>
      <c r="J824" s="592"/>
    </row>
    <row r="825" spans="2:10" x14ac:dyDescent="0.2">
      <c r="B825" s="32"/>
      <c r="C825" s="32"/>
      <c r="D825" s="32"/>
      <c r="E825" s="32"/>
      <c r="F825" s="31"/>
      <c r="G825" s="31"/>
      <c r="H825" s="560"/>
      <c r="I825" s="561"/>
      <c r="J825" s="592"/>
    </row>
    <row r="826" spans="2:10" x14ac:dyDescent="0.2">
      <c r="B826" s="32"/>
      <c r="C826" s="32"/>
      <c r="D826" s="32"/>
      <c r="E826" s="32"/>
      <c r="F826" s="31"/>
      <c r="G826" s="31"/>
      <c r="H826" s="560"/>
      <c r="I826" s="561"/>
      <c r="J826" s="592"/>
    </row>
    <row r="827" spans="2:10" x14ac:dyDescent="0.2">
      <c r="B827" s="32"/>
      <c r="C827" s="32"/>
      <c r="D827" s="32"/>
      <c r="E827" s="32"/>
      <c r="F827" s="31"/>
      <c r="G827" s="31"/>
      <c r="H827" s="560"/>
      <c r="I827" s="561"/>
      <c r="J827" s="592"/>
    </row>
    <row r="828" spans="2:10" x14ac:dyDescent="0.2">
      <c r="B828" s="32"/>
      <c r="C828" s="32"/>
      <c r="D828" s="32"/>
      <c r="E828" s="32"/>
      <c r="F828" s="31"/>
      <c r="G828" s="31"/>
      <c r="H828" s="560"/>
      <c r="I828" s="561"/>
      <c r="J828" s="592"/>
    </row>
    <row r="831" spans="2:10" ht="15.75" x14ac:dyDescent="0.2">
      <c r="B831" s="341" t="s">
        <v>102</v>
      </c>
    </row>
  </sheetData>
  <sheetProtection algorithmName="SHA-512" hashValue="jKqhAE+sB8oP6dHDHmZ6kz+pyF3FhSZ9P/Xzub6uXn/OGoQpLw79d+iEUkfX10yP5T+i3kmEqcaRbYNs2PgUJQ==" saltValue="s0u4XAhSth6TgBAHCPjLvQ==" spinCount="100000" sheet="1" objects="1" scenarios="1" selectLockedCells="1"/>
  <mergeCells count="253">
    <mergeCell ref="H827:J827"/>
    <mergeCell ref="H828:J828"/>
    <mergeCell ref="H818:J818"/>
    <mergeCell ref="H819:J819"/>
    <mergeCell ref="H820:J820"/>
    <mergeCell ref="H821:J821"/>
    <mergeCell ref="H822:J822"/>
    <mergeCell ref="H823:J823"/>
    <mergeCell ref="H824:J824"/>
    <mergeCell ref="H825:J825"/>
    <mergeCell ref="H826:J826"/>
    <mergeCell ref="B766:D766"/>
    <mergeCell ref="B770:D770"/>
    <mergeCell ref="B771:C771"/>
    <mergeCell ref="B740:B759"/>
    <mergeCell ref="J740:L740"/>
    <mergeCell ref="J741:L741"/>
    <mergeCell ref="J742:L742"/>
    <mergeCell ref="J743:L743"/>
    <mergeCell ref="J744:L744"/>
    <mergeCell ref="J745:L745"/>
    <mergeCell ref="J746:L746"/>
    <mergeCell ref="J747:L747"/>
    <mergeCell ref="J748:L748"/>
    <mergeCell ref="J749:L749"/>
    <mergeCell ref="J750:L750"/>
    <mergeCell ref="J751:L751"/>
    <mergeCell ref="J752:L752"/>
    <mergeCell ref="J753:L753"/>
    <mergeCell ref="J754:L754"/>
    <mergeCell ref="J755:L755"/>
    <mergeCell ref="J756:L756"/>
    <mergeCell ref="J757:L757"/>
    <mergeCell ref="J758:L758"/>
    <mergeCell ref="J759:L759"/>
    <mergeCell ref="B720:B739"/>
    <mergeCell ref="J720:L720"/>
    <mergeCell ref="J721:L721"/>
    <mergeCell ref="J722:L722"/>
    <mergeCell ref="J723:L723"/>
    <mergeCell ref="J724:L724"/>
    <mergeCell ref="J725:L725"/>
    <mergeCell ref="J726:L726"/>
    <mergeCell ref="J727:L727"/>
    <mergeCell ref="J728:L728"/>
    <mergeCell ref="J729:L729"/>
    <mergeCell ref="J730:L730"/>
    <mergeCell ref="J731:L731"/>
    <mergeCell ref="J732:L732"/>
    <mergeCell ref="J733:L733"/>
    <mergeCell ref="J734:L734"/>
    <mergeCell ref="J735:L735"/>
    <mergeCell ref="J736:L736"/>
    <mergeCell ref="J737:L737"/>
    <mergeCell ref="J738:L738"/>
    <mergeCell ref="J739:L739"/>
    <mergeCell ref="C719:E719"/>
    <mergeCell ref="J699:L699"/>
    <mergeCell ref="J700:L700"/>
    <mergeCell ref="J701:L701"/>
    <mergeCell ref="J702:L702"/>
    <mergeCell ref="J703:L703"/>
    <mergeCell ref="J704:L704"/>
    <mergeCell ref="J705:L705"/>
    <mergeCell ref="J706:L706"/>
    <mergeCell ref="J707:L707"/>
    <mergeCell ref="J708:L708"/>
    <mergeCell ref="J709:L709"/>
    <mergeCell ref="J710:L710"/>
    <mergeCell ref="J711:L711"/>
    <mergeCell ref="J712:L712"/>
    <mergeCell ref="J713:L713"/>
    <mergeCell ref="J714:L714"/>
    <mergeCell ref="J715:L715"/>
    <mergeCell ref="J716:L716"/>
    <mergeCell ref="J717:L717"/>
    <mergeCell ref="J718:L718"/>
    <mergeCell ref="J719:L719"/>
    <mergeCell ref="C664:E664"/>
    <mergeCell ref="C665:E665"/>
    <mergeCell ref="B668:E668"/>
    <mergeCell ref="B686:B691"/>
    <mergeCell ref="B700:B719"/>
    <mergeCell ref="C700:E700"/>
    <mergeCell ref="C701:E701"/>
    <mergeCell ref="C702:E702"/>
    <mergeCell ref="C703:E703"/>
    <mergeCell ref="C704:E704"/>
    <mergeCell ref="C705:E705"/>
    <mergeCell ref="C706:E706"/>
    <mergeCell ref="C707:E707"/>
    <mergeCell ref="C708:E708"/>
    <mergeCell ref="C709:E709"/>
    <mergeCell ref="C710:E710"/>
    <mergeCell ref="C711:E711"/>
    <mergeCell ref="C712:E712"/>
    <mergeCell ref="C713:E713"/>
    <mergeCell ref="C714:E714"/>
    <mergeCell ref="C715:E715"/>
    <mergeCell ref="C716:E716"/>
    <mergeCell ref="C717:E717"/>
    <mergeCell ref="C718:E718"/>
    <mergeCell ref="F627:G627"/>
    <mergeCell ref="C634:H634"/>
    <mergeCell ref="C644:E644"/>
    <mergeCell ref="F628:G628"/>
    <mergeCell ref="B645:B665"/>
    <mergeCell ref="C645:E645"/>
    <mergeCell ref="C646:E646"/>
    <mergeCell ref="C647:E647"/>
    <mergeCell ref="C648:E648"/>
    <mergeCell ref="C649:E649"/>
    <mergeCell ref="C650:E650"/>
    <mergeCell ref="C651:E651"/>
    <mergeCell ref="C652:E652"/>
    <mergeCell ref="C653:E653"/>
    <mergeCell ref="C654:E654"/>
    <mergeCell ref="C655:E655"/>
    <mergeCell ref="C656:E656"/>
    <mergeCell ref="C657:E657"/>
    <mergeCell ref="C658:E658"/>
    <mergeCell ref="C659:E659"/>
    <mergeCell ref="C660:E660"/>
    <mergeCell ref="C661:E661"/>
    <mergeCell ref="C662:E662"/>
    <mergeCell ref="C663:E663"/>
    <mergeCell ref="F625:H625"/>
    <mergeCell ref="B626:D626"/>
    <mergeCell ref="F626:G626"/>
    <mergeCell ref="F109:H109"/>
    <mergeCell ref="F110:H110"/>
    <mergeCell ref="F111:H111"/>
    <mergeCell ref="F112:H112"/>
    <mergeCell ref="F113:H113"/>
    <mergeCell ref="B96:D96"/>
    <mergeCell ref="B97:C97"/>
    <mergeCell ref="B128:D128"/>
    <mergeCell ref="B129:C129"/>
    <mergeCell ref="B134:E134"/>
    <mergeCell ref="C211:E211"/>
    <mergeCell ref="F114:H114"/>
    <mergeCell ref="F115:H115"/>
    <mergeCell ref="F116:H116"/>
    <mergeCell ref="F117:H117"/>
    <mergeCell ref="B124:D124"/>
    <mergeCell ref="H321:J321"/>
    <mergeCell ref="H322:J322"/>
    <mergeCell ref="H323:J323"/>
    <mergeCell ref="H324:J324"/>
    <mergeCell ref="H325:J325"/>
    <mergeCell ref="F107:H107"/>
    <mergeCell ref="F108:H108"/>
    <mergeCell ref="F53:H53"/>
    <mergeCell ref="F54:G54"/>
    <mergeCell ref="F55:G55"/>
    <mergeCell ref="F56:G56"/>
    <mergeCell ref="B92:D92"/>
    <mergeCell ref="D60:G61"/>
    <mergeCell ref="E62:G62"/>
    <mergeCell ref="E64:E66"/>
    <mergeCell ref="G74:I74"/>
    <mergeCell ref="G75:I75"/>
    <mergeCell ref="G76:I76"/>
    <mergeCell ref="G77:I77"/>
    <mergeCell ref="G78:I78"/>
    <mergeCell ref="G79:I79"/>
    <mergeCell ref="G80:I80"/>
    <mergeCell ref="G81:I81"/>
    <mergeCell ref="G82:I82"/>
    <mergeCell ref="G83:I83"/>
    <mergeCell ref="G84:I84"/>
    <mergeCell ref="B53:D53"/>
    <mergeCell ref="I212:K212"/>
    <mergeCell ref="B251:B256"/>
    <mergeCell ref="B274:B279"/>
    <mergeCell ref="R289:T289"/>
    <mergeCell ref="V289:W289"/>
    <mergeCell ref="H315:J315"/>
    <mergeCell ref="B229:D229"/>
    <mergeCell ref="B234:D234"/>
    <mergeCell ref="B235:C235"/>
    <mergeCell ref="B236:C236"/>
    <mergeCell ref="B237:C237"/>
    <mergeCell ref="I218:K218"/>
    <mergeCell ref="I219:K219"/>
    <mergeCell ref="I220:K220"/>
    <mergeCell ref="I221:K221"/>
    <mergeCell ref="I222:K222"/>
    <mergeCell ref="I213:K213"/>
    <mergeCell ref="I214:K214"/>
    <mergeCell ref="I215:K215"/>
    <mergeCell ref="I216:K216"/>
    <mergeCell ref="I217:K217"/>
    <mergeCell ref="H316:J316"/>
    <mergeCell ref="H317:J317"/>
    <mergeCell ref="H318:J318"/>
    <mergeCell ref="H319:J319"/>
    <mergeCell ref="H320:J320"/>
    <mergeCell ref="C331:E331"/>
    <mergeCell ref="B379:D379"/>
    <mergeCell ref="B384:D384"/>
    <mergeCell ref="B385:C385"/>
    <mergeCell ref="F379:H379"/>
    <mergeCell ref="F380:G380"/>
    <mergeCell ref="F381:G381"/>
    <mergeCell ref="F382:G382"/>
    <mergeCell ref="F383:G383"/>
    <mergeCell ref="H370:J370"/>
    <mergeCell ref="H371:J371"/>
    <mergeCell ref="H372:J372"/>
    <mergeCell ref="C335:E335"/>
    <mergeCell ref="C336:D336"/>
    <mergeCell ref="H365:J365"/>
    <mergeCell ref="H366:J366"/>
    <mergeCell ref="H367:J367"/>
    <mergeCell ref="H368:J368"/>
    <mergeCell ref="H369:J369"/>
    <mergeCell ref="G336:H336"/>
    <mergeCell ref="G337:H337"/>
    <mergeCell ref="H362:J362"/>
    <mergeCell ref="H363:J363"/>
    <mergeCell ref="H364:J364"/>
    <mergeCell ref="B417:D417"/>
    <mergeCell ref="B448:E448"/>
    <mergeCell ref="B468:E469"/>
    <mergeCell ref="G489:I489"/>
    <mergeCell ref="G490:I490"/>
    <mergeCell ref="N390:R390"/>
    <mergeCell ref="S390:V390"/>
    <mergeCell ref="W390:AA390"/>
    <mergeCell ref="B390:C390"/>
    <mergeCell ref="I390:J390"/>
    <mergeCell ref="K390:L390"/>
    <mergeCell ref="G496:I496"/>
    <mergeCell ref="G497:I497"/>
    <mergeCell ref="G498:I498"/>
    <mergeCell ref="G499:I499"/>
    <mergeCell ref="B506:D506"/>
    <mergeCell ref="G506:I506"/>
    <mergeCell ref="G491:I491"/>
    <mergeCell ref="G492:I492"/>
    <mergeCell ref="G493:I493"/>
    <mergeCell ref="G494:I494"/>
    <mergeCell ref="G495:I495"/>
    <mergeCell ref="B603:D603"/>
    <mergeCell ref="B607:D607"/>
    <mergeCell ref="B608:C608"/>
    <mergeCell ref="B583:C583"/>
    <mergeCell ref="G507:H507"/>
    <mergeCell ref="B511:D511"/>
    <mergeCell ref="B512:C512"/>
    <mergeCell ref="B578:D578"/>
    <mergeCell ref="B582:D582"/>
  </mergeCells>
  <conditionalFormatting sqref="B70">
    <cfRule type="expression" dxfId="331" priority="376" stopIfTrue="1">
      <formula>$Q$13="no"</formula>
    </cfRule>
    <cfRule type="expression" dxfId="329" priority="378" stopIfTrue="1">
      <formula>$Q$13="no"</formula>
    </cfRule>
  </conditionalFormatting>
  <conditionalFormatting sqref="B138:B147">
    <cfRule type="expression" dxfId="328" priority="357" stopIfTrue="1">
      <formula>$U$11="No"</formula>
    </cfRule>
    <cfRule type="expression" dxfId="327" priority="356" stopIfTrue="1">
      <formula>$T$30=2</formula>
    </cfRule>
  </conditionalFormatting>
  <conditionalFormatting sqref="B194:B203">
    <cfRule type="expression" dxfId="326" priority="341" stopIfTrue="1">
      <formula>$U$11="No"</formula>
    </cfRule>
  </conditionalFormatting>
  <conditionalFormatting sqref="B207">
    <cfRule type="expression" dxfId="325" priority="338" stopIfTrue="1">
      <formula>$U$11="No"</formula>
    </cfRule>
  </conditionalFormatting>
  <conditionalFormatting sqref="B213:B222">
    <cfRule type="expression" dxfId="323" priority="330" stopIfTrue="1">
      <formula>$U$11="No"</formula>
    </cfRule>
  </conditionalFormatting>
  <conditionalFormatting sqref="B291:B307">
    <cfRule type="expression" dxfId="322" priority="305" stopIfTrue="1">
      <formula>$AL$22=2</formula>
    </cfRule>
  </conditionalFormatting>
  <conditionalFormatting sqref="B311">
    <cfRule type="expression" dxfId="321" priority="297" stopIfTrue="1">
      <formula>$AI$8="no"</formula>
    </cfRule>
  </conditionalFormatting>
  <conditionalFormatting sqref="B316:B325 D316:F325">
    <cfRule type="expression" dxfId="319" priority="294" stopIfTrue="1">
      <formula>$AI$8="no"</formula>
    </cfRule>
  </conditionalFormatting>
  <conditionalFormatting sqref="B486">
    <cfRule type="expression" dxfId="316" priority="218" stopIfTrue="1">
      <formula>$AP$5="No"</formula>
    </cfRule>
  </conditionalFormatting>
  <conditionalFormatting sqref="B490:B499">
    <cfRule type="expression" dxfId="315" priority="207" stopIfTrue="1">
      <formula>NOT(ISBLANK($C490))</formula>
    </cfRule>
  </conditionalFormatting>
  <conditionalFormatting sqref="B636">
    <cfRule type="expression" dxfId="313" priority="138" stopIfTrue="1">
      <formula>$AE$7="no"</formula>
    </cfRule>
    <cfRule type="expression" dxfId="312" priority="139" stopIfTrue="1">
      <formula>$AE$32=2</formula>
    </cfRule>
  </conditionalFormatting>
  <conditionalFormatting sqref="B671:B678">
    <cfRule type="expression" dxfId="311" priority="126" stopIfTrue="1">
      <formula>AND($AE$10&lt;&gt;2,$AE$10&lt;&gt;9,$AE$10&lt;&gt;0)</formula>
    </cfRule>
    <cfRule type="expression" dxfId="310" priority="125" stopIfTrue="1">
      <formula>$AE$7="no"</formula>
    </cfRule>
    <cfRule type="expression" dxfId="309" priority="124" stopIfTrue="1">
      <formula>$AE$33=2</formula>
    </cfRule>
  </conditionalFormatting>
  <conditionalFormatting sqref="B695">
    <cfRule type="expression" dxfId="308" priority="107" stopIfTrue="1">
      <formula>$AE$7="no"</formula>
    </cfRule>
    <cfRule type="expression" dxfId="307" priority="108" stopIfTrue="1">
      <formula>AND($H$626="No",$H$627="No",$H$628="No")</formula>
    </cfRule>
  </conditionalFormatting>
  <conditionalFormatting sqref="B813">
    <cfRule type="expression" dxfId="306" priority="3" stopIfTrue="1">
      <formula>$S$13="no"</formula>
    </cfRule>
  </conditionalFormatting>
  <conditionalFormatting sqref="B108:C117">
    <cfRule type="expression" dxfId="303" priority="365" stopIfTrue="1">
      <formula>$I$103="No"</formula>
    </cfRule>
  </conditionalFormatting>
  <conditionalFormatting sqref="B392:C411">
    <cfRule type="expression" dxfId="302" priority="257" stopIfTrue="1">
      <formula>$AT$22=2</formula>
    </cfRule>
    <cfRule type="expression" dxfId="301" priority="254" stopIfTrue="1">
      <formula>$AP$5="No"</formula>
    </cfRule>
    <cfRule type="expression" dxfId="300" priority="251" stopIfTrue="1">
      <formula>AND($AT$23=2,$AT$24=2)</formula>
    </cfRule>
  </conditionalFormatting>
  <conditionalFormatting sqref="B616:C619">
    <cfRule type="expression" dxfId="299" priority="152" stopIfTrue="1">
      <formula>$E$31="Yes"</formula>
    </cfRule>
    <cfRule type="expression" dxfId="298" priority="150" stopIfTrue="1">
      <formula>AND($Y$20&lt;&gt;2,$Y$20&lt;&gt;9)</formula>
    </cfRule>
    <cfRule type="expression" dxfId="297" priority="151" stopIfTrue="1">
      <formula>$AA$17=2</formula>
    </cfRule>
  </conditionalFormatting>
  <conditionalFormatting sqref="B75:D84 G75:I84">
    <cfRule type="expression" dxfId="296" priority="375" stopIfTrue="1">
      <formula>$B$70="Yes"</formula>
    </cfRule>
  </conditionalFormatting>
  <conditionalFormatting sqref="B152:D161">
    <cfRule type="expression" dxfId="294" priority="352" stopIfTrue="1">
      <formula>$U$11="No"</formula>
    </cfRule>
  </conditionalFormatting>
  <conditionalFormatting sqref="B422:D422">
    <cfRule type="expression" dxfId="292" priority="234" stopIfTrue="1">
      <formula>$AT$25=2</formula>
    </cfRule>
    <cfRule type="expression" dxfId="291" priority="235" stopIfTrue="1">
      <formula>$AP$5="No"</formula>
    </cfRule>
    <cfRule type="expression" dxfId="290" priority="236" stopIfTrue="1">
      <formula>$AT$22=2</formula>
    </cfRule>
  </conditionalFormatting>
  <conditionalFormatting sqref="B430:D443">
    <cfRule type="expression" dxfId="287" priority="229" stopIfTrue="1">
      <formula>$AP$5="No"</formula>
    </cfRule>
    <cfRule type="expression" dxfId="286" priority="228" stopIfTrue="1">
      <formula>$B$101=1</formula>
    </cfRule>
  </conditionalFormatting>
  <conditionalFormatting sqref="B592:D592 B593:B594 B595:C595">
    <cfRule type="expression" dxfId="284" priority="174" stopIfTrue="1">
      <formula>$E$31="Yes"</formula>
    </cfRule>
  </conditionalFormatting>
  <conditionalFormatting sqref="B592:D595">
    <cfRule type="expression" dxfId="283" priority="167" stopIfTrue="1">
      <formula>$F$592="Yes"</formula>
    </cfRule>
  </conditionalFormatting>
  <conditionalFormatting sqref="B611:D611">
    <cfRule type="expression" dxfId="281" priority="157" stopIfTrue="1">
      <formula>AND($Y$20&lt;&gt;2,$Y$20&lt;&gt;9,$Y$20&lt;&gt;0)</formula>
    </cfRule>
  </conditionalFormatting>
  <conditionalFormatting sqref="B616:D619">
    <cfRule type="expression" dxfId="280" priority="148" stopIfTrue="1">
      <formula>$F$616="No"</formula>
    </cfRule>
    <cfRule type="expression" dxfId="279" priority="147" stopIfTrue="1">
      <formula>$F$616="Yes"</formula>
    </cfRule>
  </conditionalFormatting>
  <conditionalFormatting sqref="B363:E372 H363:H372">
    <cfRule type="expression" dxfId="274" priority="260" stopIfTrue="1">
      <formula>$C$359="Yes"</formula>
    </cfRule>
  </conditionalFormatting>
  <conditionalFormatting sqref="B452:E464">
    <cfRule type="expression" dxfId="270" priority="223" stopIfTrue="1">
      <formula>$AT$22=2</formula>
    </cfRule>
    <cfRule type="expression" dxfId="268" priority="224" stopIfTrue="1">
      <formula>$B$101=0</formula>
    </cfRule>
    <cfRule type="expression" dxfId="267" priority="225" stopIfTrue="1">
      <formula>$AP$5="No"</formula>
    </cfRule>
  </conditionalFormatting>
  <conditionalFormatting sqref="B472:E481">
    <cfRule type="expression" dxfId="265" priority="220" stopIfTrue="1">
      <formula>$AP$5="No"</formula>
    </cfRule>
  </conditionalFormatting>
  <conditionalFormatting sqref="B33:F33">
    <cfRule type="expression" dxfId="261" priority="390" stopIfTrue="1">
      <formula>AND($U$38&lt;&gt;0,$U$38&lt;&gt;9)</formula>
    </cfRule>
  </conditionalFormatting>
  <conditionalFormatting sqref="B103:F103">
    <cfRule type="expression" dxfId="260" priority="369" stopIfTrue="1">
      <formula>$X$11="no"</formula>
    </cfRule>
  </conditionalFormatting>
  <conditionalFormatting sqref="B213:F222 I213:I222">
    <cfRule type="expression" dxfId="258" priority="332" stopIfTrue="1">
      <formula>$B$207="No"</formula>
    </cfRule>
  </conditionalFormatting>
  <conditionalFormatting sqref="B213:F222 I213:K222">
    <cfRule type="expression" dxfId="257" priority="329">
      <formula>$B$207="Yes"</formula>
    </cfRule>
    <cfRule type="expression" dxfId="255" priority="24">
      <formula>$B$207="No"</formula>
    </cfRule>
  </conditionalFormatting>
  <conditionalFormatting sqref="B166:G175">
    <cfRule type="expression" dxfId="253" priority="348" stopIfTrue="1">
      <formula>$U$11="No"</formula>
    </cfRule>
  </conditionalFormatting>
  <conditionalFormatting sqref="B549:G570">
    <cfRule type="expression" dxfId="250" priority="178" stopIfTrue="1">
      <formula>$B$544="No"</formula>
    </cfRule>
  </conditionalFormatting>
  <conditionalFormatting sqref="B636:H636">
    <cfRule type="expression" dxfId="249" priority="136" stopIfTrue="1">
      <formula>$H$626="No"</formula>
    </cfRule>
  </conditionalFormatting>
  <conditionalFormatting sqref="B784:H809">
    <cfRule type="expression" dxfId="247" priority="12" stopIfTrue="1">
      <formula>$S$13="no"</formula>
    </cfRule>
  </conditionalFormatting>
  <conditionalFormatting sqref="B64:J66">
    <cfRule type="expression" dxfId="245" priority="385" stopIfTrue="1">
      <formula>$Q$13="no"</formula>
    </cfRule>
  </conditionalFormatting>
  <conditionalFormatting sqref="B180:J189">
    <cfRule type="expression" dxfId="244" priority="344" stopIfTrue="1">
      <formula>$U$11="No"</formula>
    </cfRule>
  </conditionalFormatting>
  <conditionalFormatting sqref="B194:N203">
    <cfRule type="expression" dxfId="242" priority="342" stopIfTrue="1">
      <formula>$U$11="No"</formula>
    </cfRule>
  </conditionalFormatting>
  <conditionalFormatting sqref="B291:W307">
    <cfRule type="expression" dxfId="238" priority="300" stopIfTrue="1">
      <formula>$AI$8="no"</formula>
    </cfRule>
  </conditionalFormatting>
  <conditionalFormatting sqref="C213:C222">
    <cfRule type="expression" dxfId="235" priority="326" stopIfTrue="1">
      <formula>NOT(AND(ISBLANK($D213),ISBLANK($E213)))</formula>
    </cfRule>
  </conditionalFormatting>
  <conditionalFormatting sqref="C363:C372">
    <cfRule type="expression" dxfId="230" priority="265" stopIfTrue="1">
      <formula>$B363="Using flow meters"</formula>
    </cfRule>
    <cfRule type="expression" dxfId="229" priority="261" stopIfTrue="1">
      <formula>$E$26="Yes"</formula>
    </cfRule>
    <cfRule type="expression" dxfId="228" priority="262" stopIfTrue="1">
      <formula>$Q$5="no"</formula>
    </cfRule>
    <cfRule type="expression" dxfId="227" priority="259" stopIfTrue="1">
      <formula>$B363="Using flow meters"</formula>
    </cfRule>
  </conditionalFormatting>
  <conditionalFormatting sqref="C392:C411">
    <cfRule type="expression" dxfId="226" priority="256" stopIfTrue="1">
      <formula>$B392="Calculation Methodology 2"</formula>
    </cfRule>
  </conditionalFormatting>
  <conditionalFormatting sqref="C490:C499">
    <cfRule type="expression" dxfId="225" priority="206" stopIfTrue="1">
      <formula>NOT(ISBLANK($B490))</formula>
    </cfRule>
  </conditionalFormatting>
  <conditionalFormatting sqref="C593">
    <cfRule type="expression" dxfId="224" priority="170" stopIfTrue="1">
      <formula>$E$31="Yes"</formula>
    </cfRule>
  </conditionalFormatting>
  <conditionalFormatting sqref="C616:C619">
    <cfRule type="expression" dxfId="223" priority="155" stopIfTrue="1">
      <formula>#REF!="no"</formula>
    </cfRule>
  </conditionalFormatting>
  <conditionalFormatting sqref="C683 C671:F678">
    <cfRule type="expression" dxfId="222" priority="117" stopIfTrue="1">
      <formula>$H$627="No"</formula>
    </cfRule>
  </conditionalFormatting>
  <conditionalFormatting sqref="C683">
    <cfRule type="expression" dxfId="221" priority="115" stopIfTrue="1">
      <formula>$AE$7="no"</formula>
    </cfRule>
    <cfRule type="expression" dxfId="220" priority="116" stopIfTrue="1">
      <formula>$AE$33=2</formula>
    </cfRule>
    <cfRule type="expression" dxfId="219" priority="114" stopIfTrue="1">
      <formula>AND($AE$10&lt;&gt;2,$AE$10&lt;&gt;9,$AE$10&lt;&gt;0)</formula>
    </cfRule>
  </conditionalFormatting>
  <conditionalFormatting sqref="C720:C739">
    <cfRule type="expression" dxfId="218" priority="87" stopIfTrue="1">
      <formula>$AE$10=8</formula>
    </cfRule>
    <cfRule type="expression" dxfId="217" priority="88" stopIfTrue="1">
      <formula>OR($AE$10=5,$AE$10=6,$AE$10=7)</formula>
    </cfRule>
    <cfRule type="expression" dxfId="216" priority="89" stopIfTrue="1">
      <formula>$AE$10=4</formula>
    </cfRule>
    <cfRule type="expression" dxfId="215" priority="91" stopIfTrue="1">
      <formula>$AE$33=2</formula>
    </cfRule>
    <cfRule type="expression" dxfId="214" priority="90" stopIfTrue="1">
      <formula>$AE$10=3</formula>
    </cfRule>
    <cfRule type="expression" dxfId="213" priority="86" stopIfTrue="1">
      <formula>OR($AE$10=1,$AE$10=10)</formula>
    </cfRule>
  </conditionalFormatting>
  <conditionalFormatting sqref="C720:C759">
    <cfRule type="expression" dxfId="212" priority="85" stopIfTrue="1">
      <formula>$B$695="Yes"</formula>
    </cfRule>
  </conditionalFormatting>
  <conditionalFormatting sqref="C721:C739">
    <cfRule type="expression" dxfId="211" priority="92" stopIfTrue="1">
      <formula>$E$31="Yes"</formula>
    </cfRule>
  </conditionalFormatting>
  <conditionalFormatting sqref="C740:C759">
    <cfRule type="expression" dxfId="210" priority="69" stopIfTrue="1">
      <formula>$E$31="Yes"</formula>
    </cfRule>
  </conditionalFormatting>
  <conditionalFormatting sqref="C775:C777">
    <cfRule type="expression" dxfId="208" priority="19" stopIfTrue="1">
      <formula>$S$13="no"</formula>
    </cfRule>
  </conditionalFormatting>
  <conditionalFormatting sqref="C777">
    <cfRule type="expression" dxfId="207" priority="18" stopIfTrue="1">
      <formula>OR($C$775="Yes",$C$776="Yes")</formula>
    </cfRule>
  </conditionalFormatting>
  <conditionalFormatting sqref="C819:C828">
    <cfRule type="expression" dxfId="206" priority="6" stopIfTrue="1">
      <formula>$S$13="no"</formula>
    </cfRule>
  </conditionalFormatting>
  <conditionalFormatting sqref="C252:D256">
    <cfRule type="expression" dxfId="202" priority="318" stopIfTrue="1">
      <formula>$C$249="Yes"</formula>
    </cfRule>
  </conditionalFormatting>
  <conditionalFormatting sqref="C275:D279 C270:D271 C267 C272">
    <cfRule type="expression" dxfId="201" priority="313" stopIfTrue="1">
      <formula>$AI$8="no"</formula>
    </cfRule>
  </conditionalFormatting>
  <conditionalFormatting sqref="C275:D279">
    <cfRule type="expression" dxfId="200" priority="312" stopIfTrue="1">
      <formula>$C$272="Yes"</formula>
    </cfRule>
  </conditionalFormatting>
  <conditionalFormatting sqref="C259:E259">
    <cfRule type="expression" dxfId="199" priority="315" stopIfTrue="1">
      <formula>$C$248="No"</formula>
    </cfRule>
  </conditionalFormatting>
  <conditionalFormatting sqref="C282:E282 C283:D283">
    <cfRule type="expression" dxfId="197" priority="307" stopIfTrue="1">
      <formula>$AI$8="no"</formula>
    </cfRule>
  </conditionalFormatting>
  <conditionalFormatting sqref="C282:E282">
    <cfRule type="expression" dxfId="196" priority="306" stopIfTrue="1">
      <formula>$C$271="No"</formula>
    </cfRule>
  </conditionalFormatting>
  <conditionalFormatting sqref="C345:E352">
    <cfRule type="expression" dxfId="195" priority="275" stopIfTrue="1">
      <formula>$C$33="Combination of flow meters and calculating by equipment or event type"</formula>
    </cfRule>
    <cfRule type="expression" dxfId="194" priority="276" stopIfTrue="1">
      <formula>$C$33="Calculated by equipment or event type"</formula>
    </cfRule>
  </conditionalFormatting>
  <conditionalFormatting sqref="C700:E719">
    <cfRule type="expression" dxfId="193" priority="106" stopIfTrue="1">
      <formula>$AE$32=2</formula>
    </cfRule>
  </conditionalFormatting>
  <conditionalFormatting sqref="C740:E759">
    <cfRule type="expression" dxfId="192" priority="57" stopIfTrue="1">
      <formula>OR($AE$10=1,$AE$10=10)</formula>
    </cfRule>
    <cfRule type="expression" dxfId="191" priority="58" stopIfTrue="1">
      <formula>$AE$10=8</formula>
    </cfRule>
    <cfRule type="expression" dxfId="190" priority="59" stopIfTrue="1">
      <formula>OR($AE$10=5,$AE$10=6,$AE$10=7)</formula>
    </cfRule>
    <cfRule type="expression" dxfId="189" priority="60" stopIfTrue="1">
      <formula>$AE$10=4</formula>
    </cfRule>
    <cfRule type="expression" dxfId="188" priority="61" stopIfTrue="1">
      <formula>$AE$10=3</formula>
    </cfRule>
    <cfRule type="expression" dxfId="187" priority="62" stopIfTrue="1">
      <formula>$AE$33=2</formula>
    </cfRule>
  </conditionalFormatting>
  <conditionalFormatting sqref="C138:F147">
    <cfRule type="expression" dxfId="185" priority="355" stopIfTrue="1">
      <formula>$U$11="No"</formula>
    </cfRule>
  </conditionalFormatting>
  <conditionalFormatting sqref="C671:F674">
    <cfRule type="expression" dxfId="184" priority="122" stopIfTrue="1">
      <formula>$AE$7="no"</formula>
    </cfRule>
    <cfRule type="expression" dxfId="183" priority="123" stopIfTrue="1">
      <formula>$AE$33=2</formula>
    </cfRule>
  </conditionalFormatting>
  <conditionalFormatting sqref="C671:F678">
    <cfRule type="expression" dxfId="182" priority="119" stopIfTrue="1">
      <formula>AND($AE$10&lt;&gt;2,$AE$10&lt;&gt;9,$AE$10&lt;&gt;0)</formula>
    </cfRule>
  </conditionalFormatting>
  <conditionalFormatting sqref="C675:F678">
    <cfRule type="expression" dxfId="181" priority="120" stopIfTrue="1">
      <formula>$AE$33=2</formula>
    </cfRule>
    <cfRule type="expression" dxfId="180" priority="118" stopIfTrue="1">
      <formula>$AE$10=2</formula>
    </cfRule>
  </conditionalFormatting>
  <conditionalFormatting sqref="C700:G719 J700:J759 F720:G759">
    <cfRule type="expression" dxfId="179" priority="105" stopIfTrue="1">
      <formula>$B$695="Yes"</formula>
    </cfRule>
  </conditionalFormatting>
  <conditionalFormatting sqref="C636:H636">
    <cfRule type="expression" dxfId="178" priority="137" stopIfTrue="1">
      <formula>$AE$32=2</formula>
    </cfRule>
  </conditionalFormatting>
  <conditionalFormatting sqref="C700:L719">
    <cfRule type="expression" dxfId="177" priority="99" stopIfTrue="1">
      <formula>$H$626="No"</formula>
    </cfRule>
  </conditionalFormatting>
  <conditionalFormatting sqref="C720:L759">
    <cfRule type="expression" dxfId="176" priority="49" stopIfTrue="1">
      <formula>$H$627="No"</formula>
    </cfRule>
  </conditionalFormatting>
  <conditionalFormatting sqref="C194:N203">
    <cfRule type="expression" dxfId="175" priority="340" stopIfTrue="1">
      <formula>$U$11="No"</formula>
    </cfRule>
  </conditionalFormatting>
  <conditionalFormatting sqref="D64:D66">
    <cfRule type="expression" dxfId="174" priority="381" stopIfTrue="1">
      <formula>AND($Q$17&lt;&gt;0,$Q$17&lt;&gt;2,$Q$17&lt;&gt;9)</formula>
    </cfRule>
  </conditionalFormatting>
  <conditionalFormatting sqref="D108:D117">
    <cfRule type="expression" dxfId="173" priority="364" stopIfTrue="1">
      <formula>$Q$13="no"</formula>
    </cfRule>
    <cfRule type="expression" dxfId="172" priority="363" stopIfTrue="1">
      <formula>$C108="Quarterly"</formula>
    </cfRule>
  </conditionalFormatting>
  <conditionalFormatting sqref="D213:D222">
    <cfRule type="expression" dxfId="171" priority="325" stopIfTrue="1">
      <formula>NOT(AND(ISBLANK($C213),ISBLANK($E213)))</formula>
    </cfRule>
  </conditionalFormatting>
  <conditionalFormatting sqref="D247">
    <cfRule type="expression" dxfId="170" priority="317" stopIfTrue="1">
      <formula>$C$247="No"</formula>
    </cfRule>
  </conditionalFormatting>
  <conditionalFormatting sqref="D247:D248 C259:E259 C244 C247:C249 C260:D260">
    <cfRule type="expression" dxfId="169" priority="319" stopIfTrue="1">
      <formula>$AL$20=2</formula>
    </cfRule>
  </conditionalFormatting>
  <conditionalFormatting sqref="D248">
    <cfRule type="expression" dxfId="168" priority="316" stopIfTrue="1">
      <formula>$C$248="No"</formula>
    </cfRule>
  </conditionalFormatting>
  <conditionalFormatting sqref="D270">
    <cfRule type="expression" dxfId="167" priority="311" stopIfTrue="1">
      <formula>$C$270="No"</formula>
    </cfRule>
  </conditionalFormatting>
  <conditionalFormatting sqref="D271">
    <cfRule type="expression" dxfId="166" priority="310" stopIfTrue="1">
      <formula>$C$271="No"</formula>
    </cfRule>
  </conditionalFormatting>
  <conditionalFormatting sqref="D593:D595">
    <cfRule type="expression" dxfId="165" priority="171" stopIfTrue="1">
      <formula>$E$31="Yes"</formula>
    </cfRule>
  </conditionalFormatting>
  <conditionalFormatting sqref="D616:D617 D619">
    <cfRule type="expression" dxfId="164" priority="149" stopIfTrue="1">
      <formula>$E$31="Yes"</formula>
    </cfRule>
  </conditionalFormatting>
  <conditionalFormatting sqref="D686:D691">
    <cfRule type="expression" dxfId="163" priority="113" stopIfTrue="1">
      <formula>$AE$33=2</formula>
    </cfRule>
  </conditionalFormatting>
  <conditionalFormatting sqref="D686:E691">
    <cfRule type="expression" dxfId="162" priority="112" stopIfTrue="1">
      <formula>AND($AE$10&lt;&gt;2,$AE$10&lt;&gt;9,$AE$10&lt;&gt;0)</formula>
    </cfRule>
    <cfRule type="expression" dxfId="161" priority="111" stopIfTrue="1">
      <formula>$H$627="No"</formula>
    </cfRule>
  </conditionalFormatting>
  <conditionalFormatting sqref="D363:H372 B363:B372">
    <cfRule type="expression" dxfId="160" priority="272" stopIfTrue="1">
      <formula>$C$55="No"</formula>
    </cfRule>
  </conditionalFormatting>
  <conditionalFormatting sqref="D516:J539">
    <cfRule type="expression" dxfId="158" priority="180">
      <formula>$C516="Yes"</formula>
    </cfRule>
  </conditionalFormatting>
  <conditionalFormatting sqref="E64:E66">
    <cfRule type="expression" dxfId="157" priority="382" stopIfTrue="1">
      <formula>$D66="Yes"</formula>
    </cfRule>
    <cfRule type="expression" dxfId="156" priority="383" stopIfTrue="1">
      <formula>$D65="Yes"</formula>
    </cfRule>
  </conditionalFormatting>
  <conditionalFormatting sqref="E75:E84">
    <cfRule type="expression" dxfId="155" priority="374" stopIfTrue="1">
      <formula>$D75="Quarterly"</formula>
    </cfRule>
  </conditionalFormatting>
  <conditionalFormatting sqref="E108:E117">
    <cfRule type="expression" dxfId="154" priority="25" stopIfTrue="1">
      <formula>$I$103="No"</formula>
    </cfRule>
    <cfRule type="expression" dxfId="153" priority="26">
      <formula>OR($C108="Semiannually",$C108="Monthly",$C108="Weekly",$C108="Daily",$C108="Hourly",$C108="Continuous",$C108="Other measurement frequency")</formula>
    </cfRule>
  </conditionalFormatting>
  <conditionalFormatting sqref="E213:E222">
    <cfRule type="expression" dxfId="152" priority="324" stopIfTrue="1">
      <formula>NOT(AND(ISBLANK($C213),ISBLANK($D213)))</formula>
    </cfRule>
  </conditionalFormatting>
  <conditionalFormatting sqref="E422">
    <cfRule type="expression" dxfId="151" priority="233" stopIfTrue="1">
      <formula>$AP$5="No"</formula>
    </cfRule>
    <cfRule type="expression" dxfId="150" priority="232" stopIfTrue="1">
      <formula>OR($G422="No",AND($AQ$23=9,$AU$22&lt;&gt;"No"))</formula>
    </cfRule>
  </conditionalFormatting>
  <conditionalFormatting sqref="E490:E499">
    <cfRule type="expression" dxfId="149" priority="204" stopIfTrue="1">
      <formula>$D490="Quarterly"</formula>
    </cfRule>
  </conditionalFormatting>
  <conditionalFormatting sqref="E549:E570">
    <cfRule type="expression" dxfId="148" priority="186">
      <formula>$D549="Quarterly"</formula>
    </cfRule>
  </conditionalFormatting>
  <conditionalFormatting sqref="E686:E691">
    <cfRule type="expression" dxfId="147" priority="109" stopIfTrue="1">
      <formula>$AQ$15="Western"</formula>
    </cfRule>
    <cfRule type="expression" dxfId="146" priority="110" stopIfTrue="1">
      <formula>$D686="Yes"</formula>
    </cfRule>
  </conditionalFormatting>
  <conditionalFormatting sqref="E720:E739">
    <cfRule type="expression" dxfId="145" priority="73" stopIfTrue="1">
      <formula>$AE$10=4</formula>
    </cfRule>
    <cfRule type="expression" dxfId="144" priority="75" stopIfTrue="1">
      <formula>$AE$33=2</formula>
    </cfRule>
    <cfRule type="expression" dxfId="143" priority="74" stopIfTrue="1">
      <formula>$AE$10=3</formula>
    </cfRule>
  </conditionalFormatting>
  <conditionalFormatting sqref="E64:G66">
    <cfRule type="expression" dxfId="142" priority="384" stopIfTrue="1">
      <formula>$D64="Yes"</formula>
    </cfRule>
  </conditionalFormatting>
  <conditionalFormatting sqref="E392:L411">
    <cfRule type="expression" dxfId="141" priority="249" stopIfTrue="1">
      <formula>$AP$5="No"</formula>
    </cfRule>
    <cfRule type="expression" dxfId="140" priority="248" stopIfTrue="1">
      <formula>AND($AT$23=2,$AT$24=2)</formula>
    </cfRule>
    <cfRule type="expression" dxfId="139" priority="250" stopIfTrue="1">
      <formula>$AT$22=2</formula>
    </cfRule>
  </conditionalFormatting>
  <conditionalFormatting sqref="E720:L739">
    <cfRule type="expression" dxfId="138" priority="72" stopIfTrue="1">
      <formula>OR($AE$10=5,$AE$10=6,$AE$10=7)</formula>
    </cfRule>
    <cfRule type="expression" dxfId="137" priority="71" stopIfTrue="1">
      <formula>$AE$10=8</formula>
    </cfRule>
    <cfRule type="expression" dxfId="136" priority="70" stopIfTrue="1">
      <formula>OR($AE$10=1,$AE$10=10)</formula>
    </cfRule>
  </conditionalFormatting>
  <conditionalFormatting sqref="F75:F84">
    <cfRule type="expression" dxfId="135" priority="29">
      <formula>OR($D75="Semiannually",$D75="Monthly",$D75="Weekly",$D75="Daily",$D75="Hourly",$D75="Continuous",$D75="Other measurement frequency")</formula>
    </cfRule>
    <cfRule type="expression" dxfId="134" priority="27" stopIfTrue="1">
      <formula>$B$70="No"</formula>
    </cfRule>
  </conditionalFormatting>
  <conditionalFormatting sqref="F108:F117">
    <cfRule type="expression" dxfId="133" priority="360" stopIfTrue="1">
      <formula>$X$11="no"</formula>
    </cfRule>
  </conditionalFormatting>
  <conditionalFormatting sqref="F180:F189">
    <cfRule type="expression" dxfId="132" priority="345" stopIfTrue="1">
      <formula>$C180="W-4A"</formula>
    </cfRule>
  </conditionalFormatting>
  <conditionalFormatting sqref="F316:F325">
    <cfRule type="expression" dxfId="131" priority="295" stopIfTrue="1">
      <formula>$E316="Quarterly"</formula>
    </cfRule>
  </conditionalFormatting>
  <conditionalFormatting sqref="F363:F372">
    <cfRule type="expression" dxfId="130" priority="269" stopIfTrue="1">
      <formula>$E363="Quarterly"</formula>
    </cfRule>
  </conditionalFormatting>
  <conditionalFormatting sqref="F490:F499">
    <cfRule type="expression" dxfId="129" priority="205" stopIfTrue="1">
      <formula>OR($D490="Semiannually",$D490="Monthly",$D490="Weekly",$D490="Daily",$D490="Hourly",$D490="Continuous",$D490="Other measurement frequency")</formula>
    </cfRule>
  </conditionalFormatting>
  <conditionalFormatting sqref="F549:F570">
    <cfRule type="expression" dxfId="128" priority="182">
      <formula>OR($D549="Semiannually",$D549="Monthly",$D549="Weekly",$D549="Daily",$D549="Hourly",$D549="Continuous",$D549="Other measurement frequency")</formula>
    </cfRule>
  </conditionalFormatting>
  <conditionalFormatting sqref="F592">
    <cfRule type="expression" dxfId="126" priority="159" stopIfTrue="1">
      <formula>$U$5="No"</formula>
    </cfRule>
  </conditionalFormatting>
  <conditionalFormatting sqref="F616">
    <cfRule type="expression" dxfId="124" priority="145" stopIfTrue="1">
      <formula>$Y$17="No"</formula>
    </cfRule>
  </conditionalFormatting>
  <conditionalFormatting sqref="F819:F828">
    <cfRule type="expression" dxfId="123" priority="9" stopIfTrue="1">
      <formula>$E819="Quarterly"</formula>
    </cfRule>
  </conditionalFormatting>
  <conditionalFormatting sqref="F627:G627">
    <cfRule type="expression" dxfId="122" priority="134" stopIfTrue="1">
      <formula>$AE$10=4</formula>
    </cfRule>
  </conditionalFormatting>
  <conditionalFormatting sqref="F627:G628">
    <cfRule type="expression" dxfId="121" priority="135" stopIfTrue="1">
      <formula>$AE$10=3</formula>
    </cfRule>
  </conditionalFormatting>
  <conditionalFormatting sqref="F628:G628">
    <cfRule type="expression" dxfId="120" priority="133" stopIfTrue="1">
      <formula>$AE$10=8</formula>
    </cfRule>
  </conditionalFormatting>
  <conditionalFormatting sqref="F700:G719 J700:J719">
    <cfRule type="expression" dxfId="119" priority="102" stopIfTrue="1">
      <formula>$E$31="Yes"</formula>
    </cfRule>
  </conditionalFormatting>
  <conditionalFormatting sqref="F720:G739 J720:J739">
    <cfRule type="expression" dxfId="118" priority="84" stopIfTrue="1">
      <formula>$E$31="Yes"</formula>
    </cfRule>
  </conditionalFormatting>
  <conditionalFormatting sqref="F108:H117 B108:C117">
    <cfRule type="expression" dxfId="117" priority="362" stopIfTrue="1">
      <formula>$I$103="Yes"</formula>
    </cfRule>
  </conditionalFormatting>
  <conditionalFormatting sqref="F645:I665">
    <cfRule type="expression" dxfId="116" priority="128" stopIfTrue="1">
      <formula>$AE$32=2</formula>
    </cfRule>
    <cfRule type="expression" dxfId="115" priority="127" stopIfTrue="1">
      <formula>$H$626="No"</formula>
    </cfRule>
  </conditionalFormatting>
  <conditionalFormatting sqref="F700:L719">
    <cfRule type="expression" dxfId="114" priority="104" stopIfTrue="1">
      <formula>$AE$32=2</formula>
    </cfRule>
    <cfRule type="expression" dxfId="113" priority="103" stopIfTrue="1">
      <formula>OR($AE$10=1,$AE$10=10)</formula>
    </cfRule>
  </conditionalFormatting>
  <conditionalFormatting sqref="F720:L739">
    <cfRule type="expression" dxfId="112" priority="81" stopIfTrue="1">
      <formula>$AE$10=4</formula>
    </cfRule>
    <cfRule type="expression" dxfId="111" priority="82" stopIfTrue="1">
      <formula>$AE$10=3</formula>
    </cfRule>
    <cfRule type="expression" dxfId="110" priority="83" stopIfTrue="1">
      <formula>$AE$33=2</formula>
    </cfRule>
  </conditionalFormatting>
  <conditionalFormatting sqref="G75:G84">
    <cfRule type="expression" dxfId="109" priority="372" stopIfTrue="1">
      <formula>$X$11="no"</formula>
    </cfRule>
  </conditionalFormatting>
  <conditionalFormatting sqref="G180:G189">
    <cfRule type="expression" dxfId="108" priority="346" stopIfTrue="1">
      <formula>$C180="W-4B"</formula>
    </cfRule>
  </conditionalFormatting>
  <conditionalFormatting sqref="G213:G222">
    <cfRule type="expression" dxfId="107" priority="334" stopIfTrue="1">
      <formula>$Q$13="no"</formula>
    </cfRule>
    <cfRule type="expression" dxfId="106" priority="333" stopIfTrue="1">
      <formula>$F213="Quarterly"</formula>
    </cfRule>
  </conditionalFormatting>
  <conditionalFormatting sqref="G316:G325">
    <cfRule type="expression" dxfId="105" priority="20" stopIfTrue="1">
      <formula>$B$311="No"</formula>
    </cfRule>
    <cfRule type="expression" dxfId="104" priority="21">
      <formula>OR($E316="Semiannually",$E316="Monthly",$E316="Weekly",$E316="Daily",$E316="Hourly",$E316="Continuous",$E316="Other measurement frequency")</formula>
    </cfRule>
  </conditionalFormatting>
  <conditionalFormatting sqref="G363:G372">
    <cfRule type="expression" dxfId="102" priority="267" stopIfTrue="1">
      <formula>OR($E363="Semiannually",$E363="Monthly",$E363="Weekly",$E363="Daily",$E363="Hourly",$E363="Continuous",$E363="Other measurement frequency")</formula>
    </cfRule>
  </conditionalFormatting>
  <conditionalFormatting sqref="G490:G499 B490:D499">
    <cfRule type="expression" dxfId="101" priority="211" stopIfTrue="1">
      <formula>$B$486="Yes"</formula>
    </cfRule>
  </conditionalFormatting>
  <conditionalFormatting sqref="G490:G499">
    <cfRule type="expression" dxfId="100" priority="210" stopIfTrue="1">
      <formula>$E$27="Yes"</formula>
    </cfRule>
    <cfRule type="expression" dxfId="99" priority="209" stopIfTrue="1">
      <formula>$E$29="Yes"</formula>
    </cfRule>
    <cfRule type="expression" dxfId="98" priority="208" stopIfTrue="1">
      <formula>$X$11="no"</formula>
    </cfRule>
    <cfRule type="expression" dxfId="97" priority="215" stopIfTrue="1">
      <formula>$E$26="Yes"</formula>
    </cfRule>
    <cfRule type="expression" dxfId="96" priority="214" stopIfTrue="1">
      <formula>#REF!="Yes"</formula>
    </cfRule>
    <cfRule type="expression" dxfId="95" priority="216" stopIfTrue="1">
      <formula>$B$25="Yes"</formula>
    </cfRule>
  </conditionalFormatting>
  <conditionalFormatting sqref="G549:G570 B549:D570">
    <cfRule type="expression" dxfId="94" priority="199" stopIfTrue="1">
      <formula>$B$544="Yes"</formula>
    </cfRule>
  </conditionalFormatting>
  <conditionalFormatting sqref="G549:G570 J549:J570">
    <cfRule type="expression" dxfId="93" priority="201" stopIfTrue="1">
      <formula>$X$47="no"</formula>
    </cfRule>
  </conditionalFormatting>
  <conditionalFormatting sqref="G549:G570">
    <cfRule type="expression" dxfId="92" priority="185" stopIfTrue="1">
      <formula>$E$43="Yes"</formula>
    </cfRule>
  </conditionalFormatting>
  <conditionalFormatting sqref="G775:G777">
    <cfRule type="expression" dxfId="91" priority="16" stopIfTrue="1">
      <formula>$S$13="no"</formula>
    </cfRule>
  </conditionalFormatting>
  <conditionalFormatting sqref="G819:G828">
    <cfRule type="expression" dxfId="89" priority="2" stopIfTrue="1">
      <formula>OR($E819="Semiannually",$E819="Monthly",$E819="Weekly",$E819="Daily",$E819="Hourly",$E819="Continuous",$E819="Other measurement frequency")</formula>
    </cfRule>
  </conditionalFormatting>
  <conditionalFormatting sqref="G75:I84 B75:E84">
    <cfRule type="expression" dxfId="84" priority="373" stopIfTrue="1">
      <formula>$Q$13="no"</formula>
    </cfRule>
  </conditionalFormatting>
  <conditionalFormatting sqref="H213:H222">
    <cfRule type="expression" dxfId="83" priority="23">
      <formula>OR($F213="Semiannually",$F213="Monthly",$F213="Weekly",$F213="Daily",$F213="Hourly",$F213="Continuous",$F213="Other measurement frequency")</formula>
    </cfRule>
    <cfRule type="expression" dxfId="82" priority="22" stopIfTrue="1">
      <formula>$B$207="No"</formula>
    </cfRule>
  </conditionalFormatting>
  <conditionalFormatting sqref="H316">
    <cfRule type="expression" dxfId="81" priority="292" stopIfTrue="1">
      <formula>$E$27="Yes"</formula>
    </cfRule>
  </conditionalFormatting>
  <conditionalFormatting sqref="H316:H325">
    <cfRule type="expression" dxfId="80" priority="286" stopIfTrue="1">
      <formula>$X$11="no"</formula>
    </cfRule>
    <cfRule type="expression" dxfId="79" priority="289" stopIfTrue="1">
      <formula>$E$26="Yes"</formula>
    </cfRule>
  </conditionalFormatting>
  <conditionalFormatting sqref="H317:H325">
    <cfRule type="expression" dxfId="78" priority="288" stopIfTrue="1">
      <formula>$E$27="Yes"</formula>
    </cfRule>
    <cfRule type="expression" dxfId="77" priority="282" stopIfTrue="1">
      <formula>$X$11="no"</formula>
    </cfRule>
    <cfRule type="expression" dxfId="76" priority="283" stopIfTrue="1">
      <formula>$E$26="Yes"</formula>
    </cfRule>
    <cfRule type="expression" dxfId="75" priority="284" stopIfTrue="1">
      <formula>$E$27="Yes"</formula>
    </cfRule>
    <cfRule type="expression" dxfId="74" priority="287" stopIfTrue="1">
      <formula>$E$26="Yes"</formula>
    </cfRule>
  </conditionalFormatting>
  <conditionalFormatting sqref="H627">
    <cfRule type="expression" dxfId="73" priority="132" stopIfTrue="1">
      <formula>$AE$10=4</formula>
    </cfRule>
  </conditionalFormatting>
  <conditionalFormatting sqref="H627:H628">
    <cfRule type="expression" dxfId="72" priority="129" stopIfTrue="1">
      <formula>$AE$10=3</formula>
    </cfRule>
  </conditionalFormatting>
  <conditionalFormatting sqref="H628">
    <cfRule type="expression" dxfId="71" priority="130" stopIfTrue="1">
      <formula>$AE$10=8</formula>
    </cfRule>
  </conditionalFormatting>
  <conditionalFormatting sqref="H700:H719">
    <cfRule type="expression" dxfId="70" priority="101" stopIfTrue="1">
      <formula>$H700="Quarterly"</formula>
    </cfRule>
  </conditionalFormatting>
  <conditionalFormatting sqref="H700:H759">
    <cfRule type="expression" dxfId="69" priority="79" stopIfTrue="1">
      <formula>$G700="Quarterly"</formula>
    </cfRule>
  </conditionalFormatting>
  <conditionalFormatting sqref="H740:H759">
    <cfRule type="expression" dxfId="68" priority="51" stopIfTrue="1">
      <formula>$H740="Quarterly"</formula>
    </cfRule>
  </conditionalFormatting>
  <conditionalFormatting sqref="H820:H828">
    <cfRule type="expression" dxfId="67" priority="7" stopIfTrue="1">
      <formula>#REF!="Yes"</formula>
    </cfRule>
  </conditionalFormatting>
  <conditionalFormatting sqref="H316:J325 B316:E325">
    <cfRule type="expression" dxfId="66" priority="293" stopIfTrue="1">
      <formula>$B$311="Yes"</formula>
    </cfRule>
  </conditionalFormatting>
  <conditionalFormatting sqref="H819:J828 B819:E828">
    <cfRule type="expression" dxfId="65" priority="8" stopIfTrue="1">
      <formula>$B$813="Yes"</formula>
    </cfRule>
  </conditionalFormatting>
  <conditionalFormatting sqref="I103">
    <cfRule type="expression" dxfId="63" priority="367" stopIfTrue="1">
      <formula>$X$11="no"</formula>
    </cfRule>
  </conditionalFormatting>
  <conditionalFormatting sqref="I213">
    <cfRule type="expression" dxfId="62" priority="323" stopIfTrue="1">
      <formula>#REF!="Yes"</formula>
    </cfRule>
  </conditionalFormatting>
  <conditionalFormatting sqref="I213:I222">
    <cfRule type="expression" dxfId="61" priority="321" stopIfTrue="1">
      <formula>$X$11="no"</formula>
    </cfRule>
    <cfRule type="expression" dxfId="60" priority="322">
      <formula>$E$24="Yes"</formula>
    </cfRule>
  </conditionalFormatting>
  <conditionalFormatting sqref="I214:I222">
    <cfRule type="expression" dxfId="59" priority="336" stopIfTrue="1">
      <formula>#REF!="Yes"</formula>
    </cfRule>
  </conditionalFormatting>
  <conditionalFormatting sqref="I700:I759">
    <cfRule type="expression" dxfId="58" priority="100" stopIfTrue="1">
      <formula>OR($G700="Semiannually",$G700="Monthly",$G700="Weekly",$G700="Daily",$G700="Hourly",$G700="Continuous",$G700="Other measurement frequency")</formula>
    </cfRule>
  </conditionalFormatting>
  <conditionalFormatting sqref="J549:J568">
    <cfRule type="expression" dxfId="57" priority="183" stopIfTrue="1">
      <formula>$E$43="Yes"</formula>
    </cfRule>
  </conditionalFormatting>
  <conditionalFormatting sqref="J740:L740 F740:G759 J741 J742:L744 J745:J746 J747:L750 J751:J759">
    <cfRule type="expression" dxfId="56" priority="56" stopIfTrue="1">
      <formula>$E$31="Yes"</formula>
    </cfRule>
  </conditionalFormatting>
  <conditionalFormatting sqref="L516:M539">
    <cfRule type="expression" dxfId="55" priority="181">
      <formula>$C516="Yes"</formula>
    </cfRule>
  </conditionalFormatting>
  <conditionalFormatting sqref="M392:AA411">
    <cfRule type="expression" dxfId="54" priority="247" stopIfTrue="1">
      <formula>$AT$22=2</formula>
    </cfRule>
    <cfRule type="expression" dxfId="53" priority="243" stopIfTrue="1">
      <formula>$AP$5="No"</formula>
    </cfRule>
  </conditionalFormatting>
  <conditionalFormatting sqref="N392:R411">
    <cfRule type="expression" dxfId="52" priority="244" stopIfTrue="1">
      <formula>$M392="No"</formula>
    </cfRule>
  </conditionalFormatting>
  <conditionalFormatting sqref="O524 O526:O539 Q524 Q526:Q539">
    <cfRule type="expression" dxfId="51" priority="200" stopIfTrue="1">
      <formula>$C524="Yes"</formula>
    </cfRule>
  </conditionalFormatting>
  <conditionalFormatting sqref="O524 O526:O539">
    <cfRule type="expression" dxfId="50" priority="197" stopIfTrue="1">
      <formula>#REF!="no"</formula>
    </cfRule>
    <cfRule type="expression" dxfId="49" priority="198" stopIfTrue="1">
      <formula>#REF!=2</formula>
    </cfRule>
  </conditionalFormatting>
  <conditionalFormatting sqref="Q524 Q526:Q539">
    <cfRule type="expression" dxfId="48" priority="196" stopIfTrue="1">
      <formula>#REF!=2</formula>
    </cfRule>
    <cfRule type="expression" dxfId="47" priority="195" stopIfTrue="1">
      <formula>#REF!="no"</formula>
    </cfRule>
  </conditionalFormatting>
  <conditionalFormatting sqref="R291:T307">
    <cfRule type="expression" dxfId="46" priority="301" stopIfTrue="1">
      <formula>$Q291="No"</formula>
    </cfRule>
  </conditionalFormatting>
  <conditionalFormatting sqref="T392:T411">
    <cfRule type="expression" dxfId="45" priority="242" stopIfTrue="1">
      <formula>$AP$5="No"</formula>
    </cfRule>
  </conditionalFormatting>
  <conditionalFormatting sqref="T392:V411">
    <cfRule type="expression" dxfId="44" priority="245" stopIfTrue="1">
      <formula>$S392="No"</formula>
    </cfRule>
  </conditionalFormatting>
  <conditionalFormatting sqref="V291:W307">
    <cfRule type="expression" dxfId="43" priority="302" stopIfTrue="1">
      <formula>$U291="No"</formula>
    </cfRule>
  </conditionalFormatting>
  <conditionalFormatting sqref="X392:AA411">
    <cfRule type="expression" dxfId="42" priority="246" stopIfTrue="1">
      <formula>$W392="No"</formula>
    </cfRule>
  </conditionalFormatting>
  <dataValidations xWindow="560" yWindow="879" count="208">
    <dataValidation type="decimal" operator="greaterThanOrEqual" allowBlank="1" showInputMessage="1" showErrorMessage="1" promptTitle="Quantity of gas received" prompt="Enter the quantity of gas received by the gathering and boosting facility in the calendar year, in thousand standard cubic feet" sqref="C33" xr:uid="{00000000-0002-0000-0500-000000000000}">
      <formula1>0</formula1>
    </dataValidation>
    <dataValidation type="decimal" operator="greaterThanOrEqual" allowBlank="1" showInputMessage="1" showErrorMessage="1" promptTitle="Quantity of gas transported" prompt="Enter the quantity of gas transported to a natural gas processing facility, a natural gas transmission pipeline, a natural gas distribution pipeline, or another gathering and boosting facility in the calendar year, in thousand standard cubic feet" sqref="D33" xr:uid="{00000000-0002-0000-0500-000001000000}">
      <formula1>0</formula1>
    </dataValidation>
    <dataValidation type="decimal" operator="greaterThanOrEqual" allowBlank="1" showInputMessage="1" showErrorMessage="1" promptTitle="Quantity of all HCLs recieved" prompt="Enter the quantity of all hydrocarbon liquids received by the gathering and boosting facility in the calendar year, in barrels" sqref="E33" xr:uid="{00000000-0002-0000-0500-000002000000}">
      <formula1>0</formula1>
    </dataValidation>
    <dataValidation type="decimal" operator="greaterThanOrEqual" allowBlank="1" showInputMessage="1" showErrorMessage="1" promptTitle="Quantity of all HCLs transported" prompt="Enter the quantity of all hydrocarbon liquids transported to a natural gas processing facility, a natural gas transmission pipeline, a natural gas distribution pipeline, or another gathering and boosting facility in the calendar year, in barrels" sqref="F33" xr:uid="{00000000-0002-0000-0500-000003000000}">
      <formula1>0</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39 C336 G507 B512" xr:uid="{00000000-0002-0000-0500-000004000000}"/>
    <dataValidation type="decimal" operator="greaterThanOrEqual" allowBlank="1" showInputMessage="1" showErrorMessage="1" promptTitle="Total CH4 Emissions" prompt="Enter total CH4 emissions, in metric tons CH4, from low-bleed pneumatic devices" sqref="J66" xr:uid="{00000000-0002-0000-0500-000005000000}">
      <formula1>0</formula1>
    </dataValidation>
    <dataValidation type="decimal" operator="greaterThanOrEqual" allowBlank="1" showInputMessage="1" showErrorMessage="1" promptTitle="Total CH4 Emissions" prompt="Enter total CH4 emissions, in metric tons CH4, from intermittent bleed pneumatic devices" sqref="J65" xr:uid="{00000000-0002-0000-0500-000006000000}">
      <formula1>0</formula1>
    </dataValidation>
    <dataValidation type="decimal" operator="greaterThanOrEqual" allowBlank="1" showInputMessage="1" showErrorMessage="1" promptTitle="Total CH4 Emissions" prompt="Enter total CH4 emissions, in metric tons CH4, from high-bleed pneumatic devices" sqref="J64" xr:uid="{00000000-0002-0000-0500-000007000000}">
      <formula1>0</formula1>
    </dataValidation>
    <dataValidation type="list" allowBlank="1" showInputMessage="1" showErrorMessage="1" promptTitle="Year Reporting" prompt="Specify whether the calendar year is the first calendar year of reporting or the second calendar year of reporting for pneumatic devices [First / Second]" sqref="E64:E66" xr:uid="{00000000-0002-0000-0500-000008000000}">
      <formula1>"First, Second"</formula1>
    </dataValidation>
    <dataValidation type="whole" operator="greaterThan" allowBlank="1" showInputMessage="1" showErrorMessage="1" error="Please enter a number greater than 0" promptTitle="Total Number" prompt="Enter the total number of intermittent bleed pneumatic devices (if Total Number is estimated, this should be the sum of actual and estimated counts)" sqref="C65" xr:uid="{00000000-0002-0000-0500-000009000000}">
      <formula1>0</formula1>
    </dataValidation>
    <dataValidation type="whole" operator="greaterThan" allowBlank="1" showInputMessage="1" showErrorMessage="1" error="Please enter a number greater than 0" promptTitle="Total Number" prompt="Enter the total number of high-bleed pneumatic devices (if Total Number is estimated, this should be the sum of actual and estimated counts)" sqref="C64" xr:uid="{00000000-0002-0000-0500-00000A000000}">
      <formula1>0</formula1>
    </dataValidation>
    <dataValidation type="whole" operator="greaterThanOrEqual" allowBlank="1" showInputMessage="1" showErrorMessage="1" promptTitle="Estimated Count Low-Bleed" prompt="Enter estimated count of natural gas pneumatic low-bleed devices" sqref="G66" xr:uid="{00000000-0002-0000-0500-00000B000000}">
      <formula1>0</formula1>
    </dataValidation>
    <dataValidation type="whole" operator="greaterThanOrEqual" allowBlank="1" showInputMessage="1" showErrorMessage="1" promptTitle="Actual Count Low-Bleed" prompt="Enter actual count of natural gas pneumatic low-bleed devices" sqref="F66" xr:uid="{00000000-0002-0000-0500-00000C000000}">
      <formula1>0</formula1>
    </dataValidation>
    <dataValidation type="whole" operator="greaterThanOrEqual" allowBlank="1" showInputMessage="1" showErrorMessage="1" promptTitle="Est.Count Intermittent Bleed" prompt="Enter estimated count of natural gas pneumatic intermittent bleed devices" sqref="G65" xr:uid="{00000000-0002-0000-0500-00000D000000}">
      <formula1>0</formula1>
    </dataValidation>
    <dataValidation type="whole" operator="greaterThanOrEqual" allowBlank="1" showInputMessage="1" showErrorMessage="1" promptTitle="Actual Count Intermittent Bleed" prompt="Enter actual count of natural gas pneumatic intermittent bleed devices" sqref="F65" xr:uid="{00000000-0002-0000-0500-00000E000000}">
      <formula1>0</formula1>
    </dataValidation>
    <dataValidation type="whole" operator="greaterThanOrEqual" allowBlank="1" showInputMessage="1" showErrorMessage="1" promptTitle="Estimated Count High-bleed" prompt="Enter estimated count of natural gas pneumatic high-bleed devices" sqref="G64" xr:uid="{00000000-0002-0000-0500-00000F000000}">
      <formula1>0</formula1>
    </dataValidation>
    <dataValidation type="whole" operator="greaterThanOrEqual" allowBlank="1" showInputMessage="1" showErrorMessage="1" promptTitle="Actual Count High-bleed" prompt="Enter actual count of natural gas pneumatic high-bleed devices " sqref="F64" xr:uid="{00000000-0002-0000-0500-000010000000}">
      <formula1>0</formula1>
    </dataValidation>
    <dataValidation type="decimal" operator="greaterThanOrEqual" allowBlank="1" showInputMessage="1" showErrorMessage="1" promptTitle="Total CO2 Emissions" prompt="Enter total CO2 emissions, in metric tons CO2, from low-bleed pneumatic devices" sqref="I66" xr:uid="{00000000-0002-0000-0500-000011000000}">
      <formula1>0</formula1>
    </dataValidation>
    <dataValidation type="decimal" operator="greaterThanOrEqual" allowBlank="1" showInputMessage="1" showErrorMessage="1" promptTitle="Total CO2 Emissions" prompt="Enter total CO2 emissions, in metric tons CO2, from intermittent bleed pneumatic devices" sqref="I65" xr:uid="{00000000-0002-0000-0500-000012000000}">
      <formula1>0</formula1>
    </dataValidation>
    <dataValidation type="decimal" operator="greaterThanOrEqual" allowBlank="1" showInputMessage="1" showErrorMessage="1" promptTitle="Total CO2 Emissions" prompt="Enter total CO2 emissions, in metric tons CO2, from high-bleed pneumatic devices" sqref="I64" xr:uid="{00000000-0002-0000-0500-000013000000}">
      <formula1>0</formula1>
    </dataValidation>
    <dataValidation type="whole" operator="greaterThan" allowBlank="1" showInputMessage="1" showErrorMessage="1" error="Please enter a number greater than 0" promptTitle="Total Number" prompt="Enter the total number of low-bleed pneumatic devices (if Total Number is estimated, this should be the sum of actual and estimated counts)" sqref="C66" xr:uid="{00000000-0002-0000-0500-000014000000}">
      <formula1>0</formula1>
    </dataValidation>
    <dataValidation type="list" operator="greaterThanOrEqual" allowBlank="1" showInputMessage="1" showErrorMessage="1" promptTitle="Total Number Estimate" prompt="Specify whether the total number of high-bleed pneumatic devices is estimated or not [Yes / No]" sqref="D64" xr:uid="{00000000-0002-0000-0500-000015000000}">
      <formula1>"Yes,No"</formula1>
    </dataValidation>
    <dataValidation type="decimal" allowBlank="1" showInputMessage="1" showErrorMessage="1" errorTitle="WARNING" error="Please enter a number of hours greater than 0 and less than 8,784" promptTitle="Estimated Average Hours" prompt="Enter the estimated average number of hours in the calendar year that high-bleed pneumatic devices were operating [hours, number &gt;0]" sqref="H64" xr:uid="{00000000-0002-0000-0500-000016000000}">
      <formula1>0</formula1>
      <formula2>8784</formula2>
    </dataValidation>
    <dataValidation type="list" operator="greaterThanOrEqual" allowBlank="1" showInputMessage="1" showErrorMessage="1" promptTitle="Total Number Estimate" prompt="Specify whether the total number of intermittent bleed pneumatic devices is estimated or not [Yes / No]" sqref="D65" xr:uid="{00000000-0002-0000-0500-000017000000}">
      <formula1>"Yes,No"</formula1>
    </dataValidation>
    <dataValidation type="list" operator="greaterThanOrEqual" allowBlank="1" showInputMessage="1" showErrorMessage="1" promptTitle="Total Number Estimate" prompt="Specify whether the total number of low-bleed pneumatic devices is estimated or not [Yes / No]" sqref="D66" xr:uid="{00000000-0002-0000-0500-000018000000}">
      <formula1>"Yes,No"</formula1>
    </dataValidation>
    <dataValidation type="decimal" allowBlank="1" showInputMessage="1" showErrorMessage="1" errorTitle="WARNING" error="Please enter a number of hours greater than 0 and less than 8,784" promptTitle="Estimated Average Hours" prompt="Enter the estimated average number of hours in the calendar year that intermittent bleed pneumatic devices were operating [hours, number &gt;0]" sqref="H65" xr:uid="{00000000-0002-0000-0500-000019000000}">
      <formula1>0</formula1>
      <formula2>8784</formula2>
    </dataValidation>
    <dataValidation type="decimal" allowBlank="1" showInputMessage="1" showErrorMessage="1" errorTitle="WARNING" error="Please enter a number of hours greater than 0 and less than 8,784" promptTitle="Estimate Average Hours" prompt="Enter the estimated average number of hours in the calendar year that low-bleed pneumatic devices were operating [hours, number &gt;0]" sqref="H66" xr:uid="{00000000-0002-0000-0500-00001A000000}">
      <formula1>0</formula1>
      <formula2>8784</formula2>
    </dataValidation>
    <dataValidation type="list" allowBlank="1" showInputMessage="1" showErrorMessage="1" promptTitle="Missing Data" prompt="Report whether missing data procedures were used for any parameters to calculate GHG emissions (Yes or No)" sqref="B70 I103 B207 B311 C359 B486 B544 F592 F616 B695 B813" xr:uid="{00000000-0002-0000-0500-00001B000000}">
      <formula1>"Yes, No"</formula1>
    </dataValidation>
    <dataValidation allowBlank="1" showInputMessage="1" showErrorMessage="1" promptTitle="Procedures used" prompt="Enter the procedures used to determine the missing data" sqref="G75:G84 H76:I84 F108:H117 I213:K222 H316:H325 H363:H372 G490:G499 D592:D595 D616:D619 K716:L719 J700:J740 K736:L739 H819:J828" xr:uid="{00000000-0002-0000-0500-00001C000000}"/>
    <dataValidation type="decimal" allowBlank="1" showInputMessage="1" showErrorMessage="1" promptTitle="Hours of missing data procedure" prompt="Enter the total number of hours the missing data procedure was used" sqref="I700:I759 F75:F84 E108:E117 H213:H222 G363:G372 F490:F499 F549:F570 G316:G325 G819:G828" xr:uid="{00000000-0002-0000-0500-00001D000000}">
      <formula1>0</formula1>
      <formula2>8784</formula2>
    </dataValidation>
    <dataValidation type="whole" allowBlank="1" showInputMessage="1" showErrorMessage="1" promptTitle="Number of Quarters" prompt="Enter the number of quarters missing data procedures were used" sqref="E75:E84 D108:D117 G213:G222 F316:F325 F363:F372 E490:E499 E549:E570 H700:H759 F819:F828" xr:uid="{00000000-0002-0000-0500-00001E000000}">
      <formula1>1</formula1>
      <formula2>4</formula2>
    </dataValidation>
    <dataValidation type="whole" operator="greaterThanOrEqual" allowBlank="1" showInputMessage="1" showErrorMessage="1" promptTitle="NG Driven Pumps" prompt="Enter the count of Natural Gas Driven Pneumatic Pumps used in Eq. W-2" sqref="C103" xr:uid="{00000000-0002-0000-0500-00001F000000}">
      <formula1>0</formula1>
    </dataValidation>
    <dataValidation type="decimal" allowBlank="1" showInputMessage="1" showErrorMessage="1" promptTitle="Avg. Estimated Hours Operated" prompt="Average estimated number of hours in the calendar year that the Natural Gas Driven Pneumatic Pumps were operated (T in Equation W-2)" sqref="D103" xr:uid="{00000000-0002-0000-0500-000020000000}">
      <formula1>0</formula1>
      <formula2>8784</formula2>
    </dataValidation>
    <dataValidation type="decimal" operator="greaterThanOrEqual" allowBlank="1" showInputMessage="1" showErrorMessage="1" promptTitle="Total CH4 Emissions" prompt="Enter the total CH4 emissions, in metric tons CH4, from natural gas driven pneumatic pumps" sqref="F103" xr:uid="{00000000-0002-0000-0500-000021000000}">
      <formula1>0</formula1>
    </dataValidation>
    <dataValidation type="decimal" operator="greaterThanOrEqual" allowBlank="1" showInputMessage="1" showErrorMessage="1" promptTitle="Total CO2 Emissions" prompt="Enter the total CO2 emissions, in metric tons CO2, from natural gas driven pneumatic pumps" sqref="E103" xr:uid="{00000000-0002-0000-0500-000022000000}">
      <formula1>0</formula1>
    </dataValidation>
    <dataValidation type="custom" allowBlank="1" showInputMessage="1" showErrorMessage="1" errorTitle="Invalid Entry" error="You have skipped a row. Please make sure to fill out the table from top to bottom without skipping rows." promptTitle="Unit Identification or AGR Name" prompt="Enter a unique identifier or name for the acid gas removal unit. _x000a_A different ID may be used for a single AGR unit for each location it operates at in a given year." sqref="B138:B147" xr:uid="{00000000-0002-0000-0500-000023000000}">
      <formula1>COUNTA($B$36:B138)=$A138</formula1>
    </dataValidation>
    <dataValidation type="decimal" operator="greaterThanOrEqual" allowBlank="1" showInputMessage="1" showErrorMessage="1" promptTitle="Total CO2 Emissions" prompt="Enter the total CO2 emissions, in metric tons CO2, for the AGR unit in this row _x000a_" sqref="F138:F147" xr:uid="{00000000-0002-0000-0500-000024000000}">
      <formula1>0</formula1>
    </dataValidation>
    <dataValidation type="decimal" operator="greaterThanOrEqual" allowBlank="1" showInputMessage="1" showErrorMessage="1" errorTitle="Decimal:" error="This value must be a number greater than or equal to zero" promptTitle="Total Feed Rate Entering" prompt="Total feed rate, using a meter or engineering estimate based on process knowledge or best available data" sqref="C138:C147" xr:uid="{00000000-0002-0000-0500-000025000000}">
      <formula1>0</formula1>
    </dataValidation>
    <dataValidation type="list" operator="greaterThanOrEqual" allowBlank="1" showInputMessage="1" showErrorMessage="1" errorTitle="Decimal:" error="This value must be a number greater than or equal to zero" promptTitle="CO2 Recovered and Transferred" prompt="Specify whether any CO2 emissions from the acid gas removal unit are recovered and transferred outside the facility [Yes / No]" sqref="E138:E147" xr:uid="{00000000-0002-0000-0500-000026000000}">
      <formula1>"Yes, No"</formula1>
    </dataValidation>
    <dataValidation type="custom" allowBlank="1" showInputMessage="1" showErrorMessage="1" errorTitle="Invalid Entry" error="You have skipped a row. Please make sure to fill out the table from top to bottom without skipping rows." sqref="B152:B161" xr:uid="{00000000-0002-0000-0500-000027000000}">
      <formula1>COUNTA($B$50:B152)=$A152</formula1>
    </dataValidation>
    <dataValidation type="decimal" operator="greaterThan" allowBlank="1" showInputMessage="1" showErrorMessage="1" promptTitle="Annual Volume of Gas" prompt="For Calculation Method 1, enter the annual volume of gas vented from the acid gas removal unit" sqref="D152:D161" xr:uid="{00000000-0002-0000-0500-000028000000}">
      <formula1>0</formula1>
    </dataValidation>
    <dataValidation type="decimal" allowBlank="1" showInputMessage="1" showErrorMessage="1" errorTitle="Fraction" error="This value is a fraction and must fall between 0 and 1" promptTitle="Fraction of CO2" prompt="For Calculation Method 1, enter the annual average fraction of CO2 content in the vent from the AGR unit " sqref="C152:C161" xr:uid="{00000000-0002-0000-0500-000029000000}">
      <formula1>0</formula1>
      <formula2>1</formula2>
    </dataValidation>
    <dataValidation type="custom" allowBlank="1" showInputMessage="1" showErrorMessage="1" errorTitle="Invalid Entry" error="You have skipped a row. Please make sure to fill out the table from top to bottom without skipping rows." sqref="B166:B175" xr:uid="{00000000-0002-0000-0500-00002A000000}">
      <formula1>COUNTA($B$64:B166)=$A166</formula1>
    </dataValidation>
    <dataValidation type="list" allowBlank="1" showInputMessage="1" showErrorMessage="1" promptTitle="Volume rate basis" prompt="Specify whether the annual volume of gas vented is reported on an actual or standard basis" sqref="E166:E175" xr:uid="{00000000-0002-0000-0500-00002B000000}">
      <formula1>"Actual, Standard"</formula1>
    </dataValidation>
    <dataValidation type="custom" operator="greaterThanOrEqual" allowBlank="1" showInputMessage="1" showErrorMessage="1" promptTitle="Pressure" prompt="Enter the pressure used to calculate the volume of gas vented (psi)" sqref="G166:G175" xr:uid="{00000000-0002-0000-0500-00002C000000}">
      <formula1>ISNUMBER(G166)</formula1>
    </dataValidation>
    <dataValidation type="custom" operator="greaterThanOrEqual" allowBlank="1" showInputMessage="1" showErrorMessage="1" promptTitle="Temperature" prompt="Enter the temperature used to calculate the volume of gas vented, degrees Farenheit" sqref="F166:F175" xr:uid="{00000000-0002-0000-0500-00002D000000}">
      <formula1>ISNUMBER(F166)</formula1>
    </dataValidation>
    <dataValidation type="decimal" operator="greaterThan" allowBlank="1" showInputMessage="1" showErrorMessage="1" promptTitle="Annual Volume of Gas" prompt="For Calculation Method 2, enter the annual volume of gas vented from the acid gas removal unit" sqref="D166:D175" xr:uid="{00000000-0002-0000-0500-00002E000000}">
      <formula1>0</formula1>
    </dataValidation>
    <dataValidation type="decimal" allowBlank="1" showInputMessage="1" showErrorMessage="1" errorTitle="Fraction" error="This value is a fraction and must fall between 0 and 1" promptTitle="Fraction of CO2" prompt="For Calculation Method 2, enter the annual average fraction of CO2 content in the vent from the AGR unit " sqref="C166:C175" xr:uid="{00000000-0002-0000-0500-00002F000000}">
      <formula1>0</formula1>
      <formula2>1</formula2>
    </dataValidation>
    <dataValidation type="custom" allowBlank="1" showInputMessage="1" showErrorMessage="1" errorTitle="Invalid Entry" error="You have skipped a row. Please make sure to fill out the table from top to bottom without skipping rows." sqref="B180:B189" xr:uid="{00000000-0002-0000-0500-000030000000}">
      <formula1>COUNTA($B$78:B180)=$A180</formula1>
    </dataValidation>
    <dataValidation type="list" allowBlank="1" showInputMessage="1" showErrorMessage="1" promptTitle="Natural gas flow rate basis" prompt="Specify whether the natural gas flow rate is reported on an actual or standard basis" sqref="H180:H189" xr:uid="{00000000-0002-0000-0500-000031000000}">
      <formula1>"Actual, Standard"</formula1>
    </dataValidation>
    <dataValidation type="custom" operator="greaterThanOrEqual" allowBlank="1" showInputMessage="1" showErrorMessage="1" promptTitle="Pressure" prompt="Enter the assumed pressure used to calculate the natural gas flow rate (psi)" sqref="J180:J189" xr:uid="{00000000-0002-0000-0500-000032000000}">
      <formula1>ISNUMBER(J180)</formula1>
    </dataValidation>
    <dataValidation type="custom" allowBlank="1" showInputMessage="1" showErrorMessage="1" promptTitle="Temperature" prompt="Enter the assumed temperature used to calculate the natural gas flow rate, degrees Farenheit" sqref="I180:I189" xr:uid="{00000000-0002-0000-0500-000033000000}">
      <formula1>ISNUMBER(I180)</formula1>
    </dataValidation>
    <dataValidation type="list" allowBlank="1" showInputMessage="1" showErrorMessage="1" promptTitle="Equation Used" prompt="Specify which equation was used (W-4A/W-4B)" sqref="C180:C189" xr:uid="{00000000-0002-0000-0500-000034000000}">
      <formula1>"W-4A,W-4B"</formula1>
    </dataValidation>
    <dataValidation type="decimal" operator="greaterThanOrEqual" allowBlank="1" showInputMessage="1" showErrorMessage="1" promptTitle="Natural Gas Flow Rate Out" prompt="If equation W-4B is used, enter the natural gas flow rate out of the acid gas removal unit" sqref="G180:G189" xr:uid="{00000000-0002-0000-0500-000035000000}">
      <formula1>0</formula1>
    </dataValidation>
    <dataValidation type="decimal" operator="greaterThanOrEqual" allowBlank="1" showInputMessage="1" showErrorMessage="1" promptTitle="Natural Gas Flow Rate Into" prompt="If equation W-4A is used, enter the natural gas flow rate into the acid gas removal unit" sqref="F180:F189" xr:uid="{00000000-0002-0000-0500-000036000000}">
      <formula1>0</formula1>
    </dataValidation>
    <dataValidation type="decimal" allowBlank="1" showInputMessage="1" showErrorMessage="1" errorTitle="Fraction" error="This value is a fraction and must fall between 0 and 1" promptTitle="Fraction of CO2 (Method 3)" prompt="For Calculation Method 3 (W-4A or W-4B) of §98.233(d), enter the annual average volume fraction of CO2 content of natural gas into each acid gas removal unit" sqref="D180:D189" xr:uid="{00000000-0002-0000-0500-000037000000}">
      <formula1>0</formula1>
      <formula2>1</formula2>
    </dataValidation>
    <dataValidation type="decimal" allowBlank="1" showInputMessage="1" showErrorMessage="1" errorTitle="Fraction" error="This value is a fraction and must fall between 0 and 1" promptTitle="Fraction of CO2 (Method 3)" prompt="For Calculation Method 3 (W-4A or W-4B) of §98.233(d), enter the annual average volume fraction of CO2 content of natural gas out of each acid gas removal unit" sqref="E180:E189" xr:uid="{00000000-0002-0000-0500-000038000000}">
      <formula1>0</formula1>
      <formula2>1</formula2>
    </dataValidation>
    <dataValidation type="custom" allowBlank="1" showInputMessage="1" showErrorMessage="1" errorTitle="Invalid Entry" error="You have skipped a row. Please make sure to fill out the table from top to bottom without skipping rows." sqref="B194:B203" xr:uid="{00000000-0002-0000-0500-000039000000}">
      <formula1>COUNTA($B$92:B194)=$A194</formula1>
    </dataValidation>
    <dataValidation type="decimal" allowBlank="1" showInputMessage="1" showErrorMessage="1" errorTitle="Decimal:" error="This value must be a number greater than or equal to zero but less than 8,784" promptTitle="Unit Operating Hours" prompt="Unit operating hours (excluding downtime for maintenance or standby) (hours per year)" sqref="I194:I203" xr:uid="{00000000-0002-0000-0500-00003A000000}">
      <formula1>0</formula1>
      <formula2>8784</formula2>
    </dataValidation>
    <dataValidation type="decimal" allowBlank="1" showInputMessage="1" showErrorMessage="1" errorTitle="Decimal:" error="This value must be a number greater than or equal to zero but less than 100" promptTitle="Acid Gas Content" prompt="Acid gas content of outlet natural gas " sqref="H194:H203" xr:uid="{00000000-0002-0000-0500-00003B000000}">
      <formula1>0</formula1>
      <formula2>100</formula2>
    </dataValidation>
    <dataValidation type="decimal" allowBlank="1" showInputMessage="1" showErrorMessage="1" errorTitle="Decimal:" error="This value must be a number greater than or equal to zero but less than 100" promptTitle="Acid Gas Content" prompt="Acid gas content of feed natural gas" sqref="G194:G203" xr:uid="{00000000-0002-0000-0500-00003C000000}">
      <formula1>0</formula1>
      <formula2>100</formula2>
    </dataValidation>
    <dataValidation operator="greaterThanOrEqual" allowBlank="1" showInputMessage="1" showErrorMessage="1" promptTitle="Simulation Software Name" prompt="Enter the name of the simulation software package used " sqref="C194:C203" xr:uid="{00000000-0002-0000-0500-00003D000000}"/>
    <dataValidation type="custom" operator="greaterThanOrEqual" allowBlank="1" showInputMessage="1" showErrorMessage="1" promptTitle="Natural Gas Feed Temperature" prompt="Natural gas feed temperature in degrees Fahrenheit" sqref="D194:D203" xr:uid="{00000000-0002-0000-0500-00003E000000}">
      <formula1>ISNUMBER(D194)</formula1>
    </dataValidation>
    <dataValidation type="custom" operator="greaterThanOrEqual" allowBlank="1" showInputMessage="1" showErrorMessage="1" promptTitle="Natural gas feed pressure" prompt="Enter natural gas feed pressure (psi)" sqref="E194:E203" xr:uid="{00000000-0002-0000-0500-00003F000000}">
      <formula1>ISNUMBER(E194)</formula1>
    </dataValidation>
    <dataValidation type="decimal" operator="greaterThanOrEqual" allowBlank="1" showInputMessage="1" showErrorMessage="1" errorTitle="Decimal:" error="This value must be a number greater than or equal to zero" promptTitle="Natural gas flow rate" prompt="Enter natural gas flow rate" sqref="F194:F203" xr:uid="{00000000-0002-0000-0500-000040000000}">
      <formula1>0</formula1>
    </dataValidation>
    <dataValidation type="custom" operator="greaterThanOrEqual" allowBlank="1" showInputMessage="1" showErrorMessage="1" promptTitle="Exit Temperature" prompt="Exit temperature of the natural gas in degrees Fahrenheit" sqref="J194:J203" xr:uid="{00000000-0002-0000-0500-000041000000}">
      <formula1>ISNUMBER(J194)</formula1>
    </dataValidation>
    <dataValidation type="custom" operator="greaterThanOrEqual" allowBlank="1" showInputMessage="1" showErrorMessage="1" promptTitle="Solvent Pressure" prompt="Enter the solvent pressure (psi)" sqref="K194:K203" xr:uid="{00000000-0002-0000-0500-000042000000}">
      <formula1>ISNUMBER(K194)</formula1>
    </dataValidation>
    <dataValidation type="custom" operator="greaterThanOrEqual" allowBlank="1" showInputMessage="1" showErrorMessage="1" promptTitle="Solvent Temperature" prompt="Enter the solvent temperature in degrees Fahrenheit" sqref="L194:L203" xr:uid="{00000000-0002-0000-0500-000043000000}">
      <formula1>ISNUMBER(L194)</formula1>
    </dataValidation>
    <dataValidation type="decimal" operator="greaterThanOrEqual" allowBlank="1" showInputMessage="1" showErrorMessage="1" errorTitle="Decimal:" error="This value must be a number greater than or equal to zero" promptTitle="Solvent Circulation Rate" prompt="Enter the solvent circulation rate in gallons per minute" sqref="M194:M203" xr:uid="{00000000-0002-0000-0500-000044000000}">
      <formula1>0</formula1>
    </dataValidation>
    <dataValidation type="decimal" operator="greaterThanOrEqual" allowBlank="1" showInputMessage="1" showErrorMessage="1" errorTitle="Decimal:" error="This value must be a number greater than or equal to zero" promptTitle="Solvent Weight" prompt="Enter the solvent weight in pounds per gallon" sqref="N194:N203" xr:uid="{00000000-0002-0000-0500-000045000000}">
      <formula1>0</formula1>
    </dataValidation>
    <dataValidation type="custom" allowBlank="1" showInputMessage="1" showErrorMessage="1" errorTitle="Invalid Entry" error="You have skipped a row. Please make sure to fill out the table from top to bottom without skipping rows." promptTitle="Unit ID" prompt="Enter a unique ID or name for the acid gas removal unit, using the same IDs from above." sqref="B213:B222" xr:uid="{00000000-0002-0000-0500-000046000000}">
      <formula1>COUNTA($B$213:B213)=$A213</formula1>
    </dataValidation>
    <dataValidation type="whole" operator="greaterThanOrEqual" allowBlank="1" showInputMessage="1" showErrorMessage="1" promptTitle="Count of other dehydrators" prompt="Enter the number of small glycol dehydrators by other vent control type" sqref="D252:D256" xr:uid="{00000000-0002-0000-0500-000047000000}">
      <formula1>0</formula1>
    </dataValidation>
    <dataValidation allowBlank="1" showInputMessage="1" showErrorMessage="1" promptTitle="Type of other control device(s)" prompt="Specify type of other control device(s)" sqref="C252:C256 C275:C279" xr:uid="{00000000-0002-0000-0500-000048000000}"/>
    <dataValidation type="whole" operator="greaterThanOrEqual" allowBlank="1" showInputMessage="1" showErrorMessage="1" promptTitle="Count of small dehydrators" prompt="Enter the number of small glycol dehydrators, by vent control type" sqref="D247:D248" xr:uid="{00000000-0002-0000-0500-000049000000}">
      <formula1>0</formula1>
    </dataValidation>
    <dataValidation type="decimal" operator="greaterThanOrEqual" allowBlank="1" showInputMessage="1" showErrorMessage="1" promptTitle="Total CH4 emissions" prompt="Enter total CH4 emissions, in metric tons CH4, vented to the atmosphere and/or Other Control Devices from small glycol dehydrators_x000a_" sqref="D260" xr:uid="{00000000-0002-0000-0500-00004A000000}">
      <formula1>0</formula1>
    </dataValidation>
    <dataValidation type="decimal" operator="greaterThanOrEqual" allowBlank="1" showInputMessage="1" showErrorMessage="1" promptTitle="Total CO2 Emissions" prompt="Enter total CO2 emissions, in metric tons CO2, vented to the atmosphere and/or Other Control Devices from small glycol dehydrators_x000a_" sqref="C260" xr:uid="{00000000-0002-0000-0500-00004B000000}">
      <formula1>0</formula1>
    </dataValidation>
    <dataValidation type="decimal" operator="greaterThanOrEqual" allowBlank="1" showInputMessage="1" showErrorMessage="1" promptTitle="Total N2O emissions" prompt="Enter total N20 emissions from flares and regenerator firebox/fire tubes, in metric tons N2O, from small glycol dehydrators &lt;0.4 MMscfd" sqref="E259" xr:uid="{00000000-0002-0000-0500-00004C000000}">
      <formula1>0</formula1>
    </dataValidation>
    <dataValidation type="decimal" operator="greaterThanOrEqual" allowBlank="1" showInputMessage="1" showErrorMessage="1" promptTitle="Total CH4 emissions" prompt="Enter total CH4 from flares and regenerator firebox/fire tubes, in metric tons CH4, from small glycol dehydrators &lt;0.4 MMscfd" sqref="D259" xr:uid="{00000000-0002-0000-0500-00004D000000}">
      <formula1>0</formula1>
    </dataValidation>
    <dataValidation type="decimal" operator="greaterThanOrEqual" allowBlank="1" showInputMessage="1" showErrorMessage="1" promptTitle="Total CO2 Emissions" prompt="Enter total CO2 emissions from flares and regenerator firebox/fire tubes, in metric tons CO2, from small glycol dehydrators &lt;0.4 MMscfd_x000a_" sqref="C259" xr:uid="{00000000-0002-0000-0500-00004E000000}">
      <formula1>0</formula1>
    </dataValidation>
    <dataValidation type="list" allowBlank="1" showInputMessage="1" showErrorMessage="1" promptTitle="Vent Controls Used" prompt="Specify whether Other Control Devices were used [Yes / No]" sqref="C249 C272" xr:uid="{00000000-0002-0000-0500-00004F000000}">
      <formula1>"Yes, No"</formula1>
    </dataValidation>
    <dataValidation type="list" allowBlank="1" showInputMessage="1" showErrorMessage="1" promptTitle="Vent Controls Used" prompt="Specify whether dehydrator emissions were vented to flares [Yes / No]" sqref="C248 C271" xr:uid="{00000000-0002-0000-0500-000050000000}">
      <formula1>"Yes, No"</formula1>
    </dataValidation>
    <dataValidation type="list" allowBlank="1" showInputMessage="1" showErrorMessage="1" promptTitle="Vent Controls Used" prompt="Specify whether Vapor Recovery was used [Yes / No]" sqref="C247 C270" xr:uid="{00000000-0002-0000-0500-000051000000}">
      <formula1>"Yes, No"</formula1>
    </dataValidation>
    <dataValidation type="whole" operator="greaterThanOrEqual" allowBlank="1" showInputMessage="1" showErrorMessage="1" promptTitle="Glycol Dehydrator Count" prompt="Enter count of glycol dehydrators (W-5)" sqref="C244" xr:uid="{00000000-0002-0000-0500-000052000000}">
      <formula1>0</formula1>
    </dataValidation>
    <dataValidation type="whole" operator="greaterThanOrEqual" allowBlank="1" showInputMessage="1" showErrorMessage="1" promptTitle="Count of desiccant dehydrators" prompt="Enter the number of desiccant dehydrators, by vent control type" sqref="D270:D271" xr:uid="{00000000-0002-0000-0500-000053000000}">
      <formula1>0</formula1>
    </dataValidation>
    <dataValidation type="whole" operator="greaterThanOrEqual" allowBlank="1" showInputMessage="1" showErrorMessage="1" promptTitle="Count of other dehydrators" prompt="Enter the number of desiccant dehydrators by other vent control type" sqref="D275:D279" xr:uid="{00000000-0002-0000-0500-000054000000}">
      <formula1>0</formula1>
    </dataValidation>
    <dataValidation type="whole" operator="greaterThanOrEqual" allowBlank="1" showInputMessage="1" showErrorMessage="1" promptTitle="Count" prompt="Enter the total count of dessicant dehydrators" sqref="C267" xr:uid="{00000000-0002-0000-0500-000055000000}">
      <formula1>0</formula1>
    </dataValidation>
    <dataValidation type="decimal" operator="greaterThanOrEqual" allowBlank="1" showInputMessage="1" showErrorMessage="1" promptTitle="Total CH4 emissions" prompt="Enter total CH4 emissions, in metric tons CH4, vented to the atmosphere and/or Other Control Devices from desiccant dehydrators_x000a_" sqref="D283" xr:uid="{00000000-0002-0000-0500-000056000000}">
      <formula1>0</formula1>
    </dataValidation>
    <dataValidation type="decimal" operator="greaterThanOrEqual" allowBlank="1" showInputMessage="1" showErrorMessage="1" promptTitle="Total CO2 Emissions" prompt="Enter total CO2 emissions, in metric tons CO2, vented to the atmosphere and/or Other Control Devices from desiccant dehydrators_x000a_" sqref="C283" xr:uid="{00000000-0002-0000-0500-000057000000}">
      <formula1>0</formula1>
    </dataValidation>
    <dataValidation type="decimal" operator="greaterThanOrEqual" allowBlank="1" showInputMessage="1" showErrorMessage="1" promptTitle="Total CO2 Emissions" prompt="Enter total CO2 from flares and regenerator firebox/fire tubes, in metric tons CO2 from desiccant dehydrators_x000a_" sqref="C282" xr:uid="{00000000-0002-0000-0500-000058000000}">
      <formula1>0</formula1>
    </dataValidation>
    <dataValidation type="decimal" operator="greaterThanOrEqual" allowBlank="1" showInputMessage="1" showErrorMessage="1" promptTitle="Total N2O emissions" prompt="Enter total N2O from flares and regenerator firebox/fire tubes, in metric tons N2O from desiccant dehydrators" sqref="E282" xr:uid="{00000000-0002-0000-0500-000059000000}">
      <formula1>0</formula1>
    </dataValidation>
    <dataValidation type="decimal" operator="greaterThanOrEqual" allowBlank="1" showInputMessage="1" showErrorMessage="1" promptTitle="Total CH4 emissions" prompt="Enter total CH4 from flares and regenerator firebox/fire tubes, in metric tons CH4 from desiccant dehydrators" sqref="D282" xr:uid="{00000000-0002-0000-0500-00005A000000}">
      <formula1>0</formula1>
    </dataValidation>
    <dataValidation type="custom" allowBlank="1" showInputMessage="1" showErrorMessage="1" errorTitle="Invalid Entry" error="You have skipped a row. Please make sure to fill out the table from top to bottom without skipping rows." promptTitle="Unit ID" prompt="Enter a unique identifier or name for this dehydrator.  _x000a__x000a_A different ID may be used for a single dehydrator for each location it operates at." sqref="B291:B307" xr:uid="{00000000-0002-0000-0500-00005B000000}">
      <formula1>COUNTA($B$291:B291)=$A291</formula1>
    </dataValidation>
    <dataValidation type="decimal" operator="greaterThanOrEqual" allowBlank="1" showInputMessage="1" showErrorMessage="1" promptTitle="Outlet Natural Gas Water Content" prompt="Enter the dehydrator outlet natural gas water content in pounds per MMscf" sqref="E291:E307" xr:uid="{00000000-0002-0000-0500-00005C000000}">
      <formula1>0</formula1>
    </dataValidation>
    <dataValidation type="decimal" operator="greaterThanOrEqual" allowBlank="1" showInputMessage="1" showErrorMessage="1" promptTitle="Feed Natural Gas Water Content" prompt="Enter the dehydrator feed natural gas water content in pounds per MMscf" sqref="D291:D307" xr:uid="{00000000-0002-0000-0500-00005D000000}">
      <formula1>0</formula1>
    </dataValidation>
    <dataValidation type="list" allowBlank="1" showInputMessage="1" showErrorMessage="1" promptTitle="Vent To Flare or Reg. Firebox" prompt="Specify whether any dehydrator emissions are vented to a flare or regenerator firebox/fire tubes (Yes / No)" sqref="Q291:Q307" xr:uid="{00000000-0002-0000-0500-00005E000000}">
      <formula1>"Yes, No"</formula1>
    </dataValidation>
    <dataValidation type="decimal" operator="greaterThanOrEqual" allowBlank="1" showInputMessage="1" showErrorMessage="1" promptTitle="Total N2O Emissions" prompt="Enter total N2O emissions from flaring or regenerator firebox/fire tubes, in metric tons N2O, from the dehydrator in this row._x000a_" sqref="T291:T307" xr:uid="{00000000-0002-0000-0500-00005F000000}">
      <formula1>0</formula1>
    </dataValidation>
    <dataValidation type="decimal" operator="greaterThanOrEqual" allowBlank="1" showInputMessage="1" showErrorMessage="1" promptTitle="Total CH4 Emissions" prompt="Enter total CH4 emissions from flaring or regenerator firebox/fire tubes, in metric tons CH4, from the dehydrator in this row._x000a_" sqref="S291:S307" xr:uid="{00000000-0002-0000-0500-000060000000}">
      <formula1>0</formula1>
    </dataValidation>
    <dataValidation type="decimal" operator="greaterThanOrEqual" allowBlank="1" showInputMessage="1" showErrorMessage="1" promptTitle="Total CO2 Emissions" prompt="Enter total CO2 emissions from flaring or regenerator firebox/fire tubes, in metric tons CO2, from the dehydrator in this row._x000a_" sqref="R291:R307" xr:uid="{00000000-0002-0000-0500-000061000000}">
      <formula1>0</formula1>
    </dataValidation>
    <dataValidation type="custom" operator="greaterThan" allowBlank="1" showInputMessage="1" showErrorMessage="1" promptTitle="Wet Natural Gas Pressure" prompt="Enter pressure of the wet natural gas (psig)" sqref="M291:M307" xr:uid="{00000000-0002-0000-0500-000062000000}">
      <formula1>ISNUMBER(M291)</formula1>
    </dataValidation>
    <dataValidation type="custom" operator="greaterThan" allowBlank="1" showInputMessage="1" showErrorMessage="1" promptTitle="Wet Natural Gas Temperature" prompt="Enter the temperature of the wet natural gas (degrees Fahrenheit)" sqref="L291:L307" xr:uid="{00000000-0002-0000-0500-000063000000}">
      <formula1>ISNUMBER(L291)</formula1>
    </dataValidation>
    <dataValidation type="decimal" allowBlank="1" showInputMessage="1" showErrorMessage="1" errorTitle="WARNING" error="The input should be decimal between 0 and 1" promptTitle="Concentration of CH4" prompt="Enter concentration of CH4 in wet natural gas" sqref="O291:O307" xr:uid="{00000000-0002-0000-0500-000064000000}">
      <formula1>0</formula1>
      <formula2>1</formula2>
    </dataValidation>
    <dataValidation type="decimal" allowBlank="1" showInputMessage="1" showErrorMessage="1" errorTitle="WARNING" error="The input should be decimal between 0 and 1" promptTitle="Concentration of CO2" prompt="Enter concentration of CO2 in wet natural gas" sqref="N291:N307" xr:uid="{00000000-0002-0000-0500-000065000000}">
      <formula1>0</formula1>
      <formula2>1</formula2>
    </dataValidation>
    <dataValidation type="decimal" allowBlank="1" showInputMessage="1" showErrorMessage="1" errorTitle="Decimal" error="Must be between 0 and 8,784" promptTitle="Glycol Dehydrator Operating hrs" prompt="Enter the total time the glycol dehydrator is operating in hours" sqref="K291:K307" xr:uid="{00000000-0002-0000-0500-000066000000}">
      <formula1>0</formula1>
      <formula2>8784</formula2>
    </dataValidation>
    <dataValidation type="decimal" operator="greaterThanOrEqual" allowBlank="1" showInputMessage="1" showErrorMessage="1" promptTitle="Glycol Dehydrator NG Flow Rate" prompt="Enter the glycol dehydrator feed natural gas flow rate in MMscfd, determined by engineering estimate based on best available data" sqref="C291:C307" xr:uid="{00000000-0002-0000-0500-000067000000}">
      <formula1>0</formula1>
    </dataValidation>
    <dataValidation type="decimal" operator="greaterThanOrEqual" allowBlank="1" showInputMessage="1" showErrorMessage="1" promptTitle="Total CH4 from Venting" prompt="Enter total CH4 emissions from venting, in metric tons CH4, from the dehydrator in this row.  Include both emissions vented directly to the atmosphere from the dehydrator and any emissions vented from a vapor recovery device." sqref="W291:W307" xr:uid="{00000000-0002-0000-0500-000068000000}">
      <formula1>0</formula1>
    </dataValidation>
    <dataValidation type="decimal" operator="greaterThanOrEqual" allowBlank="1" showInputMessage="1" showErrorMessage="1" promptTitle="Total CO2 from Venting" prompt="Enter total CO2 emissions from venting, in metric tons CO2, from the dehydrator in this row.  Include both emissions vented directly to the atmosphere from the dehydrator and any emissions vented from a vapor recovery device." sqref="V291:V307" xr:uid="{00000000-0002-0000-0500-000069000000}">
      <formula1>0</formula1>
    </dataValidation>
    <dataValidation type="decimal" operator="greaterThanOrEqual" allowBlank="1" showInputMessage="1" showErrorMessage="1" promptTitle="Dehydrator Absr Circulation Rate" prompt="Enter the dehydrator absorbent circulation rate in gallons per minute" sqref="G291:G307" xr:uid="{00000000-0002-0000-0500-00006A000000}">
      <formula1>0</formula1>
    </dataValidation>
    <dataValidation type="list" allowBlank="1" showInputMessage="1" showErrorMessage="1" promptTitle="Vent To Vapor Recovery Device" prompt="Specify if any dehydrator emissions are vented to a vapor recovery device (Yes / No)_x000a_" sqref="P291:P307" xr:uid="{00000000-0002-0000-0500-00006B000000}">
      <formula1>"Yes, No"</formula1>
    </dataValidation>
    <dataValidation type="list" allowBlank="1" showInputMessage="1" showErrorMessage="1" promptTitle="Vent To Atmosphere" prompt="Specify if emissions are vented directly to the atmosphere from the dehydrator, from vapor recovery systems, or from any controls other than flares/regenerators." sqref="U291:U307" xr:uid="{00000000-0002-0000-0500-00006C000000}">
      <formula1>"Yes, No"</formula1>
    </dataValidation>
    <dataValidation allowBlank="1" showInputMessage="1" showErrorMessage="1" promptTitle="Unit ID" prompt="Enter a unique identifier or name for large glycol dehydrators" sqref="C316:C325" xr:uid="{00000000-0002-0000-0500-00006D000000}"/>
    <dataValidation type="list" allowBlank="1" showInputMessage="1" showErrorMessage="1" promptTitle="Type of Dehydrator" prompt="Select the type of dehydrator for which missing data procedures were used to calculate emissions" sqref="B316:B325" xr:uid="{00000000-0002-0000-0500-00006E000000}">
      <formula1>"Desiccant Dehydrator, Small Glycol Dehydrator, Large Glycol Dehydrator"</formula1>
    </dataValidation>
    <dataValidation type="decimal" operator="greaterThanOrEqual" allowBlank="1" showInputMessage="1" showErrorMessage="1" promptTitle="Total CO2 Emissions" prompt="Enter the total CO2 emissions, in metric tons CO2, for all emissions calculated by flow meter" sqref="G345" xr:uid="{00000000-0002-0000-0500-00006F000000}">
      <formula1>0</formula1>
    </dataValidation>
    <dataValidation type="decimal" operator="greaterThanOrEqual" allowBlank="1" showInputMessage="1" showErrorMessage="1" promptTitle="Total CH4 Emissions" prompt="Enter the total CH4 emissions, in metric tons CH4, for all emissions calculated by flow meter" sqref="H345" xr:uid="{00000000-0002-0000-0500-000070000000}">
      <formula1>0</formula1>
    </dataValidation>
    <dataValidation type="decimal" operator="greaterThanOrEqual" allowBlank="1" showInputMessage="1" showErrorMessage="1" promptTitle="Total CH4 Emissions" prompt="Enter the total CH4 emissions, in metric tons CH4, from each equipment or event type" sqref="E345:E352" xr:uid="{00000000-0002-0000-0500-000071000000}">
      <formula1>0</formula1>
    </dataValidation>
    <dataValidation type="decimal" operator="greaterThanOrEqual" allowBlank="1" showInputMessage="1" showErrorMessage="1" promptTitle="Total CO2 Emissions" prompt="Enter the total CO2 emissions, in metric tons CO2, from each equipment or event type" sqref="D345:D352" xr:uid="{00000000-0002-0000-0500-000072000000}">
      <formula1>0</formula1>
    </dataValidation>
    <dataValidation type="whole" operator="greaterThanOrEqual" allowBlank="1" showInputMessage="1" showErrorMessage="1" promptTitle="Total Blowdowns" prompt="Enter the total number of blowdowns for each equipment or event type" sqref="C345:C352" xr:uid="{00000000-0002-0000-0500-000073000000}">
      <formula1>0</formula1>
    </dataValidation>
    <dataValidation allowBlank="1" showInputMessage="1" showErrorMessage="1" promptTitle="Software package" prompt="For Calculation Method 1, enter the name of the software package used" sqref="C392:C411" xr:uid="{00000000-0002-0000-0500-000074000000}"/>
    <dataValidation type="decimal" allowBlank="1" showInputMessage="1" showErrorMessage="1" errorTitle="Fraction" error="This value is a fraction and must fall between 0 and 1" promptTitle="CH4 in Flash Gas" prompt="Enter the minimum concentration of CH4 in flash gas, as a mole fracion, in this sub-basin or county" sqref="J392:J411" xr:uid="{00000000-0002-0000-0500-000075000000}">
      <formula1>0</formula1>
      <formula2>1</formula2>
    </dataValidation>
    <dataValidation type="decimal" allowBlank="1" showInputMessage="1" showErrorMessage="1" errorTitle="Fraction" error="This value is a fraction and must fall between 0 and 1" promptTitle="CO2 in Flash Gas" prompt="Enter the minimum concentration of CO2 in flash gas, as a mole fraction, in this sub-basin or county" sqref="H392:H411" xr:uid="{00000000-0002-0000-0500-000076000000}">
      <formula1>0</formula1>
      <formula2>1</formula2>
    </dataValidation>
    <dataValidation type="decimal" operator="greaterThanOrEqual" allowBlank="1" showInputMessage="1" showErrorMessage="1" promptTitle="Volume of oil sent to tanks" prompt="Total volume of oil sent to tanks from all gas-liquid separators and direct from wells or non-separator equipment (bbl/yr)" sqref="D392:D411" xr:uid="{00000000-0002-0000-0500-000077000000}">
      <formula1>0</formula1>
    </dataValidation>
    <dataValidation type="custom" operator="greaterThanOrEqual" allowBlank="1" showInputMessage="1" showErrorMessage="1" promptTitle="Estimated Avg Separator Pressure" prompt="Enter the average gas-liquid separator pressure, in psig, for this sub-basin or county" sqref="F392:F411" xr:uid="{00000000-0002-0000-0500-000078000000}">
      <formula1>ISNUMBER(F392)</formula1>
    </dataValidation>
    <dataValidation type="decimal" allowBlank="1" showInputMessage="1" showErrorMessage="1" errorTitle="Fraction" error="This value is a fraction and must fall between 0 and 1" promptTitle="CH4 in Flash Gas" prompt="Enter the maximum concentration of CH4 in flash gas, as a mole fracion,  in this sub-basin or county" sqref="K392:K411" xr:uid="{00000000-0002-0000-0500-000079000000}">
      <formula1>0</formula1>
      <formula2>1</formula2>
    </dataValidation>
    <dataValidation type="decimal" allowBlank="1" showInputMessage="1" showErrorMessage="1" errorTitle="Fraction" error="This value is a fraction and must fall between 0 and 1" promptTitle="CO2 in Flash Gas" prompt="Enter the maximum concentration of CO2 in flash gas, as a mole fraction, in this sub-basin or county" sqref="I392:I411" xr:uid="{00000000-0002-0000-0500-00007A000000}">
      <formula1>0</formula1>
      <formula2>1</formula2>
    </dataValidation>
    <dataValidation type="decimal" operator="greaterThanOrEqual" allowBlank="1" showInputMessage="1" showErrorMessage="1" promptTitle="Average API Gravity" prompt="Enter the average sales oil stabilized API gravity, in degrees, for this sub-basin or county" sqref="G392:G411" xr:uid="{00000000-0002-0000-0500-00007B000000}">
      <formula1>0</formula1>
    </dataValidation>
    <dataValidation type="custom" operator="greaterThanOrEqual" allowBlank="1" showInputMessage="1" showErrorMessage="1" promptTitle="Estimated Average Separator Temp" prompt="Average gas-liquid separator temperature, in degrees Fahrenheit, for this sub-basin or county " sqref="E392:E411" xr:uid="{00000000-0002-0000-0500-00007C000000}">
      <formula1>ISNUMBER(E392)</formula1>
    </dataValidation>
    <dataValidation type="whole" operator="greaterThanOrEqual" allowBlank="1" showInputMessage="1" showErrorMessage="1" promptTitle="Count of Atmospheric Tanks" prompt="Enter the count of atmospheric tanks in this sub-basin or county" sqref="L392:L411" xr:uid="{00000000-0002-0000-0500-00007D000000}">
      <formula1>0</formula1>
    </dataValidation>
    <dataValidation type="decimal" operator="greaterThanOrEqual" allowBlank="1" showInputMessage="1" showErrorMessage="1" promptTitle="N2O from Flaring" prompt="Enter total N2O emissions, in metric tons N2O, from flaring" sqref="AA392:AA411 E452:E464" xr:uid="{00000000-0002-0000-0500-00007E000000}">
      <formula1>0</formula1>
    </dataValidation>
    <dataValidation type="decimal" operator="greaterThanOrEqual" allowBlank="1" showInputMessage="1" showErrorMessage="1" promptTitle="CH4 from Flaring" prompt="Enter total CH4 emissions, in metric tons CH4, from flaring" sqref="Z392:Z411" xr:uid="{00000000-0002-0000-0500-00007F000000}">
      <formula1>0</formula1>
    </dataValidation>
    <dataValidation type="list" allowBlank="1" showInputMessage="1" showErrorMessage="1" promptTitle="Emissions vented to flares" prompt="Indicate whether any emissions from atmospheric tanks were vented to flare(s) [Yes/No]" sqref="W392:W411" xr:uid="{00000000-0002-0000-0500-000080000000}">
      <formula1>"Yes, No"</formula1>
    </dataValidation>
    <dataValidation type="list" allowBlank="1" showInputMessage="1" showErrorMessage="1" promptTitle="Emissions vented to atmosphere" prompt="Indicate whether any emissions from atmospheric tanks were from without using a vapor recovery system or without flaring [Yes/No]" sqref="S392:S411" xr:uid="{00000000-0002-0000-0500-000081000000}">
      <formula1>"Yes, No"</formula1>
    </dataValidation>
    <dataValidation type="list" allowBlank="1" showInputMessage="1" showErrorMessage="1" promptTitle="Controlled Vapor Recovery" prompt="Indicate whether any emissions from atmospheric tanks controlled with vapor recovery systems [Yes/No]" sqref="M392:M411" xr:uid="{00000000-0002-0000-0500-000082000000}">
      <formula1>"Yes, No"</formula1>
    </dataValidation>
    <dataValidation type="whole" operator="greaterThanOrEqual" allowBlank="1" showInputMessage="1" showErrorMessage="1" promptTitle="Tanks vented to atmosphere" prompt="Enter the count of tanks that vented directly to the atmosphere" sqref="T392:T411" xr:uid="{00000000-0002-0000-0500-000083000000}">
      <formula1>0</formula1>
    </dataValidation>
    <dataValidation type="whole" operator="greaterThanOrEqual" allowBlank="1" showInputMessage="1" showErrorMessage="1" promptTitle="Flaring Emission Control Measure" prompt="Enter the count of tanks with flaring emission control measures in this sub-basin" sqref="X392:X411" xr:uid="{00000000-0002-0000-0500-000084000000}">
      <formula1>0</formula1>
    </dataValidation>
    <dataValidation type="decimal" operator="greaterThanOrEqual" allowBlank="1" showInputMessage="1" showErrorMessage="1" promptTitle="CH4 from Venting" prompt="Enter total CH4 emissions, in metric tons CH4, from venting" sqref="V392:V411" xr:uid="{00000000-0002-0000-0500-000085000000}">
      <formula1>0</formula1>
    </dataValidation>
    <dataValidation type="decimal" operator="greaterThanOrEqual" allowBlank="1" showInputMessage="1" showErrorMessage="1" promptTitle="Annual CH4 with recovery" prompt="Enter the annual CH4 emissions from atmospheric tanks with vapor recovery systems, in metric tons CH4" sqref="R392:R411" xr:uid="{00000000-0002-0000-0500-000086000000}">
      <formula1>0</formula1>
    </dataValidation>
    <dataValidation type="decimal" operator="greaterThanOrEqual" allowBlank="1" showInputMessage="1" showErrorMessage="1" promptTitle="Annual CO2 with recovery" prompt="Enter the annual CO2 emissions from atmospheric tanks with vapor recovery systems, in metric tons CO2" sqref="Q392:Q411" xr:uid="{00000000-0002-0000-0500-000087000000}">
      <formula1>0</formula1>
    </dataValidation>
    <dataValidation type="decimal" operator="greaterThanOrEqual" allowBlank="1" showInputMessage="1" showErrorMessage="1" promptTitle="Total CH4 mass recovered" prompt="Enter the total CH4 mass that was recovered using a vapor recovery system" sqref="P392:P411" xr:uid="{00000000-0002-0000-0500-000088000000}">
      <formula1>0</formula1>
    </dataValidation>
    <dataValidation type="decimal" operator="greaterThanOrEqual" allowBlank="1" showInputMessage="1" showErrorMessage="1" promptTitle="Total CO2 mass recovered" prompt="Enter the total CO2 mass that was recovered using a vapor recovery system" sqref="O392:O411" xr:uid="{00000000-0002-0000-0500-000089000000}">
      <formula1>0</formula1>
    </dataValidation>
    <dataValidation type="whole" operator="greaterThanOrEqual" allowBlank="1" showInputMessage="1" showErrorMessage="1" promptTitle="Vapor Recover System Control" prompt="Enter the count of tanks with vapor recovery system emission control measures" sqref="N392:N411" xr:uid="{00000000-0002-0000-0500-00008A000000}">
      <formula1>0</formula1>
    </dataValidation>
    <dataValidation type="decimal" operator="greaterThanOrEqual" allowBlank="1" showInputMessage="1" showErrorMessage="1" promptTitle="CO2 from Venting" prompt="Enter total CO2 emissions, in metric tons CO2, from venting" sqref="U392:U411" xr:uid="{00000000-0002-0000-0500-00008B000000}">
      <formula1>0</formula1>
    </dataValidation>
    <dataValidation type="decimal" operator="greaterThanOrEqual" allowBlank="1" showInputMessage="1" showErrorMessage="1" promptTitle="CO2 from Flaring" prompt="Enter total CO2 emissions, in metric tons CO2, from flaring" sqref="Y392:Y411" xr:uid="{00000000-0002-0000-0500-00008C000000}">
      <formula1>0</formula1>
    </dataValidation>
    <dataValidation type="decimal" allowBlank="1" showInputMessage="1" showErrorMessage="1" errorTitle="Fraction" error="This value is a fraction and must fall between 0 and 1" promptTitle="Fraction Sent to Control Measure" prompt="Enter the estimate of fraction of oil throughput sent to tanks in basin with flaring" sqref="B422" xr:uid="{00000000-0002-0000-0500-00008D000000}">
      <formula1>0</formula1>
      <formula2>1</formula2>
    </dataValidation>
    <dataValidation type="decimal" allowBlank="1" showInputMessage="1" showErrorMessage="1" errorTitle="Fraction" error="This value is a fraction and must fall between 0 and 1" promptTitle="Fraction Sent to Control Measure" prompt="Enter the estimate of fraction of oil throughput sent to tanks with vapor recovery system control measures" sqref="C422" xr:uid="{00000000-0002-0000-0500-00008E000000}">
      <formula1>0</formula1>
      <formula2>1</formula2>
    </dataValidation>
    <dataValidation type="whole" operator="greaterThanOrEqual" allowBlank="1" showInputMessage="1" showErrorMessage="1" promptTitle="Count of Atmospheric Tanks" prompt="Enter the count of only those tanks for which emissions are calculated using Calculation Method 3" sqref="D422" xr:uid="{00000000-0002-0000-0500-00008F000000}">
      <formula1>0</formula1>
    </dataValidation>
    <dataValidation type="decimal" operator="greaterThanOrEqual" allowBlank="1" showInputMessage="1" showErrorMessage="1" promptTitle="Total oil throughput" prompt="Enter the total annual oil throughput that is sent to all atmospheric tanks in the basin for which emissions are calculated using Calculation Method 3" sqref="E422" xr:uid="{00000000-0002-0000-0500-000090000000}">
      <formula1>0</formula1>
    </dataValidation>
    <dataValidation type="decimal" operator="greaterThanOrEqual" allowBlank="1" showInputMessage="1" showErrorMessage="1" promptTitle="CH4 from tanks without flares" prompt="Enter annual CH4 emissions from atmospheric tanks that did not control emissions with flares, calculated using Eq. W-15, and adjusted downward, if applicable, for the quantity of emissions recovered and the quantity sent to flares" sqref="D430:D443" xr:uid="{00000000-0002-0000-0500-000091000000}">
      <formula1>0</formula1>
    </dataValidation>
    <dataValidation type="decimal" operator="greaterThanOrEqual" allowBlank="1" showInputMessage="1" showErrorMessage="1" promptTitle="CO2 from tanks without flares" prompt="Enter annual CO2 emissions from atmospheric tanks that did not control emissions with flares, calculated using Eq. W-15, and adjusted downward, if applicable, for the quantity of emissions recovered and the quantity sent to flares" sqref="C430:C443" xr:uid="{00000000-0002-0000-0500-000092000000}">
      <formula1>0</formula1>
    </dataValidation>
    <dataValidation type="whole" operator="greaterThanOrEqual" allowBlank="1" showInputMessage="1" showErrorMessage="1" promptTitle="Tanks without flares" prompt="Enter the number of tanks that did not control emissions with flares" sqref="B430:B443" xr:uid="{00000000-0002-0000-0500-000093000000}">
      <formula1>0</formula1>
    </dataValidation>
    <dataValidation type="decimal" operator="greaterThanOrEqual" allowBlank="1" showInputMessage="1" showErrorMessage="1" promptTitle="CH4 from Flaring" prompt="Enter total CH4 emissions, in metric tons CH4, from flaring.  Note: For the amount of CH4 sent to the flare, use the amount calculated using Equation W-15 (minus any amount vented without flaring), not actual measurements of the flared gas" sqref="D452:D464" xr:uid="{00000000-0002-0000-0500-000094000000}">
      <formula1>0</formula1>
    </dataValidation>
    <dataValidation type="decimal" operator="greaterThanOrEqual" allowBlank="1" showInputMessage="1" showErrorMessage="1" promptTitle="CO2 from Flaring" prompt="Enter total CO2 emissions, in metric tons CO2, from flaring_x000a__x000a_Note: Include both CO2 calculated using Equation W-15 that is routed to the flare plus CO2 generated by combustion in the flare" sqref="C452:C464" xr:uid="{00000000-0002-0000-0500-000095000000}">
      <formula1>0</formula1>
    </dataValidation>
    <dataValidation type="whole" operator="greaterThanOrEqual" allowBlank="1" showInputMessage="1" showErrorMessage="1" promptTitle="Tanks with flares" prompt="Enter number of atmospheric tanks that controlled emissions with flares" sqref="B452:B464" xr:uid="{00000000-0002-0000-0500-000096000000}">
      <formula1>0</formula1>
    </dataValidation>
    <dataValidation type="decimal" operator="greaterThanOrEqual" allowBlank="1" showInputMessage="1" showErrorMessage="1" promptTitle="CH4 Emissions" prompt="Enter total CH4 emissions, in metric tons CH4, from improperly functioning dump valves, calculated using Eq. W-16" sqref="E472:E481" xr:uid="{00000000-0002-0000-0500-000097000000}">
      <formula1>0</formula1>
    </dataValidation>
    <dataValidation type="decimal" operator="greaterThanOrEqual" allowBlank="1" showInputMessage="1" showErrorMessage="1" promptTitle="CO2 Emissions" prompt="Enter total CO2 emissions, in metric tons CO2, from improperly functioning dump valves, calculated using Eq. W-16" sqref="D472:D481" xr:uid="{00000000-0002-0000-0500-000098000000}">
      <formula1>0</formula1>
    </dataValidation>
    <dataValidation type="decimal" operator="greaterThanOrEqual" allowBlank="1" showInputMessage="1" showErrorMessage="1" promptTitle="Time for dump valves" prompt="Enter the total time the dump valves did not close properly in hours (sum of Tn values used in Eq. W-16)" sqref="C472:C481" xr:uid="{00000000-0002-0000-0500-000099000000}">
      <formula1>0</formula1>
    </dataValidation>
    <dataValidation type="whole" operator="greaterThanOrEqual" allowBlank="1" showInputMessage="1" showErrorMessage="1" promptTitle="Count of dump valves" prompt="Enter the number of gas-liquid separators whose liquid dump valves did not close properly" sqref="B472:B481" xr:uid="{00000000-0002-0000-0500-00009A000000}">
      <formula1>0</formula1>
    </dataValidation>
    <dataValidation type="custom" allowBlank="1" showInputMessage="1" showErrorMessage="1" errorTitle="Invalid Entry" error="You have skipped a row. Please make sure to fill out the table from top to bottom without skipping rows." promptTitle="Unique Name or ID" prompt="Enter a unique name or ID number for the flare stack" sqref="B516:B539" xr:uid="{00000000-0002-0000-0500-00009B000000}">
      <formula1>COUNTA($B$27:B514)=$A516</formula1>
    </dataValidation>
    <dataValidation type="list" allowBlank="1" showInputMessage="1" showErrorMessage="1" promptTitle="Continuous Gas Analyzer" prompt="Indicate whether the flare stack has a continuous gas composition analyzer on feed gas to the flare (Yes/No)" sqref="E516:E539" xr:uid="{00000000-0002-0000-0500-00009C000000}">
      <formula1>"Yes,No"</formula1>
    </dataValidation>
    <dataValidation type="list" allowBlank="1" showInputMessage="1" showErrorMessage="1" promptTitle="Continuous Flow Monitor" prompt="Indicate whether the flare stack in this row has a continuous flow monitor on gas to the flare (Yes/No)" sqref="D516:D539" xr:uid="{00000000-0002-0000-0500-00009D000000}">
      <formula1>"Yes,No"</formula1>
    </dataValidation>
    <dataValidation type="list" allowBlank="1" showInputMessage="1" showErrorMessage="1" promptTitle="Were CEMS used" prompt="Indicate whether CEMS were used to measure CO2 emissions for the flare stack (See 98.233(n)(8) for additional requirements)" sqref="C516:C539" xr:uid="{00000000-0002-0000-0500-00009E000000}">
      <formula1>"Yes,No"</formula1>
    </dataValidation>
    <dataValidation type="decimal" operator="greaterThanOrEqual" allowBlank="1" showInputMessage="1" showErrorMessage="1" promptTitle="Volume of Gas Flare" prompt="Enter volume of gas sent to flare (standard cubic feet per year), “Vs” in Eq. W-19 and W-20" sqref="F516:F539" xr:uid="{00000000-0002-0000-0500-00009F000000}">
      <formula1>0</formula1>
    </dataValidation>
    <dataValidation type="decimal" allowBlank="1" showInputMessage="1" showErrorMessage="1" errorTitle="Decimal" error="Please enter a value between 0 and 1" promptTitle="Gas Sent to Un-Lit Flare" prompt="Enter the fraction of feed gas sent to an un-lit flare, “Zu” in Eq. W-19" sqref="G516:G539" xr:uid="{00000000-0002-0000-0500-0000A0000000}">
      <formula1>0</formula1>
      <formula2>1</formula2>
    </dataValidation>
    <dataValidation type="decimal" allowBlank="1" showInputMessage="1" showErrorMessage="1" errorTitle="Decimal" error="Please enter a value between 0 and 1" promptTitle="Flare Combustion" prompt="Enter flare combustion efficiency, expressed as the fraction of gas combusted by a burning flare, as a decimal value between 0-1" sqref="H516:H539" xr:uid="{00000000-0002-0000-0500-0000A1000000}">
      <formula1>0</formula1>
      <formula2>1</formula2>
    </dataValidation>
    <dataValidation type="decimal" allowBlank="1" showInputMessage="1" showErrorMessage="1" errorTitle="Decimal" error="Please enter a value between 0 and 1" promptTitle="Mole fraction CH4" prompt="Enter the mole fraction of CH4 in flare feed gas (“XCH4” in Eq. W-19)" sqref="I516:I539 O531:O539" xr:uid="{00000000-0002-0000-0500-0000A2000000}">
      <formula1>0</formula1>
      <formula2>1</formula2>
    </dataValidation>
    <dataValidation type="decimal" allowBlank="1" showInputMessage="1" showErrorMessage="1" errorTitle="Decimal" error="Please enter a value between 0 and 1" promptTitle="Mole fraction CO2" prompt="Enter the mole fraction of CO2 in flare gas feed (“XCO2” in Eq. W-20)" sqref="J516:J539 Q531:Q539" xr:uid="{00000000-0002-0000-0500-0000A3000000}">
      <formula1>0</formula1>
      <formula2>1</formula2>
    </dataValidation>
    <dataValidation type="decimal" operator="greaterThanOrEqual" allowBlank="1" showInputMessage="1" showErrorMessage="1" promptTitle="CO2 Emissions" prompt="Enter the CO2 emissions from CEMS monitoring or calculated using Equations W-20 and W-36" sqref="K516:K539 S531:S539" xr:uid="{00000000-0002-0000-0500-0000A4000000}">
      <formula1>0</formula1>
    </dataValidation>
    <dataValidation type="decimal" operator="greaterThanOrEqual" allowBlank="1" showInputMessage="1" showErrorMessage="1" promptTitle="CH4 Emissions" prompt="Enter the CH4 emissions calculated using Equations W-19 and W-36" sqref="L516:L539 U531:U539" xr:uid="{00000000-0002-0000-0500-0000A5000000}">
      <formula1>0</formula1>
    </dataValidation>
    <dataValidation type="decimal" operator="greaterThanOrEqual" allowBlank="1" showInputMessage="1" showErrorMessage="1" promptTitle="N2O Emissions" prompt="Enter the N2O emissions calculated using Equation W-40" sqref="M516:M539 W531:W539" xr:uid="{00000000-0002-0000-0500-0000A6000000}">
      <formula1>0</formula1>
    </dataValidation>
    <dataValidation allowBlank="1" showInputMessage="1" showErrorMessage="1" promptTitle="Procedures used" prompt="Enter the procedures used to determine the missing data." sqref="G549:G570 J549:J570" xr:uid="{00000000-0002-0000-0500-0000A7000000}"/>
    <dataValidation type="decimal" operator="greaterThanOrEqual" allowBlank="1" showInputMessage="1" showErrorMessage="1" promptTitle="Total CH4 Emissions" prompt="For onshore production only, enter the total annual Centrifugal Compressor CH4 emissions, in metric tons CH4" sqref="D587" xr:uid="{00000000-0002-0000-0500-0000A8000000}">
      <formula1>0</formula1>
    </dataValidation>
    <dataValidation type="decimal" operator="greaterThanOrEqual" allowBlank="1" showInputMessage="1" showErrorMessage="1" promptTitle="Total CO2 Emissions" prompt="For onshore production only, enter the total annual Centrifugal Compressor CO2 emissions, in metric tons CO2" sqref="C587" xr:uid="{00000000-0002-0000-0500-0000A9000000}">
      <formula1>0</formula1>
    </dataValidation>
    <dataValidation type="whole" operator="greaterThanOrEqual" allowBlank="1" showInputMessage="1" showErrorMessage="1" promptTitle="Number of Cent. Compressors" prompt="Enter the number of Centrifugal Compressors with wet seal oil degassing vents" sqref="B587" xr:uid="{00000000-0002-0000-0500-0000AA000000}">
      <formula1>0</formula1>
    </dataValidation>
    <dataValidation type="whole" operator="greaterThanOrEqual" allowBlank="1" showInputMessage="1" showErrorMessage="1" promptTitle="Total Count of Recip Compressors" prompt="For onshore production only, enter the total count of Reciprocating Compressors" sqref="B611" xr:uid="{00000000-0002-0000-0500-0000AB000000}">
      <formula1>0</formula1>
    </dataValidation>
    <dataValidation type="decimal" operator="greaterThanOrEqual" allowBlank="1" showInputMessage="1" showErrorMessage="1" promptTitle="Total CO2" prompt="For onshore production only, enter the total annual Reciprocating Compressor CO2 emissions, in metric tons CO2" sqref="C611" xr:uid="{00000000-0002-0000-0500-0000AC000000}">
      <formula1>0</formula1>
    </dataValidation>
    <dataValidation type="decimal" operator="greaterThanOrEqual" allowBlank="1" showInputMessage="1" showErrorMessage="1" promptTitle="Total CH4" prompt="For onshore production only, enter the total annual Reciprocating Compressor CH4 emissions, in metric tons CH4" sqref="D611" xr:uid="{00000000-0002-0000-0500-0000AD000000}">
      <formula1>0</formula1>
    </dataValidation>
    <dataValidation type="whole" operator="greaterThanOrEqual" allowBlank="1" showInputMessage="1" showErrorMessage="1" errorTitle="Invalid Entry" error="Enter an integer greater than or equal to 0" promptTitle="Number of complete surveys" prompt="Enter the number of complete equipment leak surveys performed during the calendar" sqref="B636" xr:uid="{00000000-0002-0000-0500-0000AE000000}">
      <formula1>0</formula1>
    </dataValidation>
    <dataValidation type="list" allowBlank="1" showInputMessage="1" showErrorMessage="1" sqref="C636:H636" xr:uid="{00000000-0002-0000-0500-0000AF000000}">
      <formula1>"Yes, No"</formula1>
    </dataValidation>
    <dataValidation type="list" allowBlank="1" showInputMessage="1" showErrorMessage="1" promptTitle="Facility comply with 98.236(q)?" prompt="Specify whether the facility elected to comply with 98.236(q) according to 98.233(q)(1)(iv) for any components at the facility [per 98.236(q)(1)(iv)] (Yes/No)" sqref="H628" xr:uid="{00000000-0002-0000-0500-0000B0000000}">
      <formula1>"Yes, No"</formula1>
    </dataValidation>
    <dataValidation type="list" allowBlank="1" showInputMessage="1" showErrorMessage="1" promptTitle="Facility use population counts?" prompt="Specify whether the facility used population counts to calculate emissions from equipment leaks in accordance with 98.232 [per 98.236(r)] (Yes/No)" sqref="H627" xr:uid="{00000000-0002-0000-0500-0000B1000000}">
      <formula1>"Yes, No"</formula1>
    </dataValidation>
    <dataValidation type="list" allowBlank="1" showInputMessage="1" showErrorMessage="1" promptTitle="Facility use leak surveys?" prompt="Specify whether the facility used leak surveys to calculate emissions from equipment leaks in accordance with 98.232 [per 98.236(q)] (Yes/No)" sqref="H626" xr:uid="{00000000-0002-0000-0500-0000B2000000}">
      <formula1>"Yes, No"</formula1>
    </dataValidation>
    <dataValidation type="decimal" operator="greaterThanOrEqual" allowBlank="1" showInputMessage="1" showErrorMessage="1" promptTitle="CH4 Emissions" prompt="Enter the the CH4  emissions for this leak source, in metric tons CH4, as calculated using Equation W-30 (for surveyed components only " sqref="I645:I665" xr:uid="{00000000-0002-0000-0500-0000B3000000}">
      <formula1>0</formula1>
    </dataValidation>
    <dataValidation type="decimal" operator="greaterThanOrEqual" allowBlank="1" showInputMessage="1" showErrorMessage="1" promptTitle="CO2 Emissions" prompt="Enter the the CO2 emissions for this leak source, in metric tons CO2, as calculated using Equation W-30 (for surveyed components only)" sqref="H645:H665" xr:uid="{00000000-0002-0000-0500-0000B4000000}">
      <formula1>0</formula1>
    </dataValidation>
    <dataValidation type="decimal" allowBlank="1" showInputMessage="1" showErrorMessage="1" errorTitle="WARNING" error="Enter number of hours between 0 and 8,784" promptTitle="Average time components leak" prompt="Enter the average time the surveyed components were assumed to be leaking and operational, in hours (average of Tp,z in Equation W-30)" sqref="G645:G665" xr:uid="{00000000-0002-0000-0500-0000B5000000}">
      <formula1>0</formula1>
      <formula2>8784</formula2>
    </dataValidation>
    <dataValidation type="whole" operator="greaterThanOrEqual" allowBlank="1" showInputMessage="1" showErrorMessage="1" errorTitle="Invalid Entry" error="Enter an integer greater than or equal to 0" promptTitle="Count of surveyed component type" prompt="Enter the total number of surveyed component type that were identified as leaking in the calendar year (Xp in Equation W-30)" sqref="F645:F665" xr:uid="{00000000-0002-0000-0500-0000B6000000}">
      <formula1>0</formula1>
    </dataValidation>
    <dataValidation type="decimal" operator="greaterThanOrEqual" allowBlank="1" showInputMessage="1" showErrorMessage="1" errorTitle="Invalid Entry" error="Enter a number greater than or equal to 0" promptTitle="Number of emission source type" prompt="Enter the total number of emission source type (&quot;COUNTe&quot; in Equation W-32A)" sqref="C671:C678" xr:uid="{00000000-0002-0000-0500-0000B7000000}">
      <formula1>0</formula1>
    </dataValidation>
    <dataValidation type="decimal" operator="greaterThanOrEqual" allowBlank="1" showInputMessage="1" showErrorMessage="1" promptTitle="CH4 Emissions" prompt="Enter CH4 emissions, in metric tons CH4, for this component type" sqref="F671:F678" xr:uid="{00000000-0002-0000-0500-0000B8000000}">
      <formula1>0</formula1>
    </dataValidation>
    <dataValidation type="decimal" allowBlank="1" showInputMessage="1" showErrorMessage="1" errorTitle="WARNING" error="Enter number of hours between 0 and 8,784" promptTitle="Avg. estimate time operational" prompt="Enter the average estimated time that the emission source type was operational in the calendar year, in hours (&quot;Te&quot; in Equation W-32A)" sqref="D671:D678" xr:uid="{00000000-0002-0000-0500-0000B9000000}">
      <formula1>0</formula1>
      <formula2>8784</formula2>
    </dataValidation>
    <dataValidation type="decimal" operator="greaterThanOrEqual" allowBlank="1" showInputMessage="1" showErrorMessage="1" promptTitle="CO2 Emissions" prompt="Enter CO2 emissions, in metric tons CO2, for this component type" sqref="E671:E678" xr:uid="{00000000-0002-0000-0500-0000BA000000}">
      <formula1>0</formula1>
    </dataValidation>
    <dataValidation type="list" allowBlank="1" showInputMessage="1" showErrorMessage="1" promptTitle="Calculation method used" prompt="Specify which calculation method was used for the emission source type" sqref="C683" xr:uid="{00000000-0002-0000-0500-0000BB000000}">
      <formula1>"Component Count Method 1, Component Count Method 2"</formula1>
    </dataValidation>
    <dataValidation type="list" allowBlank="1" showInputMessage="1" showErrorMessage="1" promptTitle="Equipment Type Present?" prompt="Indicate whether the facility contains Wellheads (Yes/No)" sqref="D686" xr:uid="{00000000-0002-0000-0500-0000BC000000}">
      <formula1>"Yes, No"</formula1>
    </dataValidation>
    <dataValidation type="list" allowBlank="1" showInputMessage="1" showErrorMessage="1" promptTitle="Equipment Type Present?" prompt="Indicate whether the facility contains Dehydrators (Yes/No)" sqref="D691" xr:uid="{00000000-0002-0000-0500-0000BD000000}">
      <formula1>"Yes, No"</formula1>
    </dataValidation>
    <dataValidation type="list" allowBlank="1" showInputMessage="1" showErrorMessage="1" promptTitle="Equipment Type Present?" prompt="Indicate whether the facility contains In-line heaters (Yes/No)" sqref="D690" xr:uid="{00000000-0002-0000-0500-0000BE000000}">
      <formula1>"Yes, No"</formula1>
    </dataValidation>
    <dataValidation type="list" allowBlank="1" showInputMessage="1" showErrorMessage="1" promptTitle="Equipment Type Present?" prompt="Indicate whether the facility contains Compressors (Yes/No)" sqref="D689" xr:uid="{00000000-0002-0000-0500-0000BF000000}">
      <formula1>"Yes, No"</formula1>
    </dataValidation>
    <dataValidation type="list" allowBlank="1" showInputMessage="1" showErrorMessage="1" promptTitle="Equipment Type Present?" prompt="Indicate whether the facility contains Meters/piping (Yes/No)" sqref="D688" xr:uid="{00000000-0002-0000-0500-0000C0000000}">
      <formula1>"Yes, No"</formula1>
    </dataValidation>
    <dataValidation type="list" allowBlank="1" showInputMessage="1" showErrorMessage="1" promptTitle="Equipment Type Present?" prompt="Indicate whether the facility contains Separators (Yes/No)" sqref="D687" xr:uid="{00000000-0002-0000-0500-0000C1000000}">
      <formula1>"Yes, No"</formula1>
    </dataValidation>
    <dataValidation type="whole" operator="greaterThanOrEqual" allowBlank="1" showInputMessage="1" showErrorMessage="1" errorTitle="Invalid Entry" error="Enter an integer greater than or equal to 0" promptTitle="Count of major equip type" prompt="Enter the count of the major equipment type in Oregon" sqref="E686:E691" xr:uid="{00000000-0002-0000-0500-0000C2000000}">
      <formula1>0</formula1>
    </dataValidation>
    <dataValidation type="custom" allowBlank="1" showInputMessage="1" showErrorMessage="1" errorTitle="Invalid Entry" error="You have skipped a row. Please make sure to fill out the table from top to bottom without skipping rows." promptTitle="Unique Name or ID" prompt="Enter the unique flare stack identifier" sqref="B549:B570" xr:uid="{00000000-0002-0000-0500-0000C3000000}">
      <formula1>COUNTA($B$84:B797)=$A549</formula1>
    </dataValidation>
    <dataValidation allowBlank="1" showInputMessage="1" showErrorMessage="1" promptTitle="Fuel type combusted" prompt="Enter the type of fuel combusted" sqref="C784:C809" xr:uid="{00000000-0002-0000-0500-0000C4000000}"/>
    <dataValidation allowBlank="1" showInputMessage="1" showErrorMessage="1" promptTitle="Fuel type combusted" prompt="Input the type of fuel combusted" sqref="C819:C828" xr:uid="{00000000-0002-0000-0500-0000C5000000}"/>
    <dataValidation type="decimal" operator="greaterThanOrEqual" allowBlank="1" showInputMessage="1" showErrorMessage="1" promptTitle="Quantity of fuel combusted" prompt="Enter the quantity of fuel combusted in the calendar year, in thousand standard cubic feet, gallons or tons" sqref="D784:D809" xr:uid="{00000000-0002-0000-0500-0000C6000000}">
      <formula1>0</formula1>
    </dataValidation>
    <dataValidation type="decimal" operator="greaterThanOrEqual" allowBlank="1" showInputMessage="1" showErrorMessage="1" promptTitle="CO2 Emissions" prompt="Enter CO2 emissions from this unit type and fuel type combination, in metric tons CO2, calculated according to 98.233(z)(1) and (2)" sqref="F784:F809" xr:uid="{00000000-0002-0000-0500-0000C7000000}">
      <formula1>0</formula1>
    </dataValidation>
    <dataValidation type="decimal" operator="greaterThanOrEqual" allowBlank="1" showInputMessage="1" showErrorMessage="1" promptTitle="CH4 Emissions" prompt="Enter CH4 emissions from this unit type and fuel type combination, in metric tons CH4, calculated according to 98.233(z)(1) and (2)" sqref="G784:G809" xr:uid="{00000000-0002-0000-0500-0000C8000000}">
      <formula1>0</formula1>
    </dataValidation>
    <dataValidation type="decimal" operator="greaterThanOrEqual" allowBlank="1" showInputMessage="1" showErrorMessage="1" promptTitle="N2O Emissions" prompt="Enter N2O emissions from this unit type and fuel type combination, in metric tons N2O, calculated according to 98.233(z)(1) and (2)" sqref="H784:H809" xr:uid="{00000000-0002-0000-0500-0000C9000000}">
      <formula1>0</formula1>
    </dataValidation>
    <dataValidation type="list" allowBlank="1" showInputMessage="1" showErrorMessage="1" promptTitle="Large External Combustion" prompt="Indicate whether the combustion units included external fuel combustion units with a rate heat capacity greater than 5 million Btu per hour [Yes/No]" sqref="G775" xr:uid="{00000000-0002-0000-0500-0000CA000000}">
      <formula1>"Yes, No"</formula1>
    </dataValidation>
    <dataValidation type="list" allowBlank="1" showInputMessage="1" showErrorMessage="1" promptTitle="Large Internal Combustion" prompt="Indicate whether the combustion units included internal fuel combustion units that are not compressor-drivers, with a rated heat capacity greater than 1 mmBtu/hr (or equivalent of 130 horsepower) [Yes/No]" sqref="G776" xr:uid="{00000000-0002-0000-0500-0000CB000000}">
      <formula1>"Yes, No"</formula1>
    </dataValidation>
    <dataValidation type="list" allowBlank="1" showInputMessage="1" showErrorMessage="1" promptTitle="Compressor-drivers" prompt="Indicate whether there are Internal fuel combustion units of any heat capacity that are compressor-drivers [Yes/No]" sqref="G777" xr:uid="{00000000-0002-0000-0500-0000CC000000}">
      <formula1>"Yes, No"</formula1>
    </dataValidation>
    <dataValidation type="list" allowBlank="1" showInputMessage="1" showErrorMessage="1" promptTitle="Small External Combustion" prompt="Indicate whether the combustion units included external fuel combustion units with a rate heat capacity less than or equal to 5 million Btu per hour [Yes/No]" sqref="C775" xr:uid="{00000000-0002-0000-0500-0000CD000000}">
      <formula1>"Yes, No"</formula1>
    </dataValidation>
    <dataValidation type="list" allowBlank="1" showInputMessage="1" showErrorMessage="1" promptTitle="Small Internal Combustion" prompt="Indicate whether the combustion units included internal fuel combustion units that are not compressor-drivers, with a rated heat capacity less than or equal to 1 mmBtu/hr (or equivalent of 130 horsepower) [Yes/No]" sqref="C776" xr:uid="{00000000-0002-0000-0500-0000CE000000}">
      <formula1>"Yes, No"</formula1>
    </dataValidation>
    <dataValidation type="whole" operator="greaterThanOrEqual" allowBlank="1" showInputMessage="1" showErrorMessage="1" promptTitle="Total Number Small Units" prompt="Enter the total number of the above combustion units" sqref="C777" xr:uid="{00000000-0002-0000-0500-0000CF000000}">
      <formula1>0</formula1>
    </dataValidation>
  </dataValidations>
  <hyperlinks>
    <hyperlink ref="D36" location="'Gather-Boost'!C64" display="Go to Section" xr:uid="{00000000-0004-0000-0500-000000000000}"/>
    <hyperlink ref="D37" location="'Gather-Boost'!C103" display="Go to Section" xr:uid="{00000000-0004-0000-0500-000001000000}"/>
    <hyperlink ref="D38" location="'Gather-Boost'!B138" display="Go to Section" xr:uid="{00000000-0004-0000-0500-000002000000}"/>
    <hyperlink ref="D39" location="'Gather-Boost'!C244" display="Go to Section" xr:uid="{00000000-0004-0000-0500-000003000000}"/>
    <hyperlink ref="D40" location="'Gather-Boost'!G337" display="Go to Section" xr:uid="{00000000-0004-0000-0500-000004000000}"/>
    <hyperlink ref="D41:D46" location="'Transmission Pipeline'!B65" display="Go to Section" xr:uid="{00000000-0004-0000-0500-000005000000}"/>
    <hyperlink ref="B86" location="'Gather-Boost'!A1" display="RETURN TO TOP" xr:uid="{00000000-0004-0000-0500-000006000000}"/>
    <hyperlink ref="B119" location="'Gather-Boost'!A1" display="RETURN TO TOP" xr:uid="{00000000-0004-0000-0500-000007000000}"/>
    <hyperlink ref="B224" location="'Gather-Boost'!A1" display="RETURN TO TOP" xr:uid="{00000000-0004-0000-0500-000008000000}"/>
    <hyperlink ref="B327" location="'Gather-Boost'!A1" display="RETURN TO TOP" xr:uid="{00000000-0004-0000-0500-000009000000}"/>
    <hyperlink ref="B375" location="'Gather-Boost'!A1" display="RETURN TO TOP" xr:uid="{00000000-0004-0000-0500-00000A000000}"/>
    <hyperlink ref="B501" location="'Gather-Boost'!A1" display="RETURN TO TOP" xr:uid="{00000000-0004-0000-0500-00000B000000}"/>
    <hyperlink ref="B573" location="'Gather-Boost'!A1" display="RETURN TO TOP" xr:uid="{00000000-0004-0000-0500-00000C000000}"/>
    <hyperlink ref="B597" location="'Gather-Boost'!A1" display="RETURN TO TOP" xr:uid="{00000000-0004-0000-0500-00000D000000}"/>
    <hyperlink ref="B621" location="'Gather-Boost'!A1" display="RETURN TO TOP" xr:uid="{00000000-0004-0000-0500-00000E000000}"/>
    <hyperlink ref="B761" location="'Gather-Boost'!A1" display="RETURN TO TOP" xr:uid="{00000000-0004-0000-0500-00000F000000}"/>
    <hyperlink ref="D41" location="'Gather-Boost'!B392" display="Go to Section" xr:uid="{00000000-0004-0000-0500-000010000000}"/>
    <hyperlink ref="D42" location="'Gather-Boost'!B516" display="Go to Section" xr:uid="{00000000-0004-0000-0500-000011000000}"/>
    <hyperlink ref="D43" location="'Gather-Boost'!B587" display="Go to Section" xr:uid="{00000000-0004-0000-0500-000012000000}"/>
    <hyperlink ref="D44" location="'Gather-Boost'!B611" display="Go to Section" xr:uid="{00000000-0004-0000-0500-000013000000}"/>
    <hyperlink ref="D45" location="'Gather-Boost'!H626" display="Go to Section" xr:uid="{00000000-0004-0000-0500-000014000000}"/>
    <hyperlink ref="D46" location="'Gather-Boost'!C775" display="Go to Section" xr:uid="{00000000-0004-0000-0500-000015000000}"/>
    <hyperlink ref="B831" location="'Gather-Boost'!A1" display="RETURN TO TOP" xr:uid="{00000000-0004-0000-0500-000016000000}"/>
    <hyperlink ref="B24" location="Summary!A1" display="Return to Summary Tab" xr:uid="{00000000-0004-0000-0500-000017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46" r:id="rId4" name="Option Button 34">
              <controlPr defaultSize="0" autoFill="0" autoLine="0" autoPict="0">
                <anchor moveWithCells="1">
                  <from>
                    <xdr:col>7</xdr:col>
                    <xdr:colOff>152400</xdr:colOff>
                    <xdr:row>53</xdr:row>
                    <xdr:rowOff>142875</xdr:rowOff>
                  </from>
                  <to>
                    <xdr:col>7</xdr:col>
                    <xdr:colOff>581025</xdr:colOff>
                    <xdr:row>53</xdr:row>
                    <xdr:rowOff>371475</xdr:rowOff>
                  </to>
                </anchor>
              </controlPr>
            </control>
          </mc:Choice>
        </mc:AlternateContent>
        <mc:AlternateContent xmlns:mc="http://schemas.openxmlformats.org/markup-compatibility/2006">
          <mc:Choice Requires="x14">
            <control shapeId="13347" r:id="rId5" name="Option Button 35">
              <controlPr defaultSize="0" autoFill="0" autoLine="0" autoPict="0">
                <anchor moveWithCells="1">
                  <from>
                    <xdr:col>7</xdr:col>
                    <xdr:colOff>800100</xdr:colOff>
                    <xdr:row>53</xdr:row>
                    <xdr:rowOff>142875</xdr:rowOff>
                  </from>
                  <to>
                    <xdr:col>7</xdr:col>
                    <xdr:colOff>1247775</xdr:colOff>
                    <xdr:row>53</xdr:row>
                    <xdr:rowOff>371475</xdr:rowOff>
                  </to>
                </anchor>
              </controlPr>
            </control>
          </mc:Choice>
        </mc:AlternateContent>
        <mc:AlternateContent xmlns:mc="http://schemas.openxmlformats.org/markup-compatibility/2006">
          <mc:Choice Requires="x14">
            <control shapeId="13348" r:id="rId6" name="Option Button 36">
              <controlPr defaultSize="0" autoFill="0" autoLine="0" autoPict="0">
                <anchor moveWithCells="1">
                  <from>
                    <xdr:col>7</xdr:col>
                    <xdr:colOff>152400</xdr:colOff>
                    <xdr:row>54</xdr:row>
                    <xdr:rowOff>171450</xdr:rowOff>
                  </from>
                  <to>
                    <xdr:col>7</xdr:col>
                    <xdr:colOff>581025</xdr:colOff>
                    <xdr:row>54</xdr:row>
                    <xdr:rowOff>371475</xdr:rowOff>
                  </to>
                </anchor>
              </controlPr>
            </control>
          </mc:Choice>
        </mc:AlternateContent>
        <mc:AlternateContent xmlns:mc="http://schemas.openxmlformats.org/markup-compatibility/2006">
          <mc:Choice Requires="x14">
            <control shapeId="13349" r:id="rId7" name="Option Button 37">
              <controlPr defaultSize="0" autoFill="0" autoLine="0" autoPict="0">
                <anchor moveWithCells="1">
                  <from>
                    <xdr:col>7</xdr:col>
                    <xdr:colOff>809625</xdr:colOff>
                    <xdr:row>54</xdr:row>
                    <xdr:rowOff>161925</xdr:rowOff>
                  </from>
                  <to>
                    <xdr:col>7</xdr:col>
                    <xdr:colOff>1257300</xdr:colOff>
                    <xdr:row>54</xdr:row>
                    <xdr:rowOff>361950</xdr:rowOff>
                  </to>
                </anchor>
              </controlPr>
            </control>
          </mc:Choice>
        </mc:AlternateContent>
        <mc:AlternateContent xmlns:mc="http://schemas.openxmlformats.org/markup-compatibility/2006">
          <mc:Choice Requires="x14">
            <control shapeId="13350" r:id="rId8" name="Group Box 38">
              <controlPr defaultSize="0" autoFill="0" autoPict="0">
                <anchor moveWithCells="1">
                  <from>
                    <xdr:col>7</xdr:col>
                    <xdr:colOff>85725</xdr:colOff>
                    <xdr:row>53</xdr:row>
                    <xdr:rowOff>123825</xdr:rowOff>
                  </from>
                  <to>
                    <xdr:col>7</xdr:col>
                    <xdr:colOff>1314450</xdr:colOff>
                    <xdr:row>53</xdr:row>
                    <xdr:rowOff>419100</xdr:rowOff>
                  </to>
                </anchor>
              </controlPr>
            </control>
          </mc:Choice>
        </mc:AlternateContent>
        <mc:AlternateContent xmlns:mc="http://schemas.openxmlformats.org/markup-compatibility/2006">
          <mc:Choice Requires="x14">
            <control shapeId="13351" r:id="rId9" name="Option Button 39">
              <controlPr defaultSize="0" autoFill="0" autoLine="0" autoPict="0">
                <anchor moveWithCells="1">
                  <from>
                    <xdr:col>7</xdr:col>
                    <xdr:colOff>152400</xdr:colOff>
                    <xdr:row>55</xdr:row>
                    <xdr:rowOff>161925</xdr:rowOff>
                  </from>
                  <to>
                    <xdr:col>7</xdr:col>
                    <xdr:colOff>581025</xdr:colOff>
                    <xdr:row>55</xdr:row>
                    <xdr:rowOff>371475</xdr:rowOff>
                  </to>
                </anchor>
              </controlPr>
            </control>
          </mc:Choice>
        </mc:AlternateContent>
        <mc:AlternateContent xmlns:mc="http://schemas.openxmlformats.org/markup-compatibility/2006">
          <mc:Choice Requires="x14">
            <control shapeId="13352" r:id="rId10" name="Option Button 40">
              <controlPr defaultSize="0" autoFill="0" autoLine="0" autoPict="0">
                <anchor moveWithCells="1">
                  <from>
                    <xdr:col>7</xdr:col>
                    <xdr:colOff>809625</xdr:colOff>
                    <xdr:row>55</xdr:row>
                    <xdr:rowOff>161925</xdr:rowOff>
                  </from>
                  <to>
                    <xdr:col>7</xdr:col>
                    <xdr:colOff>1257300</xdr:colOff>
                    <xdr:row>55</xdr:row>
                    <xdr:rowOff>371475</xdr:rowOff>
                  </to>
                </anchor>
              </controlPr>
            </control>
          </mc:Choice>
        </mc:AlternateContent>
        <mc:AlternateContent xmlns:mc="http://schemas.openxmlformats.org/markup-compatibility/2006">
          <mc:Choice Requires="x14">
            <control shapeId="13353" r:id="rId11" name="Group Box 41">
              <controlPr defaultSize="0" autoFill="0" autoPict="0">
                <anchor moveWithCells="1">
                  <from>
                    <xdr:col>7</xdr:col>
                    <xdr:colOff>85725</xdr:colOff>
                    <xdr:row>54</xdr:row>
                    <xdr:rowOff>123825</xdr:rowOff>
                  </from>
                  <to>
                    <xdr:col>7</xdr:col>
                    <xdr:colOff>1295400</xdr:colOff>
                    <xdr:row>54</xdr:row>
                    <xdr:rowOff>419100</xdr:rowOff>
                  </to>
                </anchor>
              </controlPr>
            </control>
          </mc:Choice>
        </mc:AlternateContent>
        <mc:AlternateContent xmlns:mc="http://schemas.openxmlformats.org/markup-compatibility/2006">
          <mc:Choice Requires="x14">
            <control shapeId="13354" r:id="rId12" name="Group Box 42">
              <controlPr defaultSize="0" autoFill="0" autoPict="0">
                <anchor moveWithCells="1">
                  <from>
                    <xdr:col>7</xdr:col>
                    <xdr:colOff>85725</xdr:colOff>
                    <xdr:row>55</xdr:row>
                    <xdr:rowOff>123825</xdr:rowOff>
                  </from>
                  <to>
                    <xdr:col>7</xdr:col>
                    <xdr:colOff>1314450</xdr:colOff>
                    <xdr:row>55</xdr:row>
                    <xdr:rowOff>419100</xdr:rowOff>
                  </to>
                </anchor>
              </controlPr>
            </control>
          </mc:Choice>
        </mc:AlternateContent>
        <mc:AlternateContent xmlns:mc="http://schemas.openxmlformats.org/markup-compatibility/2006">
          <mc:Choice Requires="x14">
            <control shapeId="13355" r:id="rId13" name="Option Button 43">
              <controlPr defaultSize="0" autoFill="0" autoLine="0" autoPict="0">
                <anchor moveWithCells="1">
                  <from>
                    <xdr:col>3</xdr:col>
                    <xdr:colOff>333375</xdr:colOff>
                    <xdr:row>96</xdr:row>
                    <xdr:rowOff>209550</xdr:rowOff>
                  </from>
                  <to>
                    <xdr:col>3</xdr:col>
                    <xdr:colOff>733425</xdr:colOff>
                    <xdr:row>96</xdr:row>
                    <xdr:rowOff>419100</xdr:rowOff>
                  </to>
                </anchor>
              </controlPr>
            </control>
          </mc:Choice>
        </mc:AlternateContent>
        <mc:AlternateContent xmlns:mc="http://schemas.openxmlformats.org/markup-compatibility/2006">
          <mc:Choice Requires="x14">
            <control shapeId="13356" r:id="rId14" name="Option Button 44">
              <controlPr defaultSize="0" autoFill="0" autoLine="0" autoPict="0">
                <anchor moveWithCells="1">
                  <from>
                    <xdr:col>3</xdr:col>
                    <xdr:colOff>876300</xdr:colOff>
                    <xdr:row>96</xdr:row>
                    <xdr:rowOff>209550</xdr:rowOff>
                  </from>
                  <to>
                    <xdr:col>3</xdr:col>
                    <xdr:colOff>1304925</xdr:colOff>
                    <xdr:row>96</xdr:row>
                    <xdr:rowOff>419100</xdr:rowOff>
                  </to>
                </anchor>
              </controlPr>
            </control>
          </mc:Choice>
        </mc:AlternateContent>
        <mc:AlternateContent xmlns:mc="http://schemas.openxmlformats.org/markup-compatibility/2006">
          <mc:Choice Requires="x14">
            <control shapeId="13357" r:id="rId15" name="Group Box 45">
              <controlPr defaultSize="0" autoFill="0" autoPict="0">
                <anchor moveWithCells="1">
                  <from>
                    <xdr:col>3</xdr:col>
                    <xdr:colOff>171450</xdr:colOff>
                    <xdr:row>96</xdr:row>
                    <xdr:rowOff>190500</xdr:rowOff>
                  </from>
                  <to>
                    <xdr:col>3</xdr:col>
                    <xdr:colOff>1552575</xdr:colOff>
                    <xdr:row>96</xdr:row>
                    <xdr:rowOff>428625</xdr:rowOff>
                  </to>
                </anchor>
              </controlPr>
            </control>
          </mc:Choice>
        </mc:AlternateContent>
        <mc:AlternateContent xmlns:mc="http://schemas.openxmlformats.org/markup-compatibility/2006">
          <mc:Choice Requires="x14">
            <control shapeId="13359" r:id="rId16" name="Option Button 47">
              <controlPr defaultSize="0" autoFill="0" autoLine="0" autoPict="0">
                <anchor moveWithCells="1">
                  <from>
                    <xdr:col>3</xdr:col>
                    <xdr:colOff>361950</xdr:colOff>
                    <xdr:row>128</xdr:row>
                    <xdr:rowOff>228600</xdr:rowOff>
                  </from>
                  <to>
                    <xdr:col>3</xdr:col>
                    <xdr:colOff>790575</xdr:colOff>
                    <xdr:row>128</xdr:row>
                    <xdr:rowOff>447675</xdr:rowOff>
                  </to>
                </anchor>
              </controlPr>
            </control>
          </mc:Choice>
        </mc:AlternateContent>
        <mc:AlternateContent xmlns:mc="http://schemas.openxmlformats.org/markup-compatibility/2006">
          <mc:Choice Requires="x14">
            <control shapeId="13360" r:id="rId17" name="Option Button 48">
              <controlPr defaultSize="0" autoFill="0" autoLine="0" autoPict="0">
                <anchor moveWithCells="1">
                  <from>
                    <xdr:col>3</xdr:col>
                    <xdr:colOff>866775</xdr:colOff>
                    <xdr:row>128</xdr:row>
                    <xdr:rowOff>228600</xdr:rowOff>
                  </from>
                  <to>
                    <xdr:col>3</xdr:col>
                    <xdr:colOff>1295400</xdr:colOff>
                    <xdr:row>128</xdr:row>
                    <xdr:rowOff>447675</xdr:rowOff>
                  </to>
                </anchor>
              </controlPr>
            </control>
          </mc:Choice>
        </mc:AlternateContent>
        <mc:AlternateContent xmlns:mc="http://schemas.openxmlformats.org/markup-compatibility/2006">
          <mc:Choice Requires="x14">
            <control shapeId="13361" r:id="rId18" name="Group Box 49">
              <controlPr defaultSize="0" autoFill="0" autoPict="0">
                <anchor moveWithCells="1">
                  <from>
                    <xdr:col>3</xdr:col>
                    <xdr:colOff>161925</xdr:colOff>
                    <xdr:row>128</xdr:row>
                    <xdr:rowOff>200025</xdr:rowOff>
                  </from>
                  <to>
                    <xdr:col>3</xdr:col>
                    <xdr:colOff>1543050</xdr:colOff>
                    <xdr:row>128</xdr:row>
                    <xdr:rowOff>447675</xdr:rowOff>
                  </to>
                </anchor>
              </controlPr>
            </control>
          </mc:Choice>
        </mc:AlternateContent>
        <mc:AlternateContent xmlns:mc="http://schemas.openxmlformats.org/markup-compatibility/2006">
          <mc:Choice Requires="x14">
            <control shapeId="13367" r:id="rId19" name="Option Button 55">
              <controlPr defaultSize="0" autoFill="0" autoLine="0" autoPict="0">
                <anchor moveWithCells="1">
                  <from>
                    <xdr:col>3</xdr:col>
                    <xdr:colOff>447675</xdr:colOff>
                    <xdr:row>234</xdr:row>
                    <xdr:rowOff>276225</xdr:rowOff>
                  </from>
                  <to>
                    <xdr:col>3</xdr:col>
                    <xdr:colOff>838200</xdr:colOff>
                    <xdr:row>234</xdr:row>
                    <xdr:rowOff>495300</xdr:rowOff>
                  </to>
                </anchor>
              </controlPr>
            </control>
          </mc:Choice>
        </mc:AlternateContent>
        <mc:AlternateContent xmlns:mc="http://schemas.openxmlformats.org/markup-compatibility/2006">
          <mc:Choice Requires="x14">
            <control shapeId="13368" r:id="rId20" name="Option Button 56">
              <controlPr defaultSize="0" autoFill="0" autoLine="0" autoPict="0">
                <anchor moveWithCells="1">
                  <from>
                    <xdr:col>3</xdr:col>
                    <xdr:colOff>942975</xdr:colOff>
                    <xdr:row>234</xdr:row>
                    <xdr:rowOff>276225</xdr:rowOff>
                  </from>
                  <to>
                    <xdr:col>3</xdr:col>
                    <xdr:colOff>1371600</xdr:colOff>
                    <xdr:row>234</xdr:row>
                    <xdr:rowOff>495300</xdr:rowOff>
                  </to>
                </anchor>
              </controlPr>
            </control>
          </mc:Choice>
        </mc:AlternateContent>
        <mc:AlternateContent xmlns:mc="http://schemas.openxmlformats.org/markup-compatibility/2006">
          <mc:Choice Requires="x14">
            <control shapeId="13369" r:id="rId21" name="Option Button 57">
              <controlPr defaultSize="0" autoFill="0" autoLine="0" autoPict="0">
                <anchor moveWithCells="1">
                  <from>
                    <xdr:col>3</xdr:col>
                    <xdr:colOff>466725</xdr:colOff>
                    <xdr:row>235</xdr:row>
                    <xdr:rowOff>133350</xdr:rowOff>
                  </from>
                  <to>
                    <xdr:col>3</xdr:col>
                    <xdr:colOff>847725</xdr:colOff>
                    <xdr:row>235</xdr:row>
                    <xdr:rowOff>352425</xdr:rowOff>
                  </to>
                </anchor>
              </controlPr>
            </control>
          </mc:Choice>
        </mc:AlternateContent>
        <mc:AlternateContent xmlns:mc="http://schemas.openxmlformats.org/markup-compatibility/2006">
          <mc:Choice Requires="x14">
            <control shapeId="13370" r:id="rId22" name="Option Button 58">
              <controlPr defaultSize="0" autoFill="0" autoLine="0" autoPict="0">
                <anchor moveWithCells="1">
                  <from>
                    <xdr:col>3</xdr:col>
                    <xdr:colOff>942975</xdr:colOff>
                    <xdr:row>235</xdr:row>
                    <xdr:rowOff>133350</xdr:rowOff>
                  </from>
                  <to>
                    <xdr:col>3</xdr:col>
                    <xdr:colOff>1381125</xdr:colOff>
                    <xdr:row>235</xdr:row>
                    <xdr:rowOff>352425</xdr:rowOff>
                  </to>
                </anchor>
              </controlPr>
            </control>
          </mc:Choice>
        </mc:AlternateContent>
        <mc:AlternateContent xmlns:mc="http://schemas.openxmlformats.org/markup-compatibility/2006">
          <mc:Choice Requires="x14">
            <control shapeId="13371" r:id="rId23" name="Group Box 59">
              <controlPr defaultSize="0" autoFill="0" autoPict="0">
                <anchor moveWithCells="1">
                  <from>
                    <xdr:col>3</xdr:col>
                    <xdr:colOff>247650</xdr:colOff>
                    <xdr:row>235</xdr:row>
                    <xdr:rowOff>114300</xdr:rowOff>
                  </from>
                  <to>
                    <xdr:col>3</xdr:col>
                    <xdr:colOff>1619250</xdr:colOff>
                    <xdr:row>235</xdr:row>
                    <xdr:rowOff>361950</xdr:rowOff>
                  </to>
                </anchor>
              </controlPr>
            </control>
          </mc:Choice>
        </mc:AlternateContent>
        <mc:AlternateContent xmlns:mc="http://schemas.openxmlformats.org/markup-compatibility/2006">
          <mc:Choice Requires="x14">
            <control shapeId="13372" r:id="rId24" name="Option Button 60">
              <controlPr defaultSize="0" autoFill="0" autoLine="0" autoPict="0">
                <anchor moveWithCells="1">
                  <from>
                    <xdr:col>3</xdr:col>
                    <xdr:colOff>466725</xdr:colOff>
                    <xdr:row>236</xdr:row>
                    <xdr:rowOff>285750</xdr:rowOff>
                  </from>
                  <to>
                    <xdr:col>3</xdr:col>
                    <xdr:colOff>847725</xdr:colOff>
                    <xdr:row>236</xdr:row>
                    <xdr:rowOff>504825</xdr:rowOff>
                  </to>
                </anchor>
              </controlPr>
            </control>
          </mc:Choice>
        </mc:AlternateContent>
        <mc:AlternateContent xmlns:mc="http://schemas.openxmlformats.org/markup-compatibility/2006">
          <mc:Choice Requires="x14">
            <control shapeId="13373" r:id="rId25" name="Option Button 61">
              <controlPr defaultSize="0" autoFill="0" autoLine="0" autoPict="0">
                <anchor moveWithCells="1">
                  <from>
                    <xdr:col>3</xdr:col>
                    <xdr:colOff>942975</xdr:colOff>
                    <xdr:row>236</xdr:row>
                    <xdr:rowOff>285750</xdr:rowOff>
                  </from>
                  <to>
                    <xdr:col>3</xdr:col>
                    <xdr:colOff>1381125</xdr:colOff>
                    <xdr:row>236</xdr:row>
                    <xdr:rowOff>504825</xdr:rowOff>
                  </to>
                </anchor>
              </controlPr>
            </control>
          </mc:Choice>
        </mc:AlternateContent>
        <mc:AlternateContent xmlns:mc="http://schemas.openxmlformats.org/markup-compatibility/2006">
          <mc:Choice Requires="x14">
            <control shapeId="13374" r:id="rId26" name="Group Box 62">
              <controlPr defaultSize="0" autoFill="0" autoPict="0">
                <anchor moveWithCells="1">
                  <from>
                    <xdr:col>3</xdr:col>
                    <xdr:colOff>247650</xdr:colOff>
                    <xdr:row>236</xdr:row>
                    <xdr:rowOff>266700</xdr:rowOff>
                  </from>
                  <to>
                    <xdr:col>3</xdr:col>
                    <xdr:colOff>1619250</xdr:colOff>
                    <xdr:row>236</xdr:row>
                    <xdr:rowOff>514350</xdr:rowOff>
                  </to>
                </anchor>
              </controlPr>
            </control>
          </mc:Choice>
        </mc:AlternateContent>
        <mc:AlternateContent xmlns:mc="http://schemas.openxmlformats.org/markup-compatibility/2006">
          <mc:Choice Requires="x14">
            <control shapeId="13375" r:id="rId27" name="Group Box 63">
              <controlPr defaultSize="0" autoFill="0" autoPict="0">
                <anchor moveWithCells="1">
                  <from>
                    <xdr:col>3</xdr:col>
                    <xdr:colOff>247650</xdr:colOff>
                    <xdr:row>234</xdr:row>
                    <xdr:rowOff>257175</xdr:rowOff>
                  </from>
                  <to>
                    <xdr:col>3</xdr:col>
                    <xdr:colOff>1619250</xdr:colOff>
                    <xdr:row>234</xdr:row>
                    <xdr:rowOff>504825</xdr:rowOff>
                  </to>
                </anchor>
              </controlPr>
            </control>
          </mc:Choice>
        </mc:AlternateContent>
        <mc:AlternateContent xmlns:mc="http://schemas.openxmlformats.org/markup-compatibility/2006">
          <mc:Choice Requires="x14">
            <control shapeId="13384" r:id="rId28" name="Option Button 72">
              <controlPr defaultSize="0" autoFill="0" autoLine="0" autoPict="0">
                <anchor moveWithCells="1">
                  <from>
                    <xdr:col>4</xdr:col>
                    <xdr:colOff>200025</xdr:colOff>
                    <xdr:row>335</xdr:row>
                    <xdr:rowOff>295275</xdr:rowOff>
                  </from>
                  <to>
                    <xdr:col>4</xdr:col>
                    <xdr:colOff>590550</xdr:colOff>
                    <xdr:row>336</xdr:row>
                    <xdr:rowOff>0</xdr:rowOff>
                  </to>
                </anchor>
              </controlPr>
            </control>
          </mc:Choice>
        </mc:AlternateContent>
        <mc:AlternateContent xmlns:mc="http://schemas.openxmlformats.org/markup-compatibility/2006">
          <mc:Choice Requires="x14">
            <control shapeId="13385" r:id="rId29" name="Option Button 73">
              <controlPr defaultSize="0" autoFill="0" autoLine="0" autoPict="0">
                <anchor moveWithCells="1">
                  <from>
                    <xdr:col>4</xdr:col>
                    <xdr:colOff>771525</xdr:colOff>
                    <xdr:row>335</xdr:row>
                    <xdr:rowOff>295275</xdr:rowOff>
                  </from>
                  <to>
                    <xdr:col>4</xdr:col>
                    <xdr:colOff>1200150</xdr:colOff>
                    <xdr:row>336</xdr:row>
                    <xdr:rowOff>0</xdr:rowOff>
                  </to>
                </anchor>
              </controlPr>
            </control>
          </mc:Choice>
        </mc:AlternateContent>
        <mc:AlternateContent xmlns:mc="http://schemas.openxmlformats.org/markup-compatibility/2006">
          <mc:Choice Requires="x14">
            <control shapeId="13386" r:id="rId30" name="Group Box 74">
              <controlPr defaultSize="0" autoFill="0" autoPict="0">
                <anchor moveWithCells="1">
                  <from>
                    <xdr:col>4</xdr:col>
                    <xdr:colOff>133350</xdr:colOff>
                    <xdr:row>335</xdr:row>
                    <xdr:rowOff>285750</xdr:rowOff>
                  </from>
                  <to>
                    <xdr:col>4</xdr:col>
                    <xdr:colOff>1485900</xdr:colOff>
                    <xdr:row>335</xdr:row>
                    <xdr:rowOff>771525</xdr:rowOff>
                  </to>
                </anchor>
              </controlPr>
            </control>
          </mc:Choice>
        </mc:AlternateContent>
        <mc:AlternateContent xmlns:mc="http://schemas.openxmlformats.org/markup-compatibility/2006">
          <mc:Choice Requires="x14">
            <control shapeId="13390" r:id="rId31" name="Option Button 78">
              <controlPr defaultSize="0" autoFill="0" autoLine="0" autoPict="0">
                <anchor moveWithCells="1">
                  <from>
                    <xdr:col>3</xdr:col>
                    <xdr:colOff>438150</xdr:colOff>
                    <xdr:row>384</xdr:row>
                    <xdr:rowOff>200025</xdr:rowOff>
                  </from>
                  <to>
                    <xdr:col>3</xdr:col>
                    <xdr:colOff>838200</xdr:colOff>
                    <xdr:row>384</xdr:row>
                    <xdr:rowOff>419100</xdr:rowOff>
                  </to>
                </anchor>
              </controlPr>
            </control>
          </mc:Choice>
        </mc:AlternateContent>
        <mc:AlternateContent xmlns:mc="http://schemas.openxmlformats.org/markup-compatibility/2006">
          <mc:Choice Requires="x14">
            <control shapeId="13391" r:id="rId32" name="Option Button 79">
              <controlPr defaultSize="0" autoFill="0" autoLine="0" autoPict="0">
                <anchor moveWithCells="1">
                  <from>
                    <xdr:col>3</xdr:col>
                    <xdr:colOff>1085850</xdr:colOff>
                    <xdr:row>384</xdr:row>
                    <xdr:rowOff>200025</xdr:rowOff>
                  </from>
                  <to>
                    <xdr:col>3</xdr:col>
                    <xdr:colOff>1514475</xdr:colOff>
                    <xdr:row>384</xdr:row>
                    <xdr:rowOff>419100</xdr:rowOff>
                  </to>
                </anchor>
              </controlPr>
            </control>
          </mc:Choice>
        </mc:AlternateContent>
        <mc:AlternateContent xmlns:mc="http://schemas.openxmlformats.org/markup-compatibility/2006">
          <mc:Choice Requires="x14">
            <control shapeId="13392" r:id="rId33" name="Group Box 80">
              <controlPr defaultSize="0" autoFill="0" autoPict="0">
                <anchor moveWithCells="1">
                  <from>
                    <xdr:col>3</xdr:col>
                    <xdr:colOff>285750</xdr:colOff>
                    <xdr:row>384</xdr:row>
                    <xdr:rowOff>180975</xdr:rowOff>
                  </from>
                  <to>
                    <xdr:col>3</xdr:col>
                    <xdr:colOff>1666875</xdr:colOff>
                    <xdr:row>384</xdr:row>
                    <xdr:rowOff>428625</xdr:rowOff>
                  </to>
                </anchor>
              </controlPr>
            </control>
          </mc:Choice>
        </mc:AlternateContent>
        <mc:AlternateContent xmlns:mc="http://schemas.openxmlformats.org/markup-compatibility/2006">
          <mc:Choice Requires="x14">
            <control shapeId="13393" r:id="rId34" name="Option Button 81">
              <controlPr defaultSize="0" autoFill="0" autoLine="0" autoPict="0">
                <anchor moveWithCells="1">
                  <from>
                    <xdr:col>7</xdr:col>
                    <xdr:colOff>85725</xdr:colOff>
                    <xdr:row>379</xdr:row>
                    <xdr:rowOff>133350</xdr:rowOff>
                  </from>
                  <to>
                    <xdr:col>7</xdr:col>
                    <xdr:colOff>476250</xdr:colOff>
                    <xdr:row>379</xdr:row>
                    <xdr:rowOff>361950</xdr:rowOff>
                  </to>
                </anchor>
              </controlPr>
            </control>
          </mc:Choice>
        </mc:AlternateContent>
        <mc:AlternateContent xmlns:mc="http://schemas.openxmlformats.org/markup-compatibility/2006">
          <mc:Choice Requires="x14">
            <control shapeId="13394" r:id="rId35" name="Option Button 82">
              <controlPr defaultSize="0" autoFill="0" autoLine="0" autoPict="0">
                <anchor moveWithCells="1">
                  <from>
                    <xdr:col>7</xdr:col>
                    <xdr:colOff>714375</xdr:colOff>
                    <xdr:row>379</xdr:row>
                    <xdr:rowOff>152400</xdr:rowOff>
                  </from>
                  <to>
                    <xdr:col>7</xdr:col>
                    <xdr:colOff>1143000</xdr:colOff>
                    <xdr:row>379</xdr:row>
                    <xdr:rowOff>381000</xdr:rowOff>
                  </to>
                </anchor>
              </controlPr>
            </control>
          </mc:Choice>
        </mc:AlternateContent>
        <mc:AlternateContent xmlns:mc="http://schemas.openxmlformats.org/markup-compatibility/2006">
          <mc:Choice Requires="x14">
            <control shapeId="13395" r:id="rId36" name="Group Box 83">
              <controlPr defaultSize="0" autoFill="0" autoPict="0">
                <anchor moveWithCells="1">
                  <from>
                    <xdr:col>7</xdr:col>
                    <xdr:colOff>28575</xdr:colOff>
                    <xdr:row>379</xdr:row>
                    <xdr:rowOff>123825</xdr:rowOff>
                  </from>
                  <to>
                    <xdr:col>8</xdr:col>
                    <xdr:colOff>0</xdr:colOff>
                    <xdr:row>379</xdr:row>
                    <xdr:rowOff>390525</xdr:rowOff>
                  </to>
                </anchor>
              </controlPr>
            </control>
          </mc:Choice>
        </mc:AlternateContent>
        <mc:AlternateContent xmlns:mc="http://schemas.openxmlformats.org/markup-compatibility/2006">
          <mc:Choice Requires="x14">
            <control shapeId="13396" r:id="rId37" name="Option Button 84">
              <controlPr defaultSize="0" autoFill="0" autoLine="0" autoPict="0">
                <anchor moveWithCells="1">
                  <from>
                    <xdr:col>7</xdr:col>
                    <xdr:colOff>85725</xdr:colOff>
                    <xdr:row>380</xdr:row>
                    <xdr:rowOff>161925</xdr:rowOff>
                  </from>
                  <to>
                    <xdr:col>7</xdr:col>
                    <xdr:colOff>476250</xdr:colOff>
                    <xdr:row>380</xdr:row>
                    <xdr:rowOff>381000</xdr:rowOff>
                  </to>
                </anchor>
              </controlPr>
            </control>
          </mc:Choice>
        </mc:AlternateContent>
        <mc:AlternateContent xmlns:mc="http://schemas.openxmlformats.org/markup-compatibility/2006">
          <mc:Choice Requires="x14">
            <control shapeId="13397" r:id="rId38" name="Option Button 85">
              <controlPr defaultSize="0" autoFill="0" autoLine="0" autoPict="0">
                <anchor moveWithCells="1">
                  <from>
                    <xdr:col>7</xdr:col>
                    <xdr:colOff>704850</xdr:colOff>
                    <xdr:row>380</xdr:row>
                    <xdr:rowOff>161925</xdr:rowOff>
                  </from>
                  <to>
                    <xdr:col>7</xdr:col>
                    <xdr:colOff>1114425</xdr:colOff>
                    <xdr:row>380</xdr:row>
                    <xdr:rowOff>381000</xdr:rowOff>
                  </to>
                </anchor>
              </controlPr>
            </control>
          </mc:Choice>
        </mc:AlternateContent>
        <mc:AlternateContent xmlns:mc="http://schemas.openxmlformats.org/markup-compatibility/2006">
          <mc:Choice Requires="x14">
            <control shapeId="13398" r:id="rId39" name="Group Box 86">
              <controlPr defaultSize="0" autoFill="0" autoPict="0">
                <anchor moveWithCells="1">
                  <from>
                    <xdr:col>7</xdr:col>
                    <xdr:colOff>9525</xdr:colOff>
                    <xdr:row>380</xdr:row>
                    <xdr:rowOff>142875</xdr:rowOff>
                  </from>
                  <to>
                    <xdr:col>7</xdr:col>
                    <xdr:colOff>1400175</xdr:colOff>
                    <xdr:row>380</xdr:row>
                    <xdr:rowOff>390525</xdr:rowOff>
                  </to>
                </anchor>
              </controlPr>
            </control>
          </mc:Choice>
        </mc:AlternateContent>
        <mc:AlternateContent xmlns:mc="http://schemas.openxmlformats.org/markup-compatibility/2006">
          <mc:Choice Requires="x14">
            <control shapeId="13399" r:id="rId40" name="Option Button 87">
              <controlPr defaultSize="0" autoFill="0" autoLine="0" autoPict="0">
                <anchor moveWithCells="1">
                  <from>
                    <xdr:col>7</xdr:col>
                    <xdr:colOff>76200</xdr:colOff>
                    <xdr:row>381</xdr:row>
                    <xdr:rowOff>171450</xdr:rowOff>
                  </from>
                  <to>
                    <xdr:col>7</xdr:col>
                    <xdr:colOff>466725</xdr:colOff>
                    <xdr:row>381</xdr:row>
                    <xdr:rowOff>390525</xdr:rowOff>
                  </to>
                </anchor>
              </controlPr>
            </control>
          </mc:Choice>
        </mc:AlternateContent>
        <mc:AlternateContent xmlns:mc="http://schemas.openxmlformats.org/markup-compatibility/2006">
          <mc:Choice Requires="x14">
            <control shapeId="13400" r:id="rId41" name="Option Button 88">
              <controlPr defaultSize="0" autoFill="0" autoLine="0" autoPict="0">
                <anchor moveWithCells="1">
                  <from>
                    <xdr:col>7</xdr:col>
                    <xdr:colOff>723900</xdr:colOff>
                    <xdr:row>381</xdr:row>
                    <xdr:rowOff>152400</xdr:rowOff>
                  </from>
                  <to>
                    <xdr:col>7</xdr:col>
                    <xdr:colOff>1143000</xdr:colOff>
                    <xdr:row>381</xdr:row>
                    <xdr:rowOff>371475</xdr:rowOff>
                  </to>
                </anchor>
              </controlPr>
            </control>
          </mc:Choice>
        </mc:AlternateContent>
        <mc:AlternateContent xmlns:mc="http://schemas.openxmlformats.org/markup-compatibility/2006">
          <mc:Choice Requires="x14">
            <control shapeId="13401" r:id="rId42" name="Group Box 89">
              <controlPr defaultSize="0" autoFill="0" autoPict="0">
                <anchor moveWithCells="1">
                  <from>
                    <xdr:col>7</xdr:col>
                    <xdr:colOff>9525</xdr:colOff>
                    <xdr:row>381</xdr:row>
                    <xdr:rowOff>142875</xdr:rowOff>
                  </from>
                  <to>
                    <xdr:col>7</xdr:col>
                    <xdr:colOff>1400175</xdr:colOff>
                    <xdr:row>381</xdr:row>
                    <xdr:rowOff>390525</xdr:rowOff>
                  </to>
                </anchor>
              </controlPr>
            </control>
          </mc:Choice>
        </mc:AlternateContent>
        <mc:AlternateContent xmlns:mc="http://schemas.openxmlformats.org/markup-compatibility/2006">
          <mc:Choice Requires="x14">
            <control shapeId="13402" r:id="rId43" name="Option Button 90">
              <controlPr defaultSize="0" autoFill="0" autoLine="0" autoPict="0">
                <anchor moveWithCells="1">
                  <from>
                    <xdr:col>7</xdr:col>
                    <xdr:colOff>76200</xdr:colOff>
                    <xdr:row>382</xdr:row>
                    <xdr:rowOff>219075</xdr:rowOff>
                  </from>
                  <to>
                    <xdr:col>7</xdr:col>
                    <xdr:colOff>466725</xdr:colOff>
                    <xdr:row>382</xdr:row>
                    <xdr:rowOff>438150</xdr:rowOff>
                  </to>
                </anchor>
              </controlPr>
            </control>
          </mc:Choice>
        </mc:AlternateContent>
        <mc:AlternateContent xmlns:mc="http://schemas.openxmlformats.org/markup-compatibility/2006">
          <mc:Choice Requires="x14">
            <control shapeId="13403" r:id="rId44" name="Option Button 91">
              <controlPr defaultSize="0" autoFill="0" autoLine="0" autoPict="0">
                <anchor moveWithCells="1">
                  <from>
                    <xdr:col>7</xdr:col>
                    <xdr:colOff>723900</xdr:colOff>
                    <xdr:row>382</xdr:row>
                    <xdr:rowOff>228600</xdr:rowOff>
                  </from>
                  <to>
                    <xdr:col>7</xdr:col>
                    <xdr:colOff>1171575</xdr:colOff>
                    <xdr:row>382</xdr:row>
                    <xdr:rowOff>428625</xdr:rowOff>
                  </to>
                </anchor>
              </controlPr>
            </control>
          </mc:Choice>
        </mc:AlternateContent>
        <mc:AlternateContent xmlns:mc="http://schemas.openxmlformats.org/markup-compatibility/2006">
          <mc:Choice Requires="x14">
            <control shapeId="13404" r:id="rId45" name="Group Box 92">
              <controlPr defaultSize="0" autoFill="0" autoPict="0">
                <anchor moveWithCells="1">
                  <from>
                    <xdr:col>7</xdr:col>
                    <xdr:colOff>9525</xdr:colOff>
                    <xdr:row>382</xdr:row>
                    <xdr:rowOff>190500</xdr:rowOff>
                  </from>
                  <to>
                    <xdr:col>7</xdr:col>
                    <xdr:colOff>1400175</xdr:colOff>
                    <xdr:row>382</xdr:row>
                    <xdr:rowOff>457200</xdr:rowOff>
                  </to>
                </anchor>
              </controlPr>
            </control>
          </mc:Choice>
        </mc:AlternateContent>
        <mc:AlternateContent xmlns:mc="http://schemas.openxmlformats.org/markup-compatibility/2006">
          <mc:Choice Requires="x14">
            <control shapeId="13423" r:id="rId46" name="Option Button 111">
              <controlPr defaultSize="0" autoFill="0" autoLine="0" autoPict="0">
                <anchor moveWithCells="1">
                  <from>
                    <xdr:col>3</xdr:col>
                    <xdr:colOff>447675</xdr:colOff>
                    <xdr:row>607</xdr:row>
                    <xdr:rowOff>123825</xdr:rowOff>
                  </from>
                  <to>
                    <xdr:col>3</xdr:col>
                    <xdr:colOff>1057275</xdr:colOff>
                    <xdr:row>607</xdr:row>
                    <xdr:rowOff>352425</xdr:rowOff>
                  </to>
                </anchor>
              </controlPr>
            </control>
          </mc:Choice>
        </mc:AlternateContent>
        <mc:AlternateContent xmlns:mc="http://schemas.openxmlformats.org/markup-compatibility/2006">
          <mc:Choice Requires="x14">
            <control shapeId="13424" r:id="rId47" name="Option Button 112">
              <controlPr defaultSize="0" autoFill="0" autoLine="0" autoPict="0">
                <anchor moveWithCells="1">
                  <from>
                    <xdr:col>3</xdr:col>
                    <xdr:colOff>1047750</xdr:colOff>
                    <xdr:row>607</xdr:row>
                    <xdr:rowOff>123825</xdr:rowOff>
                  </from>
                  <to>
                    <xdr:col>3</xdr:col>
                    <xdr:colOff>1562100</xdr:colOff>
                    <xdr:row>607</xdr:row>
                    <xdr:rowOff>371475</xdr:rowOff>
                  </to>
                </anchor>
              </controlPr>
            </control>
          </mc:Choice>
        </mc:AlternateContent>
        <mc:AlternateContent xmlns:mc="http://schemas.openxmlformats.org/markup-compatibility/2006">
          <mc:Choice Requires="x14">
            <control shapeId="13425" r:id="rId48" name="Group Box 113">
              <controlPr defaultSize="0" autoFill="0" autoPict="0">
                <anchor moveWithCells="1">
                  <from>
                    <xdr:col>3</xdr:col>
                    <xdr:colOff>361950</xdr:colOff>
                    <xdr:row>607</xdr:row>
                    <xdr:rowOff>66675</xdr:rowOff>
                  </from>
                  <to>
                    <xdr:col>3</xdr:col>
                    <xdr:colOff>1971675</xdr:colOff>
                    <xdr:row>607</xdr:row>
                    <xdr:rowOff>381000</xdr:rowOff>
                  </to>
                </anchor>
              </controlPr>
            </control>
          </mc:Choice>
        </mc:AlternateContent>
        <mc:AlternateContent xmlns:mc="http://schemas.openxmlformats.org/markup-compatibility/2006">
          <mc:Choice Requires="x14">
            <control shapeId="13436" r:id="rId49" name="Option Button 124">
              <controlPr defaultSize="0" autoFill="0" autoLine="0" autoPict="0">
                <anchor moveWithCells="1">
                  <from>
                    <xdr:col>3</xdr:col>
                    <xdr:colOff>381000</xdr:colOff>
                    <xdr:row>770</xdr:row>
                    <xdr:rowOff>114300</xdr:rowOff>
                  </from>
                  <to>
                    <xdr:col>3</xdr:col>
                    <xdr:colOff>762000</xdr:colOff>
                    <xdr:row>770</xdr:row>
                    <xdr:rowOff>314325</xdr:rowOff>
                  </to>
                </anchor>
              </controlPr>
            </control>
          </mc:Choice>
        </mc:AlternateContent>
        <mc:AlternateContent xmlns:mc="http://schemas.openxmlformats.org/markup-compatibility/2006">
          <mc:Choice Requires="x14">
            <control shapeId="13437" r:id="rId50" name="Option Button 125">
              <controlPr defaultSize="0" autoFill="0" autoLine="0" autoPict="0">
                <anchor moveWithCells="1">
                  <from>
                    <xdr:col>3</xdr:col>
                    <xdr:colOff>876300</xdr:colOff>
                    <xdr:row>770</xdr:row>
                    <xdr:rowOff>114300</xdr:rowOff>
                  </from>
                  <to>
                    <xdr:col>3</xdr:col>
                    <xdr:colOff>1304925</xdr:colOff>
                    <xdr:row>770</xdr:row>
                    <xdr:rowOff>314325</xdr:rowOff>
                  </to>
                </anchor>
              </controlPr>
            </control>
          </mc:Choice>
        </mc:AlternateContent>
        <mc:AlternateContent xmlns:mc="http://schemas.openxmlformats.org/markup-compatibility/2006">
          <mc:Choice Requires="x14">
            <control shapeId="13438" r:id="rId51" name="Group Box 126">
              <controlPr defaultSize="0" autoFill="0" autoPict="0">
                <anchor moveWithCells="1">
                  <from>
                    <xdr:col>3</xdr:col>
                    <xdr:colOff>123825</xdr:colOff>
                    <xdr:row>770</xdr:row>
                    <xdr:rowOff>85725</xdr:rowOff>
                  </from>
                  <to>
                    <xdr:col>3</xdr:col>
                    <xdr:colOff>1800225</xdr:colOff>
                    <xdr:row>770</xdr:row>
                    <xdr:rowOff>381000</xdr:rowOff>
                  </to>
                </anchor>
              </controlPr>
            </control>
          </mc:Choice>
        </mc:AlternateContent>
        <mc:AlternateContent xmlns:mc="http://schemas.openxmlformats.org/markup-compatibility/2006">
          <mc:Choice Requires="x14">
            <control shapeId="13439" r:id="rId52" name="Option Button 127">
              <controlPr defaultSize="0" autoFill="0" autoLine="0" autoPict="0">
                <anchor moveWithCells="1">
                  <from>
                    <xdr:col>3</xdr:col>
                    <xdr:colOff>552450</xdr:colOff>
                    <xdr:row>582</xdr:row>
                    <xdr:rowOff>85725</xdr:rowOff>
                  </from>
                  <to>
                    <xdr:col>3</xdr:col>
                    <xdr:colOff>914400</xdr:colOff>
                    <xdr:row>582</xdr:row>
                    <xdr:rowOff>333375</xdr:rowOff>
                  </to>
                </anchor>
              </controlPr>
            </control>
          </mc:Choice>
        </mc:AlternateContent>
        <mc:AlternateContent xmlns:mc="http://schemas.openxmlformats.org/markup-compatibility/2006">
          <mc:Choice Requires="x14">
            <control shapeId="13440" r:id="rId53" name="Option Button 128">
              <controlPr defaultSize="0" autoFill="0" autoLine="0" autoPict="0">
                <anchor moveWithCells="1">
                  <from>
                    <xdr:col>3</xdr:col>
                    <xdr:colOff>1057275</xdr:colOff>
                    <xdr:row>582</xdr:row>
                    <xdr:rowOff>85725</xdr:rowOff>
                  </from>
                  <to>
                    <xdr:col>3</xdr:col>
                    <xdr:colOff>1514475</xdr:colOff>
                    <xdr:row>582</xdr:row>
                    <xdr:rowOff>333375</xdr:rowOff>
                  </to>
                </anchor>
              </controlPr>
            </control>
          </mc:Choice>
        </mc:AlternateContent>
        <mc:AlternateContent xmlns:mc="http://schemas.openxmlformats.org/markup-compatibility/2006">
          <mc:Choice Requires="x14">
            <control shapeId="13441" r:id="rId54" name="Group Box 129">
              <controlPr defaultSize="0" autoFill="0" autoPict="0">
                <anchor moveWithCells="1">
                  <from>
                    <xdr:col>3</xdr:col>
                    <xdr:colOff>342900</xdr:colOff>
                    <xdr:row>582</xdr:row>
                    <xdr:rowOff>66675</xdr:rowOff>
                  </from>
                  <to>
                    <xdr:col>3</xdr:col>
                    <xdr:colOff>1743075</xdr:colOff>
                    <xdr:row>582</xdr:row>
                    <xdr:rowOff>333375</xdr:rowOff>
                  </to>
                </anchor>
              </controlPr>
            </control>
          </mc:Choice>
        </mc:AlternateContent>
        <mc:AlternateContent xmlns:mc="http://schemas.openxmlformats.org/markup-compatibility/2006">
          <mc:Choice Requires="x14">
            <control shapeId="13451" r:id="rId55" name="Option Button 139">
              <controlPr defaultSize="0" autoFill="0" autoLine="0" autoPict="0">
                <anchor moveWithCells="1">
                  <from>
                    <xdr:col>3</xdr:col>
                    <xdr:colOff>323850</xdr:colOff>
                    <xdr:row>511</xdr:row>
                    <xdr:rowOff>133350</xdr:rowOff>
                  </from>
                  <to>
                    <xdr:col>3</xdr:col>
                    <xdr:colOff>714375</xdr:colOff>
                    <xdr:row>511</xdr:row>
                    <xdr:rowOff>352425</xdr:rowOff>
                  </to>
                </anchor>
              </controlPr>
            </control>
          </mc:Choice>
        </mc:AlternateContent>
        <mc:AlternateContent xmlns:mc="http://schemas.openxmlformats.org/markup-compatibility/2006">
          <mc:Choice Requires="x14">
            <control shapeId="13452" r:id="rId56" name="Option Button 140">
              <controlPr defaultSize="0" autoFill="0" autoLine="0" autoPict="0">
                <anchor moveWithCells="1">
                  <from>
                    <xdr:col>3</xdr:col>
                    <xdr:colOff>828675</xdr:colOff>
                    <xdr:row>511</xdr:row>
                    <xdr:rowOff>133350</xdr:rowOff>
                  </from>
                  <to>
                    <xdr:col>3</xdr:col>
                    <xdr:colOff>1257300</xdr:colOff>
                    <xdr:row>511</xdr:row>
                    <xdr:rowOff>352425</xdr:rowOff>
                  </to>
                </anchor>
              </controlPr>
            </control>
          </mc:Choice>
        </mc:AlternateContent>
        <mc:AlternateContent xmlns:mc="http://schemas.openxmlformats.org/markup-compatibility/2006">
          <mc:Choice Requires="x14">
            <control shapeId="13453" r:id="rId57" name="Group Box 141">
              <controlPr defaultSize="0" autoFill="0" autoPict="0">
                <anchor moveWithCells="1">
                  <from>
                    <xdr:col>3</xdr:col>
                    <xdr:colOff>123825</xdr:colOff>
                    <xdr:row>511</xdr:row>
                    <xdr:rowOff>123825</xdr:rowOff>
                  </from>
                  <to>
                    <xdr:col>3</xdr:col>
                    <xdr:colOff>2362200</xdr:colOff>
                    <xdr:row>511</xdr:row>
                    <xdr:rowOff>361950</xdr:rowOff>
                  </to>
                </anchor>
              </controlPr>
            </control>
          </mc:Choice>
        </mc:AlternateContent>
      </controls>
    </mc:Choice>
  </mc:AlternateContent>
  <tableParts count="1">
    <tablePart r:id="rId58"/>
  </tableParts>
  <extLst>
    <ext xmlns:x14="http://schemas.microsoft.com/office/spreadsheetml/2009/9/main" uri="{78C0D931-6437-407d-A8EE-F0AAD7539E65}">
      <x14:conditionalFormattings>
        <x14:conditionalFormatting xmlns:xm="http://schemas.microsoft.com/office/excel/2006/main">
          <x14:cfRule type="expression" priority="377" stopIfTrue="1" id="{02B34B54-0E34-4702-A57D-A09575E0D361}">
            <xm:f>AND(Functions!$O$12=2,Functions!$O$15=2,Functions!$O$18=2)</xm:f>
            <x14:dxf>
              <font>
                <color rgb="FFFF0000"/>
              </font>
              <fill>
                <patternFill>
                  <bgColor theme="1"/>
                </patternFill>
              </fill>
            </x14:dxf>
          </x14:cfRule>
          <xm:sqref>B70</xm:sqref>
        </x14:conditionalFormatting>
        <x14:conditionalFormatting xmlns:xm="http://schemas.microsoft.com/office/excel/2006/main">
          <x14:cfRule type="expression" priority="337" stopIfTrue="1" id="{0EA65A56-9C38-4DAF-96D2-C30A99B0C052}">
            <xm:f>Functions!$O$31=2</xm:f>
            <x14:dxf>
              <font>
                <color rgb="FFFF0000"/>
              </font>
              <fill>
                <patternFill>
                  <bgColor theme="1"/>
                </patternFill>
              </fill>
            </x14:dxf>
          </x14:cfRule>
          <xm:sqref>B207</xm:sqref>
        </x14:conditionalFormatting>
        <x14:conditionalFormatting xmlns:xm="http://schemas.microsoft.com/office/excel/2006/main">
          <x14:cfRule type="expression" priority="298" stopIfTrue="1" id="{C922C439-10EA-4B1A-A476-039BE78B9B8F}">
            <xm:f>AND(Functions!$O$40=2, Functions!$O$43=2,Functions!$O$46=2)</xm:f>
            <x14:dxf>
              <font>
                <color rgb="FFFF0000"/>
              </font>
              <fill>
                <patternFill>
                  <bgColor theme="1"/>
                </patternFill>
              </fill>
            </x14:dxf>
          </x14:cfRule>
          <xm:sqref>B311</xm:sqref>
        </x14:conditionalFormatting>
        <x14:conditionalFormatting xmlns:xm="http://schemas.microsoft.com/office/excel/2006/main">
          <x14:cfRule type="expression" priority="268" stopIfTrue="1" id="{67A5281B-6D78-4C0C-AE16-93BB0D2CBF70}">
            <xm:f>Functions!$D$28=2</xm:f>
            <x14:dxf>
              <font>
                <color rgb="FFFF0000"/>
              </font>
              <fill>
                <patternFill>
                  <bgColor theme="1"/>
                </patternFill>
              </fill>
            </x14:dxf>
          </x14:cfRule>
          <xm:sqref>B363:B372</xm:sqref>
        </x14:conditionalFormatting>
        <x14:conditionalFormatting xmlns:xm="http://schemas.microsoft.com/office/excel/2006/main">
          <x14:cfRule type="expression" priority="217" stopIfTrue="1" id="{38ECF5BE-066D-42A7-83FE-532191CA0659}">
            <xm:f>Functions!$O$75=2</xm:f>
            <x14:dxf>
              <font>
                <color rgb="FFFF0000"/>
              </font>
              <fill>
                <patternFill>
                  <bgColor theme="1"/>
                </patternFill>
              </fill>
            </x14:dxf>
          </x14:cfRule>
          <xm:sqref>B486</xm:sqref>
        </x14:conditionalFormatting>
        <x14:conditionalFormatting xmlns:xm="http://schemas.microsoft.com/office/excel/2006/main">
          <x14:cfRule type="expression" priority="188" stopIfTrue="1" id="{CADCE843-9A82-45FA-B560-CE86E4B05E5E}">
            <xm:f>Functions!$O$94=2</xm:f>
            <x14:dxf>
              <font>
                <color rgb="FFFF0000"/>
              </font>
              <fill>
                <patternFill>
                  <bgColor theme="1"/>
                </patternFill>
              </fill>
            </x14:dxf>
          </x14:cfRule>
          <xm:sqref>B544</xm:sqref>
        </x14:conditionalFormatting>
        <x14:conditionalFormatting xmlns:xm="http://schemas.microsoft.com/office/excel/2006/main">
          <x14:cfRule type="expression" priority="4" stopIfTrue="1" id="{C2DEC607-17F4-4645-A51E-AF9FFF842512}">
            <xm:f>Functions!$X$24=2</xm:f>
            <x14:dxf>
              <font>
                <color rgb="FFFF0000"/>
              </font>
              <fill>
                <patternFill>
                  <bgColor theme="1"/>
                </patternFill>
              </fill>
            </x14:dxf>
          </x14:cfRule>
          <xm:sqref>B813</xm:sqref>
        </x14:conditionalFormatting>
        <x14:conditionalFormatting xmlns:xm="http://schemas.microsoft.com/office/excel/2006/main">
          <x14:cfRule type="expression" priority="358" id="{EDAF090D-EAB6-4F74-84A5-01EB724F111E}">
            <xm:f>Functions!$O$28=2</xm:f>
            <x14:dxf>
              <font>
                <color rgb="FFFF0000"/>
              </font>
              <fill>
                <patternFill>
                  <bgColor theme="1"/>
                </patternFill>
              </fill>
            </x14:dxf>
          </x14:cfRule>
          <xm:sqref>B108:C117 F108:H117</xm:sqref>
        </x14:conditionalFormatting>
        <x14:conditionalFormatting xmlns:xm="http://schemas.microsoft.com/office/excel/2006/main">
          <x14:cfRule type="expression" priority="370" id="{DE65D6AA-162B-4B90-B5E1-E69039526E33}">
            <xm:f>AND(Functions!$O$12=2,Functions!$O$15=2,Functions!$O$18=2)</xm:f>
            <x14:dxf>
              <font>
                <color rgb="FFFF0000"/>
              </font>
              <fill>
                <patternFill>
                  <bgColor theme="1"/>
                </patternFill>
              </fill>
            </x14:dxf>
          </x14:cfRule>
          <xm:sqref>B75:D84 G75:I84</xm:sqref>
        </x14:conditionalFormatting>
        <x14:conditionalFormatting xmlns:xm="http://schemas.microsoft.com/office/excel/2006/main">
          <x14:cfRule type="expression" priority="351" stopIfTrue="1" id="{6096F24E-4C57-420A-8758-1011AE4FC705}">
            <xm:f>Functions!$O$31=2</xm:f>
            <x14:dxf>
              <font>
                <color rgb="FFFF0000"/>
              </font>
              <fill>
                <patternFill>
                  <bgColor theme="1"/>
                </patternFill>
              </fill>
            </x14:dxf>
          </x14:cfRule>
          <xm:sqref>B152:D161</xm:sqref>
        </x14:conditionalFormatting>
        <x14:conditionalFormatting xmlns:xm="http://schemas.microsoft.com/office/excel/2006/main">
          <x14:cfRule type="expression" priority="226" stopIfTrue="1" id="{134FB621-FA55-49AF-A00E-717B4FB4104A}">
            <xm:f>Functions!$O$75=2</xm:f>
            <x14:dxf>
              <font>
                <color rgb="FFFF0000"/>
              </font>
              <fill>
                <patternFill>
                  <bgColor theme="1"/>
                </patternFill>
              </fill>
            </x14:dxf>
          </x14:cfRule>
          <x14:cfRule type="expression" priority="227" stopIfTrue="1" id="{2E40F209-3EFF-491C-905E-0EF3C96BE925}">
            <xm:f>Functions!$O$84=2</xm:f>
            <x14:dxf>
              <font>
                <color rgb="FFFF0000"/>
              </font>
              <fill>
                <patternFill>
                  <bgColor theme="1"/>
                </patternFill>
              </fill>
            </x14:dxf>
          </x14:cfRule>
          <xm:sqref>B430:D443</xm:sqref>
        </x14:conditionalFormatting>
        <x14:conditionalFormatting xmlns:xm="http://schemas.microsoft.com/office/excel/2006/main">
          <x14:cfRule type="expression" priority="164" stopIfTrue="1" id="{5AAD31B8-9049-4E3E-AEF3-33B6070FE24E}">
            <xm:f>Functions!$O$97=2</xm:f>
            <x14:dxf>
              <font>
                <color rgb="FFFF0000"/>
              </font>
              <fill>
                <patternFill>
                  <bgColor theme="1"/>
                </patternFill>
              </fill>
            </x14:dxf>
          </x14:cfRule>
          <xm:sqref>B587:D587 B592:D595</xm:sqref>
        </x14:conditionalFormatting>
        <x14:conditionalFormatting xmlns:xm="http://schemas.microsoft.com/office/excel/2006/main">
          <x14:cfRule type="expression" priority="156" stopIfTrue="1" id="{A205B31F-80C9-4F50-82C7-8277697A9B3C}">
            <xm:f>Functions!$O$100=2</xm:f>
            <x14:dxf>
              <font>
                <color rgb="FFFF0000"/>
              </font>
              <fill>
                <patternFill>
                  <bgColor theme="1"/>
                </patternFill>
              </fill>
            </x14:dxf>
          </x14:cfRule>
          <xm:sqref>B611:D611</xm:sqref>
        </x14:conditionalFormatting>
        <x14:conditionalFormatting xmlns:xm="http://schemas.microsoft.com/office/excel/2006/main">
          <x14:cfRule type="expression" priority="146" stopIfTrue="1" id="{AE5AA39D-CD3F-479E-AE3B-C7867F3EE2BF}">
            <xm:f>Functions!$O$100=2</xm:f>
            <x14:dxf>
              <font>
                <color rgb="FFFF0000"/>
              </font>
              <fill>
                <patternFill>
                  <bgColor theme="1"/>
                </patternFill>
              </fill>
            </x14:dxf>
          </x14:cfRule>
          <xm:sqref>B616:D619</xm:sqref>
        </x14:conditionalFormatting>
        <x14:conditionalFormatting xmlns:xm="http://schemas.microsoft.com/office/excel/2006/main">
          <x14:cfRule type="expression" priority="274" stopIfTrue="1" id="{DFF9AB4F-5CC0-4FFC-B3A2-93C330455B3E}">
            <xm:f>AND($G$337="Calculated by equipment or event type",Functions!$O$63=1)</xm:f>
            <x14:dxf>
              <font>
                <color theme="1"/>
              </font>
              <fill>
                <patternFill>
                  <bgColor rgb="FF99CCFF"/>
                </patternFill>
              </fill>
            </x14:dxf>
          </x14:cfRule>
          <x14:cfRule type="expression" priority="273" stopIfTrue="1" id="{69E20053-E4F4-4F49-BA23-C8D3274ACA38}">
            <xm:f>AND($G$337="Combination of flow meters and calculating by equipment or event type",Functions!$O$63=1)</xm:f>
            <x14:dxf>
              <font>
                <color theme="1"/>
              </font>
              <fill>
                <patternFill>
                  <bgColor rgb="FF99CCFF"/>
                </patternFill>
              </fill>
            </x14:dxf>
          </x14:cfRule>
          <x14:cfRule type="expression" priority="270" stopIfTrue="1" id="{CA268304-EF31-4B82-8274-0BC5E1139526}">
            <xm:f>Functions!$O$63=2</xm:f>
            <x14:dxf>
              <font>
                <color rgb="FFFF0000"/>
              </font>
              <fill>
                <patternFill>
                  <bgColor theme="1"/>
                </patternFill>
              </fill>
            </x14:dxf>
          </x14:cfRule>
          <xm:sqref>B345:E352</xm:sqref>
        </x14:conditionalFormatting>
        <x14:conditionalFormatting xmlns:xm="http://schemas.microsoft.com/office/excel/2006/main">
          <x14:cfRule type="expression" priority="258" stopIfTrue="1" id="{C4671D38-288D-424D-A639-5118A7BB8CA3}">
            <xm:f>Functions!$O$63=2</xm:f>
            <x14:dxf>
              <font>
                <color rgb="FFFF0000"/>
              </font>
              <fill>
                <patternFill>
                  <bgColor theme="1"/>
                </patternFill>
              </fill>
            </x14:dxf>
          </x14:cfRule>
          <xm:sqref>B363:E372 H363:H372</xm:sqref>
        </x14:conditionalFormatting>
        <x14:conditionalFormatting xmlns:xm="http://schemas.microsoft.com/office/excel/2006/main">
          <x14:cfRule type="expression" priority="231" stopIfTrue="1" id="{E10AFEDC-AE55-4B00-93DB-4C93C89A98C5}">
            <xm:f>Functions!$O$84=2</xm:f>
            <x14:dxf>
              <font>
                <color rgb="FFFF0000"/>
              </font>
              <fill>
                <patternFill>
                  <bgColor theme="1"/>
                </patternFill>
              </fill>
            </x14:dxf>
          </x14:cfRule>
          <x14:cfRule type="expression" priority="230" stopIfTrue="1" id="{4F21A24A-4A5B-418F-BD70-9CD2E1429394}">
            <xm:f>Functions!$O$75=2</xm:f>
            <x14:dxf>
              <font>
                <color rgb="FFFF0000"/>
              </font>
              <fill>
                <patternFill>
                  <bgColor theme="1"/>
                </patternFill>
              </fill>
            </x14:dxf>
          </x14:cfRule>
          <xm:sqref>B422:E422</xm:sqref>
        </x14:conditionalFormatting>
        <x14:conditionalFormatting xmlns:xm="http://schemas.microsoft.com/office/excel/2006/main">
          <x14:cfRule type="expression" priority="222" stopIfTrue="1" id="{907C9DEC-BDB8-4A42-9FC2-5C1744478584}">
            <xm:f>Functions!$O$75=2</xm:f>
            <x14:dxf>
              <font>
                <color rgb="FFFF0000"/>
              </font>
              <fill>
                <patternFill>
                  <bgColor theme="1"/>
                </patternFill>
              </fill>
            </x14:dxf>
          </x14:cfRule>
          <x14:cfRule type="expression" priority="203" id="{1FACE6BA-FDB6-4E93-BF0A-D457A30B656F}">
            <xm:f>Functions!$O$84=1</xm:f>
            <x14:dxf>
              <font>
                <strike val="0"/>
                <color auto="1"/>
              </font>
              <fill>
                <patternFill>
                  <bgColor rgb="FF99CCFF"/>
                </patternFill>
              </fill>
            </x14:dxf>
          </x14:cfRule>
          <xm:sqref>B452:E464</xm:sqref>
        </x14:conditionalFormatting>
        <x14:conditionalFormatting xmlns:xm="http://schemas.microsoft.com/office/excel/2006/main">
          <x14:cfRule type="expression" priority="221" stopIfTrue="1" id="{449E76B9-513B-4714-A0BD-14ACFC95BB7A}">
            <xm:f>Functions!$O$87=2</xm:f>
            <x14:dxf>
              <font>
                <color rgb="FFFF0000"/>
              </font>
              <fill>
                <patternFill>
                  <bgColor theme="1"/>
                </patternFill>
              </fill>
            </x14:dxf>
          </x14:cfRule>
          <x14:cfRule type="expression" priority="219" stopIfTrue="1" id="{8136A128-20EC-45C1-8C4C-5E56EEAA78D4}">
            <xm:f>Functions!$O$75=2</xm:f>
            <x14:dxf>
              <font>
                <color rgb="FFFF0000"/>
              </font>
              <fill>
                <patternFill>
                  <bgColor theme="1"/>
                </patternFill>
              </fill>
            </x14:dxf>
          </x14:cfRule>
          <xm:sqref>B472:E481</xm:sqref>
        </x14:conditionalFormatting>
        <x14:conditionalFormatting xmlns:xm="http://schemas.microsoft.com/office/excel/2006/main">
          <x14:cfRule type="expression" priority="5" stopIfTrue="1" id="{136CE576-515C-4FD7-AC77-36762B1DDA9B}">
            <xm:f>Functions!$O$103=2</xm:f>
            <x14:dxf>
              <font>
                <color rgb="FFFF0000"/>
              </font>
              <fill>
                <patternFill>
                  <bgColor theme="1"/>
                </patternFill>
              </fill>
            </x14:dxf>
          </x14:cfRule>
          <xm:sqref>B819:E828 H819:J828</xm:sqref>
        </x14:conditionalFormatting>
        <x14:conditionalFormatting xmlns:xm="http://schemas.microsoft.com/office/excel/2006/main">
          <x14:cfRule type="expression" priority="354" stopIfTrue="1" id="{C19E0B50-8D43-47F8-A889-06D1F6D7B028}">
            <xm:f>Functions!$O$31=2</xm:f>
            <x14:dxf>
              <font>
                <color rgb="FFFF0000"/>
              </font>
              <fill>
                <patternFill>
                  <bgColor theme="1"/>
                </patternFill>
              </fill>
            </x14:dxf>
          </x14:cfRule>
          <xm:sqref>B138:F147</xm:sqref>
        </x14:conditionalFormatting>
        <x14:conditionalFormatting xmlns:xm="http://schemas.microsoft.com/office/excel/2006/main">
          <x14:cfRule type="expression" priority="320" id="{C5B285C6-4B93-425F-AA83-20B2B3BC3AA9}">
            <xm:f>Functions!$O$31=2</xm:f>
            <x14:dxf>
              <font>
                <color rgb="FFFF0000"/>
              </font>
              <fill>
                <patternFill>
                  <bgColor theme="1"/>
                </patternFill>
              </fill>
            </x14:dxf>
          </x14:cfRule>
          <xm:sqref>B213:F222 I213:K222</xm:sqref>
        </x14:conditionalFormatting>
        <x14:conditionalFormatting xmlns:xm="http://schemas.microsoft.com/office/excel/2006/main">
          <x14:cfRule type="expression" priority="347" stopIfTrue="1" id="{A229F41A-27DE-4187-949E-77082E225348}">
            <xm:f>Functions!$O$31=2</xm:f>
            <x14:dxf>
              <font>
                <color rgb="FFFF0000"/>
              </font>
              <fill>
                <patternFill>
                  <bgColor theme="1"/>
                </patternFill>
              </fill>
            </x14:dxf>
          </x14:cfRule>
          <xm:sqref>B166:G175</xm:sqref>
        </x14:conditionalFormatting>
        <x14:conditionalFormatting xmlns:xm="http://schemas.microsoft.com/office/excel/2006/main">
          <x14:cfRule type="expression" priority="202" id="{F995368E-6F27-4778-BB10-8AB051C1A84C}">
            <xm:f>Functions!$O$75=2</xm:f>
            <x14:dxf>
              <font>
                <color rgb="FFFF0000"/>
              </font>
              <fill>
                <patternFill>
                  <bgColor theme="1"/>
                </patternFill>
              </fill>
            </x14:dxf>
          </x14:cfRule>
          <xm:sqref>B490:G499</xm:sqref>
        </x14:conditionalFormatting>
        <x14:conditionalFormatting xmlns:xm="http://schemas.microsoft.com/office/excel/2006/main">
          <x14:cfRule type="expression" priority="177" stopIfTrue="1" id="{E7C44815-6CD1-4B9D-B675-1718808D9694}">
            <xm:f>Functions!$O$94=2</xm:f>
            <x14:dxf>
              <font>
                <strike val="0"/>
                <color rgb="FFFF0000"/>
              </font>
              <fill>
                <patternFill>
                  <bgColor theme="1"/>
                </patternFill>
              </fill>
            </x14:dxf>
          </x14:cfRule>
          <xm:sqref>B549:G570</xm:sqref>
        </x14:conditionalFormatting>
        <x14:conditionalFormatting xmlns:xm="http://schemas.microsoft.com/office/excel/2006/main">
          <x14:cfRule type="expression" priority="11" stopIfTrue="1" id="{A212419A-FF6F-4824-9E49-A5FAE00103FE}">
            <xm:f>AND(Functions!$O$103&lt;&gt;2,OR($G$775="Yes",$G$776="Yes",$G$777="Yes"))</xm:f>
            <x14:dxf>
              <font>
                <color theme="1"/>
              </font>
              <fill>
                <patternFill>
                  <bgColor rgb="FF99CCFF"/>
                </patternFill>
              </fill>
            </x14:dxf>
          </x14:cfRule>
          <x14:cfRule type="expression" priority="14" stopIfTrue="1" id="{D113EA70-1FC6-468C-8A55-9642FC0F3380}">
            <xm:f>Functions!$O$103=2</xm:f>
            <x14:dxf>
              <font>
                <color rgb="FFFF0000"/>
              </font>
              <fill>
                <patternFill>
                  <bgColor theme="1"/>
                </patternFill>
              </fill>
            </x14:dxf>
          </x14:cfRule>
          <xm:sqref>B784:H809</xm:sqref>
        </x14:conditionalFormatting>
        <x14:conditionalFormatting xmlns:xm="http://schemas.microsoft.com/office/excel/2006/main">
          <x14:cfRule type="expression" priority="343" stopIfTrue="1" id="{D7C8E060-423B-4472-98FA-D28E0F699F23}">
            <xm:f>Functions!$O$31=2</xm:f>
            <x14:dxf>
              <font>
                <color rgb="FFFF0000"/>
              </font>
              <fill>
                <patternFill>
                  <bgColor theme="1"/>
                </patternFill>
              </fill>
            </x14:dxf>
          </x14:cfRule>
          <xm:sqref>B180:J189</xm:sqref>
        </x14:conditionalFormatting>
        <x14:conditionalFormatting xmlns:xm="http://schemas.microsoft.com/office/excel/2006/main">
          <x14:cfRule type="expression" priority="339" stopIfTrue="1" id="{4FB22117-E4C2-44C5-9BAD-ED249C0ED049}">
            <xm:f>Functions!$O$31=2</xm:f>
            <x14:dxf>
              <font>
                <color rgb="FFFF0000"/>
              </font>
              <fill>
                <patternFill>
                  <bgColor theme="1"/>
                </patternFill>
              </fill>
            </x14:dxf>
          </x14:cfRule>
          <xm:sqref>B194:N203</xm:sqref>
        </x14:conditionalFormatting>
        <x14:conditionalFormatting xmlns:xm="http://schemas.microsoft.com/office/excel/2006/main">
          <x14:cfRule type="expression" priority="179" id="{AD44DA75-135F-4491-9664-858274A2ECC8}">
            <xm:f>Functions!$O$94=2</xm:f>
            <x14:dxf>
              <font>
                <strike val="0"/>
                <color rgb="FFFF0000"/>
              </font>
              <fill>
                <patternFill>
                  <bgColor theme="1"/>
                </patternFill>
              </fill>
            </x14:dxf>
          </x14:cfRule>
          <xm:sqref>B516:N539</xm:sqref>
        </x14:conditionalFormatting>
        <x14:conditionalFormatting xmlns:xm="http://schemas.microsoft.com/office/excel/2006/main">
          <x14:cfRule type="expression" priority="299" stopIfTrue="1" id="{5D3F904F-CBE2-4C41-B785-779B873CD67E}">
            <xm:f>Functions!$O$46=2</xm:f>
            <x14:dxf>
              <font>
                <color rgb="FFFF0000"/>
              </font>
              <fill>
                <patternFill>
                  <bgColor theme="1"/>
                </patternFill>
              </fill>
            </x14:dxf>
          </x14:cfRule>
          <xm:sqref>B291:W307</xm:sqref>
        </x14:conditionalFormatting>
        <x14:conditionalFormatting xmlns:xm="http://schemas.microsoft.com/office/excel/2006/main">
          <x14:cfRule type="expression" priority="240" stopIfTrue="1" id="{30572813-420A-4639-BD21-86D8D0E1ED86}">
            <xm:f>Functions!$O$75=2</xm:f>
            <x14:dxf>
              <font>
                <color rgb="FFFF0000"/>
              </font>
              <fill>
                <patternFill>
                  <bgColor theme="1"/>
                </patternFill>
              </fill>
            </x14:dxf>
          </x14:cfRule>
          <x14:cfRule type="expression" priority="241" stopIfTrue="1" id="{6C9373A6-6199-48E4-A201-BD43D3242249}">
            <xm:f>AND(Functions!$O$78=2,Functions!$O$81=2)</xm:f>
            <x14:dxf>
              <font>
                <color rgb="FFFF0000"/>
              </font>
              <fill>
                <patternFill>
                  <bgColor theme="1"/>
                </patternFill>
              </fill>
            </x14:dxf>
          </x14:cfRule>
          <xm:sqref>B392:AA411</xm:sqref>
        </x14:conditionalFormatting>
        <x14:conditionalFormatting xmlns:xm="http://schemas.microsoft.com/office/excel/2006/main">
          <x14:cfRule type="expression" priority="314" stopIfTrue="1" id="{C3002063-DCE2-476C-92F9-6A31919BDD17}">
            <xm:f>Functions!$O$40=2</xm:f>
            <x14:dxf>
              <font>
                <color rgb="FFFF0000"/>
              </font>
              <fill>
                <patternFill>
                  <bgColor theme="1"/>
                </patternFill>
              </fill>
            </x14:dxf>
          </x14:cfRule>
          <xm:sqref>C244 C247:D248 C249 C252:D256 C259:E259 C260:D260</xm:sqref>
        </x14:conditionalFormatting>
        <x14:conditionalFormatting xmlns:xm="http://schemas.microsoft.com/office/excel/2006/main">
          <x14:cfRule type="expression" priority="309" stopIfTrue="1" id="{6E78C37F-3F13-4ADF-99B8-EA92E9E35C02}">
            <xm:f>Functions!$O$43=2</xm:f>
            <x14:dxf>
              <font>
                <color rgb="FFFF0000"/>
              </font>
              <fill>
                <patternFill>
                  <bgColor theme="1"/>
                </patternFill>
              </fill>
            </x14:dxf>
          </x14:cfRule>
          <xm:sqref>C267 C270:D271 C272 C275:D279</xm:sqref>
        </x14:conditionalFormatting>
        <x14:conditionalFormatting xmlns:xm="http://schemas.microsoft.com/office/excel/2006/main">
          <x14:cfRule type="expression" priority="285" stopIfTrue="1" id="{84A57CBE-E836-4A2D-BD17-EB97EB7C0FD9}">
            <xm:f>OR(Functions!$O$46&lt;&gt;1,$B316&lt;&gt;"Large Glycol Dehydrator")</xm:f>
            <x14:dxf>
              <font>
                <color rgb="FFFF0000"/>
              </font>
              <fill>
                <patternFill>
                  <bgColor theme="1"/>
                </patternFill>
              </fill>
            </x14:dxf>
          </x14:cfRule>
          <xm:sqref>C316:C325</xm:sqref>
        </x14:conditionalFormatting>
        <x14:conditionalFormatting xmlns:xm="http://schemas.microsoft.com/office/excel/2006/main">
          <x14:cfRule type="expression" priority="263" stopIfTrue="1" id="{AA572A50-E1ED-4C11-BC2E-6900E160A829}">
            <xm:f>Functions!$O$63=2</xm:f>
            <x14:dxf>
              <font>
                <color rgb="FFFF0000"/>
              </font>
              <fill>
                <patternFill>
                  <bgColor theme="1"/>
                </patternFill>
              </fill>
            </x14:dxf>
          </x14:cfRule>
          <xm:sqref>C359</xm:sqref>
        </x14:conditionalFormatting>
        <x14:conditionalFormatting xmlns:xm="http://schemas.microsoft.com/office/excel/2006/main">
          <x14:cfRule type="expression" priority="17" stopIfTrue="1" id="{A63896AE-D7E3-41C5-AA97-1B6CA7E2A7AD}">
            <xm:f>Functions!$O$103=2</xm:f>
            <x14:dxf>
              <font>
                <color rgb="FFFF0000"/>
              </font>
              <fill>
                <patternFill>
                  <bgColor theme="1"/>
                </patternFill>
              </fill>
            </x14:dxf>
          </x14:cfRule>
          <xm:sqref>C775:C777</xm:sqref>
        </x14:conditionalFormatting>
        <x14:conditionalFormatting xmlns:xm="http://schemas.microsoft.com/office/excel/2006/main">
          <x14:cfRule type="expression" priority="380" stopIfTrue="1" id="{F4111774-B1BD-4BBC-AC3F-ADA5CEBBE247}">
            <xm:f>Functions!$O$12=2</xm:f>
            <x14:dxf>
              <font>
                <color rgb="FFFF0000"/>
              </font>
              <fill>
                <patternFill>
                  <bgColor theme="1"/>
                </patternFill>
              </fill>
            </x14:dxf>
          </x14:cfRule>
          <xm:sqref>C64:D64 H64:J64</xm:sqref>
        </x14:conditionalFormatting>
        <x14:conditionalFormatting xmlns:xm="http://schemas.microsoft.com/office/excel/2006/main">
          <x14:cfRule type="expression" priority="379" stopIfTrue="1" id="{A64089F1-61C8-4277-A825-330A0B71DDCF}">
            <xm:f>Functions!$O$15=2</xm:f>
            <x14:dxf>
              <font>
                <color rgb="FFFF0000"/>
              </font>
              <fill>
                <patternFill>
                  <bgColor theme="1"/>
                </patternFill>
              </fill>
            </x14:dxf>
          </x14:cfRule>
          <xm:sqref>C65:D65 H65:J65</xm:sqref>
        </x14:conditionalFormatting>
        <x14:conditionalFormatting xmlns:xm="http://schemas.microsoft.com/office/excel/2006/main">
          <x14:cfRule type="expression" priority="386" stopIfTrue="1" id="{333FD331-A204-4324-98A6-F1E6038876E8}">
            <xm:f>Functions!$O$18=2</xm:f>
            <x14:dxf>
              <font>
                <color rgb="FFFF0000"/>
              </font>
              <fill>
                <patternFill>
                  <bgColor theme="1"/>
                </patternFill>
              </fill>
            </x14:dxf>
          </x14:cfRule>
          <xm:sqref>C66:D66 H66:J66</xm:sqref>
        </x14:conditionalFormatting>
        <x14:conditionalFormatting xmlns:xm="http://schemas.microsoft.com/office/excel/2006/main">
          <x14:cfRule type="expression" priority="308" stopIfTrue="1" id="{A93845C1-53B7-43DE-B4DA-B524B5BE1E3D}">
            <xm:f>Functions!$O$43=2</xm:f>
            <x14:dxf>
              <font>
                <color rgb="FFFF0000"/>
              </font>
              <fill>
                <patternFill>
                  <bgColor theme="1"/>
                </patternFill>
              </fill>
            </x14:dxf>
          </x14:cfRule>
          <xm:sqref>C282:E282 C283:D283</xm:sqref>
        </x14:conditionalFormatting>
        <x14:conditionalFormatting xmlns:xm="http://schemas.microsoft.com/office/excel/2006/main">
          <x14:cfRule type="expression" priority="368" stopIfTrue="1" id="{6FD4E075-FCCF-4126-85FF-61393CADCB6D}">
            <xm:f>Functions!$O$28=2</xm:f>
            <x14:dxf>
              <font>
                <color rgb="FFFF0000"/>
              </font>
              <fill>
                <patternFill>
                  <bgColor theme="1"/>
                </patternFill>
              </fill>
            </x14:dxf>
          </x14:cfRule>
          <xm:sqref>C103:F103</xm:sqref>
        </x14:conditionalFormatting>
        <x14:conditionalFormatting xmlns:xm="http://schemas.microsoft.com/office/excel/2006/main">
          <x14:cfRule type="expression" priority="266" stopIfTrue="1" id="{0032B28E-4C65-4A9B-AC50-94738C365963}">
            <xm:f>Functions!$D$28=2</xm:f>
            <x14:dxf>
              <font>
                <color rgb="FFFF0000"/>
              </font>
              <fill>
                <patternFill>
                  <bgColor theme="1"/>
                </patternFill>
              </fill>
            </x14:dxf>
          </x14:cfRule>
          <xm:sqref>D363:H372</xm:sqref>
        </x14:conditionalFormatting>
        <x14:conditionalFormatting xmlns:xm="http://schemas.microsoft.com/office/excel/2006/main">
          <x14:cfRule type="expression" priority="158" stopIfTrue="1" id="{17FD85E7-5ACB-492C-ADD6-1DA9E4C35725}">
            <xm:f>Functions!$O$97=2</xm:f>
            <x14:dxf>
              <font>
                <color rgb="FFFF0000"/>
              </font>
              <fill>
                <patternFill>
                  <bgColor theme="1"/>
                </patternFill>
              </fill>
            </x14:dxf>
          </x14:cfRule>
          <xm:sqref>F592</xm:sqref>
        </x14:conditionalFormatting>
        <x14:conditionalFormatting xmlns:xm="http://schemas.microsoft.com/office/excel/2006/main">
          <x14:cfRule type="expression" priority="144" stopIfTrue="1" id="{6667F180-F11F-46AC-B561-7CB586C0B42E}">
            <xm:f>Functions!$O$100=2</xm:f>
            <x14:dxf>
              <font>
                <color rgb="FFFF0000"/>
              </font>
              <fill>
                <patternFill>
                  <bgColor theme="1"/>
                </patternFill>
              </fill>
            </x14:dxf>
          </x14:cfRule>
          <xm:sqref>F616</xm:sqref>
        </x14:conditionalFormatting>
        <x14:conditionalFormatting xmlns:xm="http://schemas.microsoft.com/office/excel/2006/main">
          <x14:cfRule type="expression" priority="264" stopIfTrue="1" id="{45B16FDC-818B-4F8F-A756-8DB6B7D4AEF7}">
            <xm:f>Functions!$O$63=2</xm:f>
            <x14:dxf>
              <font>
                <color rgb="FFFF0000"/>
              </font>
              <fill>
                <patternFill>
                  <bgColor theme="1"/>
                </patternFill>
              </fill>
            </x14:dxf>
          </x14:cfRule>
          <xm:sqref>G337</xm:sqref>
        </x14:conditionalFormatting>
        <x14:conditionalFormatting xmlns:xm="http://schemas.microsoft.com/office/excel/2006/main">
          <x14:cfRule type="expression" priority="15" stopIfTrue="1" id="{25D19D98-6E7E-40F6-8614-37059327320A}">
            <xm:f>Functions!$O$103=2</xm:f>
            <x14:dxf>
              <font>
                <color rgb="FFFF0000"/>
              </font>
              <fill>
                <patternFill>
                  <bgColor theme="1"/>
                </patternFill>
              </fill>
            </x14:dxf>
          </x14:cfRule>
          <xm:sqref>G775:G777</xm:sqref>
        </x14:conditionalFormatting>
        <x14:conditionalFormatting xmlns:xm="http://schemas.microsoft.com/office/excel/2006/main">
          <x14:cfRule type="expression" priority="1" id="{D1B4904B-6A87-4709-BEFA-64F077E7DD44}">
            <xm:f>Functions!$O$103=2</xm:f>
            <x14:dxf>
              <font>
                <color rgb="FFFF0000"/>
              </font>
              <fill>
                <patternFill>
                  <bgColor theme="1"/>
                </patternFill>
              </fill>
            </x14:dxf>
          </x14:cfRule>
          <xm:sqref>G819:G828</xm:sqref>
        </x14:conditionalFormatting>
        <x14:conditionalFormatting xmlns:xm="http://schemas.microsoft.com/office/excel/2006/main">
          <x14:cfRule type="expression" priority="278" stopIfTrue="1" id="{F68AB75A-B184-4959-9128-12A21B1CE1F5}">
            <xm:f>Functions!$O$63=2</xm:f>
            <x14:dxf>
              <font>
                <color rgb="FFFF0000"/>
              </font>
              <fill>
                <patternFill>
                  <bgColor theme="1"/>
                </patternFill>
              </fill>
            </x14:dxf>
          </x14:cfRule>
          <x14:cfRule type="expression" priority="279" id="{5C23C0B8-ED17-4A90-8CDF-3ACB6E5C16F1}">
            <xm:f>AND($G$337="Using flow meters",Functions!$O$63=1)</xm:f>
            <x14:dxf>
              <fill>
                <patternFill>
                  <bgColor theme="4" tint="0.39994506668294322"/>
                </patternFill>
              </fill>
            </x14:dxf>
          </x14:cfRule>
          <x14:cfRule type="expression" priority="280" id="{BEA606B6-A918-46E0-9AA9-6DFB156B6DD4}">
            <xm:f>AND($G$337="Combination of flow meters and calculating by equipment or event type",Functions!$O$63=1)</xm:f>
            <x14:dxf>
              <fill>
                <patternFill>
                  <bgColor theme="4" tint="0.39994506668294322"/>
                </patternFill>
              </fill>
            </x14:dxf>
          </x14:cfRule>
          <xm:sqref>G345:H345</xm:sqref>
        </x14:conditionalFormatting>
        <x14:conditionalFormatting xmlns:xm="http://schemas.microsoft.com/office/excel/2006/main">
          <x14:cfRule type="expression" priority="366" stopIfTrue="1" id="{A89D19E8-6092-44DB-BDA9-3EF6508C17A5}">
            <xm:f>Functions!$O$28=2</xm:f>
            <x14:dxf>
              <font>
                <color rgb="FFFF0000"/>
              </font>
              <fill>
                <patternFill>
                  <bgColor theme="1"/>
                </patternFill>
              </fill>
            </x14:dxf>
          </x14:cfRule>
          <xm:sqref>I103</xm:sqref>
        </x14:conditionalFormatting>
      </x14:conditionalFormattings>
    </ext>
    <ext xmlns:x14="http://schemas.microsoft.com/office/spreadsheetml/2009/9/main" uri="{CCE6A557-97BC-4b89-ADB6-D9C93CAAB3DF}">
      <x14:dataValidations xmlns:xm="http://schemas.microsoft.com/office/excel/2006/main" xWindow="560" yWindow="879" count="35">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500-0000D0000000}">
          <x14:formula1>
            <xm:f>Functions!$D$40:$D$50</xm:f>
          </x14:formula1>
          <xm:sqref>D549:D570 E363:E372 D75:D84 C108:C117 F213:F222 E316:E325 D490:D499 G700:G759 E819:E828</xm:sqref>
        </x14:dataValidation>
        <x14:dataValidation type="list" allowBlank="1" showInputMessage="1" showErrorMessage="1" promptTitle="Parameters" prompt="Select the parameters for which missing data procedures were used to calculate emissions" xr:uid="{00000000-0002-0000-0500-0000D1000000}">
          <x14:formula1>
            <xm:f>Functions!$AS$19:$AS$20</xm:f>
          </x14:formula1>
          <xm:sqref>C549:C570</xm:sqref>
        </x14:dataValidation>
        <x14:dataValidation type="list" allowBlank="1" showInputMessage="1" showErrorMessage="1" promptTitle="Parameters" prompt="Select the parameters for which missing data procedures were used to calculate emissions" xr:uid="{00000000-0002-0000-0500-0000D2000000}">
          <x14:formula1>
            <xm:f>Functions!$O$141</xm:f>
          </x14:formula1>
          <xm:sqref>B616:B619</xm:sqref>
        </x14:dataValidation>
        <x14:dataValidation type="list" allowBlank="1" showInputMessage="1" showErrorMessage="1" promptTitle="Component Type" prompt="Select the component type" xr:uid="{00000000-0002-0000-0500-0000D3000000}">
          <x14:formula1>
            <xm:f>Functions!$AM$88:$AM$106</xm:f>
          </x14:formula1>
          <xm:sqref>C700:E719</xm:sqref>
        </x14:dataValidation>
        <x14:dataValidation type="list" allowBlank="1" showInputMessage="1" showErrorMessage="1" promptTitle="Parameters" prompt="Select the parameters for which missing data procedures were used to calculate emissions" xr:uid="{00000000-0002-0000-0500-0000D4000000}">
          <x14:formula1>
            <xm:f>Functions!$O$153:$O$155</xm:f>
          </x14:formula1>
          <xm:sqref>F700:F719</xm:sqref>
        </x14:dataValidation>
        <x14:dataValidation type="list" allowBlank="1" showInputMessage="1" showErrorMessage="1" promptTitle="Emission source type" prompt="Select the emission source type and service type from Table R.1 for which missing data procedures were used" xr:uid="{00000000-0002-0000-0500-0000D5000000}">
          <x14:formula1>
            <xm:f>Functions!$O$157:$O$164</xm:f>
          </x14:formula1>
          <xm:sqref>C720:C739</xm:sqref>
        </x14:dataValidation>
        <x14:dataValidation type="list" allowBlank="1" showInputMessage="1" showErrorMessage="1" promptTitle="Parameters" prompt="Select the parameters for which missing data procedures were used to calculate emissions" xr:uid="{00000000-0002-0000-0500-0000D6000000}">
          <x14:formula1>
            <xm:f>Functions!$AS$39:$AS$41</xm:f>
          </x14:formula1>
          <xm:sqref>F720:F739</xm:sqref>
        </x14:dataValidation>
        <x14:dataValidation type="list" allowBlank="1" showInputMessage="1" showErrorMessage="1" promptTitle="Major Equipment Type" prompt="Select the major equipment type in Table R.4 for which missing data procedures were used" xr:uid="{00000000-0002-0000-0500-0000D7000000}">
          <x14:formula1>
            <xm:f>Functions!$O$170:$O$177</xm:f>
          </x14:formula1>
          <xm:sqref>C740:C759</xm:sqref>
        </x14:dataValidation>
        <x14:dataValidation type="list" allowBlank="1" showInputMessage="1" showErrorMessage="1" promptTitle="Parameters" prompt="Select the parameters for which missing data procedures were used to calculate emissions" xr:uid="{00000000-0002-0000-0500-0000D8000000}">
          <x14:formula1>
            <xm:f>Functions!$O$179</xm:f>
          </x14:formula1>
          <xm:sqref>F740:F759</xm:sqref>
        </x14:dataValidation>
        <x14:dataValidation type="list" allowBlank="1" showInputMessage="1" showErrorMessage="1" promptTitle="Parameters" prompt="Select the parameters for which missing data procedures were used to calculate emissions" xr:uid="{00000000-0002-0000-0500-0000D9000000}">
          <x14:formula1>
            <xm:f>Functions!$S$14:$S$16</xm:f>
          </x14:formula1>
          <xm:sqref>C75:C84</xm:sqref>
        </x14:dataValidation>
        <x14:dataValidation type="list" allowBlank="1" showInputMessage="1" showErrorMessage="1" promptTitle="Parameters" prompt="Select the parameters for which missing data procedures were used to calculate emissions" xr:uid="{00000000-0002-0000-0500-0000DA000000}">
          <x14:formula1>
            <xm:f>Functions!$S$27:$S$29</xm:f>
          </x14:formula1>
          <xm:sqref>B108:B117</xm:sqref>
        </x14:dataValidation>
        <x14:dataValidation type="list" allowBlank="1" showInputMessage="1" showErrorMessage="1" promptTitle="Parameters" prompt="Select the parameters for which missing data procedures were used" xr:uid="{00000000-0002-0000-0500-0000DB000000}">
          <x14:formula1>
            <xm:f>Functions!$O$114:$O$119</xm:f>
          </x14:formula1>
          <xm:sqref>E213:E222</xm:sqref>
        </x14:dataValidation>
        <x14:dataValidation type="list" allowBlank="1" showInputMessage="1" showErrorMessage="1" promptTitle="Parameters" prompt="Select the parameters for which missing data procedures were used" xr:uid="{00000000-0002-0000-0500-0000DC000000}">
          <x14:formula1>
            <xm:f>Functions!$O$110:$O$113</xm:f>
          </x14:formula1>
          <xm:sqref>D213:D222</xm:sqref>
        </x14:dataValidation>
        <x14:dataValidation type="list" allowBlank="1" showInputMessage="1" showErrorMessage="1" promptTitle="Parameters" prompt="Select the parameters for which missing data procedures were used" xr:uid="{00000000-0002-0000-0500-0000DD000000}">
          <x14:formula1>
            <xm:f>Functions!$O$108:$O$109</xm:f>
          </x14:formula1>
          <xm:sqref>C213:C222</xm:sqref>
        </x14:dataValidation>
        <x14:dataValidation type="list" allowBlank="1" showInputMessage="1" showErrorMessage="1" promptTitle="Parameters" prompt="Select the parameters for which missing data procedures were used to calculate emissions" xr:uid="{00000000-0002-0000-0500-0000DE000000}">
          <x14:formula1>
            <xm:f>Functions!$O$122:$O$131</xm:f>
          </x14:formula1>
          <xm:sqref>D316:D325</xm:sqref>
        </x14:dataValidation>
        <x14:dataValidation type="list" allowBlank="1" showInputMessage="1" showErrorMessage="1" promptTitle="Parameters" prompt="Select the parameters for which missing data procedures were used to calculate emissions" xr:uid="{00000000-0002-0000-0500-0000DF000000}">
          <x14:formula1>
            <xm:f>Functions!$O$134:$O$136</xm:f>
          </x14:formula1>
          <xm:sqref>B490:B499</xm:sqref>
        </x14:dataValidation>
        <x14:dataValidation type="list" allowBlank="1" showInputMessage="1" showErrorMessage="1" promptTitle="Parameters" prompt="Select the parameters for which missing data procedures were used to calculate emissions" xr:uid="{00000000-0002-0000-0500-0000E0000000}">
          <x14:formula1>
            <xm:f>Functions!$O$137</xm:f>
          </x14:formula1>
          <xm:sqref>C490:C499</xm:sqref>
        </x14:dataValidation>
        <x14:dataValidation type="list" allowBlank="1" showInputMessage="1" showErrorMessage="1" promptTitle="Basin" prompt="Select the basin associated with this facility" xr:uid="{00000000-0002-0000-0500-0000E1000000}">
          <x14:formula1>
            <xm:f>Functions!$O$5:$O$9</xm:f>
          </x14:formula1>
          <xm:sqref>B33</xm:sqref>
        </x14:dataValidation>
        <x14:dataValidation type="list" allowBlank="1" showInputMessage="1" showErrorMessage="1" promptTitle="Type of Pneumatic Device" prompt="Select the type of Pneumatic Device for which missing data procedures were used to calculate emissions" xr:uid="{00000000-0002-0000-0500-0000E2000000}">
          <x14:formula1>
            <xm:f>Functions!$O$22:$O$24</xm:f>
          </x14:formula1>
          <xm:sqref>B75:B84</xm:sqref>
        </x14:dataValidation>
        <x14:dataValidation type="list" allowBlank="1" showInputMessage="1" showErrorMessage="1" promptTitle="Calculation Method" prompt="Select the calculation method used to calculate emissions from the AGR unit in this row" xr:uid="{00000000-0002-0000-0500-0000E3000000}">
          <x14:formula1>
            <xm:f>Functions!$O$34:$O$37</xm:f>
          </x14:formula1>
          <xm:sqref>D138:D147</xm:sqref>
        </x14:dataValidation>
        <x14:dataValidation type="list" allowBlank="1" showInputMessage="1" showErrorMessage="1" promptTitle="Type of Absorbent" prompt="Select the type of absorbent used" xr:uid="{00000000-0002-0000-0500-0000E4000000}">
          <x14:formula1>
            <xm:f>Functions!$O$55:$O$57</xm:f>
          </x14:formula1>
          <xm:sqref>H291:H307</xm:sqref>
        </x14:dataValidation>
        <x14:dataValidation type="list" allowBlank="1" showInputMessage="1" showErrorMessage="1" promptTitle="Dehydrator Circulation Pump Type" prompt="Please select the option that best describes your glycol dehydrator absorbent circulation pump" xr:uid="{00000000-0002-0000-0500-0000E5000000}">
          <x14:formula1>
            <xm:f>Functions!$O$49:$O$52</xm:f>
          </x14:formula1>
          <xm:sqref>F291:F307</xm:sqref>
        </x14:dataValidation>
        <x14:dataValidation type="list" allowBlank="1" showInputMessage="1" showErrorMessage="1" promptTitle="Is a Flash Tank Used" prompt="Report whether a flash tank separator is used in glycol dehydrator (Yes or No)" xr:uid="{00000000-0002-0000-0500-0000E6000000}">
          <x14:formula1>
            <xm:f>Functions!$O$60:$P$60</xm:f>
          </x14:formula1>
          <xm:sqref>J291:J307</xm:sqref>
        </x14:dataValidation>
        <x14:dataValidation type="list" allowBlank="1" showInputMessage="1" showErrorMessage="1" promptTitle="Is Stripper Gas Used" prompt="Report whether stripper gas is used in glycol dehydrator (Yes or No)" xr:uid="{00000000-0002-0000-0500-0000E7000000}">
          <x14:formula1>
            <xm:f>Functions!$O$60:$P$60</xm:f>
          </x14:formula1>
          <xm:sqref>I291:I307</xm:sqref>
        </x14:dataValidation>
        <x14:dataValidation type="list" allowBlank="1" showInputMessage="1" showErrorMessage="1" promptTitle="How were emissions determined?" prompt="Specify how emissions were determined" xr:uid="{00000000-0002-0000-0500-0000E8000000}">
          <x14:formula1>
            <xm:f>Functions!$D$12:$D$14</xm:f>
          </x14:formula1>
          <xm:sqref>G337:H337</xm:sqref>
        </x14:dataValidation>
        <x14:dataValidation type="list" allowBlank="1" showInputMessage="1" showErrorMessage="1" promptTitle="Parameters" prompt="Specify the parameters for which missing data procedures were used to calculate emissions" xr:uid="{00000000-0002-0000-0500-0000EA000000}">
          <x14:formula1>
            <xm:f>Functions!$D$32:$D$37</xm:f>
          </x14:formula1>
          <xm:sqref>D363:D372</xm:sqref>
        </x14:dataValidation>
        <x14:dataValidation type="list" allowBlank="1" showInputMessage="1" showErrorMessage="1" xr:uid="{00000000-0002-0000-0500-0000EB000000}">
          <x14:formula1>
            <xm:f>Functions!$D$5:$D$6</xm:f>
          </x14:formula1>
          <xm:sqref>B363:B372</xm:sqref>
        </x14:dataValidation>
        <x14:dataValidation type="list" allowBlank="1" showInputMessage="1" showErrorMessage="1" promptTitle="Equipment or event type" prompt="Specify the equipment or event type, for Onshore natural gas transmission pipeline facilities only" xr:uid="{00000000-0002-0000-0500-0000EC000000}">
          <x14:formula1>
            <xm:f>Functions!$D$18:$D$25</xm:f>
          </x14:formula1>
          <xm:sqref>B345:B352</xm:sqref>
        </x14:dataValidation>
        <x14:dataValidation type="list" allowBlank="1" showInputMessage="1" showErrorMessage="1" xr:uid="{00000000-0002-0000-0500-0000ED000000}">
          <x14:formula1>
            <xm:f>Functions!$O$66:$O$72</xm:f>
          </x14:formula1>
          <xm:sqref>C363:C372</xm:sqref>
        </x14:dataValidation>
        <x14:dataValidation type="list" allowBlank="1" showInputMessage="1" showErrorMessage="1" promptTitle="Calculation Method" prompt="Select whether Calculation Method 1 or Calculation Method 2 was used to calculate emissions reported in this row" xr:uid="{00000000-0002-0000-0500-0000EE000000}">
          <x14:formula1>
            <xm:f>Functions!$O$90:$O$91</xm:f>
          </x14:formula1>
          <xm:sqref>B392:B411</xm:sqref>
        </x14:dataValidation>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500-0000EF000000}">
          <x14:formula1>
            <xm:f>Functions!$D$50</xm:f>
          </x14:formula1>
          <xm:sqref>C592:C595 C616:C619</xm:sqref>
        </x14:dataValidation>
        <x14:dataValidation type="list" allowBlank="1" showInputMessage="1" showErrorMessage="1" promptTitle="Parameters" prompt="Select the parameters for which missing data procedures were used to calculate emissions" xr:uid="{00000000-0002-0000-0500-0000F0000000}">
          <x14:formula1>
            <xm:f>Functions!$O$140</xm:f>
          </x14:formula1>
          <xm:sqref>B592:B595</xm:sqref>
        </x14:dataValidation>
        <x14:dataValidation type="list" allowBlank="1" showInputMessage="1" showErrorMessage="1" promptTitle="Type of combustion unit" prompt="Select the type of combustion unit" xr:uid="{00000000-0002-0000-0500-0000F1000000}">
          <x14:formula1>
            <xm:f>Functions!$X$28:$X$30</xm:f>
          </x14:formula1>
          <xm:sqref>B819:B828 B784:B809</xm:sqref>
        </x14:dataValidation>
        <x14:dataValidation type="list" allowBlank="1" showInputMessage="1" showErrorMessage="1" promptTitle="Unit of measure" prompt="Specify the unit of measure used to calculate the quantity of fuel combusted in the calendar year" xr:uid="{00000000-0002-0000-0500-0000F2000000}">
          <x14:formula1>
            <xm:f>Functions!$X$34:$X$36</xm:f>
          </x14:formula1>
          <xm:sqref>E784:E809</xm:sqref>
        </x14:dataValidation>
        <x14:dataValidation type="list" operator="greaterThanOrEqual" allowBlank="1" showInputMessage="1" showErrorMessage="1" promptTitle="Parameters" prompt="Select the parameters for which missing data procedures were used to calculate emissions" xr:uid="{00000000-0002-0000-0500-0000F3000000}">
          <x14:formula1>
            <xm:f>Functions!$O$181:$O$187</xm:f>
          </x14:formula1>
          <xm:sqref>D819:D828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71"/>
  <sheetViews>
    <sheetView showGridLines="0" workbookViewId="0">
      <selection activeCell="C5" sqref="C5:D5"/>
    </sheetView>
  </sheetViews>
  <sheetFormatPr defaultColWidth="9.140625" defaultRowHeight="14.25" x14ac:dyDescent="0.2"/>
  <cols>
    <col min="1" max="1" width="9.140625" style="44"/>
    <col min="2" max="2" width="39.140625" style="44" customWidth="1"/>
    <col min="3" max="3" width="32.5703125" style="44" customWidth="1"/>
    <col min="4" max="4" width="34.5703125" style="44" customWidth="1"/>
    <col min="5" max="5" width="29.42578125" style="44" customWidth="1"/>
    <col min="6" max="6" width="32.42578125" style="44" customWidth="1"/>
    <col min="7" max="7" width="32.140625" style="44" customWidth="1"/>
    <col min="8" max="8" width="29.140625" style="44" customWidth="1"/>
    <col min="9" max="9" width="19" style="44" customWidth="1"/>
    <col min="10" max="16384" width="9.140625" style="44"/>
  </cols>
  <sheetData>
    <row r="1" spans="1:7" x14ac:dyDescent="0.2">
      <c r="A1" s="245"/>
    </row>
    <row r="2" spans="1:7" ht="15" thickBot="1" x14ac:dyDescent="0.25"/>
    <row r="3" spans="1:7" ht="21" thickBot="1" x14ac:dyDescent="0.35">
      <c r="B3" s="354" t="s">
        <v>765</v>
      </c>
      <c r="G3" s="385" t="s">
        <v>57</v>
      </c>
    </row>
    <row r="4" spans="1:7" ht="15" thickBot="1" x14ac:dyDescent="0.25"/>
    <row r="5" spans="1:7" ht="15" thickBot="1" x14ac:dyDescent="0.25">
      <c r="B5" s="44" t="s">
        <v>766</v>
      </c>
      <c r="C5" s="725"/>
      <c r="D5" s="726"/>
    </row>
    <row r="6" spans="1:7" ht="15" thickBot="1" x14ac:dyDescent="0.25"/>
    <row r="7" spans="1:7" ht="15" thickBot="1" x14ac:dyDescent="0.25">
      <c r="B7" s="44" t="s">
        <v>767</v>
      </c>
      <c r="C7" s="462"/>
    </row>
    <row r="8" spans="1:7" ht="15" thickBot="1" x14ac:dyDescent="0.25"/>
    <row r="9" spans="1:7" ht="15.75" x14ac:dyDescent="0.25">
      <c r="B9" s="463" t="s">
        <v>44</v>
      </c>
      <c r="C9" s="464" t="s">
        <v>45</v>
      </c>
      <c r="D9" s="464" t="s">
        <v>46</v>
      </c>
      <c r="E9" s="465" t="s">
        <v>48</v>
      </c>
    </row>
    <row r="10" spans="1:7" ht="15" thickBot="1" x14ac:dyDescent="0.25">
      <c r="B10" s="466" t="s">
        <v>50</v>
      </c>
      <c r="C10" s="467">
        <f>SUM(D41:D48,G41)</f>
        <v>0</v>
      </c>
      <c r="D10" s="467">
        <f>SUM(E41:E48,H41)</f>
        <v>0</v>
      </c>
      <c r="E10" s="352">
        <f>SUM(C10,(D10*25))</f>
        <v>0</v>
      </c>
    </row>
    <row r="11" spans="1:7" ht="14.25" customHeight="1" x14ac:dyDescent="0.2"/>
    <row r="12" spans="1:7" ht="14.25" customHeight="1" x14ac:dyDescent="0.2">
      <c r="B12" s="617" t="s">
        <v>104</v>
      </c>
      <c r="C12" s="617"/>
      <c r="D12" s="617"/>
    </row>
    <row r="13" spans="1:7" ht="32.25" customHeight="1" x14ac:dyDescent="0.2">
      <c r="B13" s="623" t="s">
        <v>768</v>
      </c>
      <c r="C13" s="623"/>
      <c r="D13" s="81"/>
    </row>
    <row r="14" spans="1:7" ht="14.25" customHeight="1" x14ac:dyDescent="0.2"/>
    <row r="17" spans="2:11" ht="15" thickBot="1" x14ac:dyDescent="0.25"/>
    <row r="18" spans="2:11" ht="21" thickBot="1" x14ac:dyDescent="0.35">
      <c r="B18" s="430" t="s">
        <v>58</v>
      </c>
      <c r="C18" s="440"/>
      <c r="D18" s="440"/>
      <c r="E18" s="440"/>
      <c r="F18" s="441"/>
      <c r="H18" s="411"/>
    </row>
    <row r="19" spans="2:11" x14ac:dyDescent="0.2">
      <c r="B19" s="141"/>
      <c r="F19" s="402"/>
    </row>
    <row r="20" spans="2:11" ht="120" x14ac:dyDescent="0.25">
      <c r="B20" s="104" t="s">
        <v>769</v>
      </c>
      <c r="C20" s="487" t="s">
        <v>770</v>
      </c>
      <c r="D20" s="487" t="s">
        <v>771</v>
      </c>
      <c r="E20" s="487" t="s">
        <v>772</v>
      </c>
      <c r="F20" s="154" t="s">
        <v>773</v>
      </c>
    </row>
    <row r="21" spans="2:11" x14ac:dyDescent="0.2">
      <c r="B21" s="105"/>
      <c r="C21" s="16"/>
      <c r="D21" s="16"/>
      <c r="E21" s="16"/>
      <c r="F21" s="300"/>
    </row>
    <row r="22" spans="2:11" x14ac:dyDescent="0.2">
      <c r="B22" s="141"/>
      <c r="F22" s="402"/>
    </row>
    <row r="23" spans="2:11" ht="15.75" x14ac:dyDescent="0.2">
      <c r="B23" s="106"/>
      <c r="D23" s="107" t="s">
        <v>774</v>
      </c>
      <c r="E23" s="468" t="s">
        <v>71</v>
      </c>
      <c r="F23" s="402"/>
    </row>
    <row r="24" spans="2:11" ht="15.75" x14ac:dyDescent="0.2">
      <c r="B24" s="106"/>
      <c r="D24" s="107" t="s">
        <v>775</v>
      </c>
      <c r="E24" s="468" t="s">
        <v>71</v>
      </c>
      <c r="F24" s="402"/>
    </row>
    <row r="25" spans="2:11" ht="15.75" x14ac:dyDescent="0.2">
      <c r="B25" s="106"/>
      <c r="D25" s="107" t="s">
        <v>776</v>
      </c>
      <c r="E25" s="468" t="s">
        <v>71</v>
      </c>
      <c r="F25" s="402"/>
    </row>
    <row r="26" spans="2:11" ht="15.75" x14ac:dyDescent="0.2">
      <c r="B26" s="106"/>
      <c r="D26" s="107" t="s">
        <v>777</v>
      </c>
      <c r="E26" s="468" t="s">
        <v>71</v>
      </c>
      <c r="F26" s="402"/>
      <c r="G26" s="141"/>
    </row>
    <row r="27" spans="2:11" ht="16.5" thickBot="1" x14ac:dyDescent="0.25">
      <c r="B27" s="301"/>
      <c r="C27" s="302"/>
      <c r="D27" s="303"/>
      <c r="E27" s="469"/>
      <c r="F27" s="413"/>
      <c r="G27" s="141"/>
    </row>
    <row r="28" spans="2:11" ht="15" thickBot="1" x14ac:dyDescent="0.25">
      <c r="B28" s="458"/>
      <c r="C28" s="458"/>
      <c r="D28" s="458"/>
      <c r="E28" s="458"/>
      <c r="F28" s="458"/>
      <c r="G28" s="302"/>
      <c r="H28" s="302"/>
      <c r="I28" s="302"/>
    </row>
    <row r="29" spans="2:11" s="389" customFormat="1" ht="21" thickBot="1" x14ac:dyDescent="0.35">
      <c r="B29" s="386" t="s">
        <v>631</v>
      </c>
      <c r="C29" s="387"/>
      <c r="D29" s="387"/>
      <c r="E29" s="387"/>
      <c r="F29" s="387"/>
      <c r="G29" s="387"/>
      <c r="H29" s="387"/>
      <c r="I29" s="388"/>
      <c r="K29" s="390"/>
    </row>
    <row r="30" spans="2:11" x14ac:dyDescent="0.2">
      <c r="B30" s="141"/>
      <c r="I30" s="402"/>
    </row>
    <row r="31" spans="2:11" ht="15" thickBot="1" x14ac:dyDescent="0.25">
      <c r="B31" s="141"/>
      <c r="I31" s="402"/>
    </row>
    <row r="32" spans="2:11" ht="68.099999999999994" customHeight="1" x14ac:dyDescent="0.25">
      <c r="B32" s="403"/>
      <c r="C32" s="624" t="s">
        <v>106</v>
      </c>
      <c r="D32" s="625"/>
      <c r="I32" s="402"/>
    </row>
    <row r="33" spans="2:11" ht="15" thickBot="1" x14ac:dyDescent="0.25">
      <c r="B33" s="403"/>
      <c r="C33" s="626"/>
      <c r="D33" s="627"/>
      <c r="I33" s="402"/>
    </row>
    <row r="34" spans="2:11" x14ac:dyDescent="0.2">
      <c r="B34" s="141"/>
      <c r="I34" s="402"/>
    </row>
    <row r="35" spans="2:11" x14ac:dyDescent="0.2">
      <c r="B35" s="141"/>
      <c r="I35" s="402"/>
    </row>
    <row r="36" spans="2:11" ht="15.75" x14ac:dyDescent="0.25">
      <c r="B36" s="423" t="s">
        <v>107</v>
      </c>
      <c r="E36" s="341" t="s">
        <v>102</v>
      </c>
      <c r="G36" s="46" t="s">
        <v>108</v>
      </c>
      <c r="I36" s="402"/>
    </row>
    <row r="37" spans="2:11" ht="15" x14ac:dyDescent="0.25">
      <c r="B37" s="423"/>
      <c r="I37" s="402"/>
    </row>
    <row r="38" spans="2:11" x14ac:dyDescent="0.2">
      <c r="B38" s="108" t="s">
        <v>109</v>
      </c>
      <c r="G38" s="109" t="s">
        <v>110</v>
      </c>
      <c r="I38" s="402"/>
    </row>
    <row r="39" spans="2:11" ht="15" thickBot="1" x14ac:dyDescent="0.25">
      <c r="B39" s="141"/>
      <c r="G39" s="44" t="s">
        <v>111</v>
      </c>
      <c r="I39" s="402"/>
    </row>
    <row r="40" spans="2:11" s="142" customFormat="1" ht="93" x14ac:dyDescent="0.25">
      <c r="B40" s="86" t="s">
        <v>112</v>
      </c>
      <c r="C40" s="87" t="s">
        <v>113</v>
      </c>
      <c r="D40" s="87" t="s">
        <v>114</v>
      </c>
      <c r="E40" s="88" t="s">
        <v>115</v>
      </c>
      <c r="F40" s="407"/>
      <c r="G40" s="94" t="s">
        <v>116</v>
      </c>
      <c r="H40" s="88" t="s">
        <v>117</v>
      </c>
      <c r="I40" s="406"/>
      <c r="J40" s="407"/>
      <c r="K40" s="407"/>
    </row>
    <row r="41" spans="2:11" ht="15" thickBot="1" x14ac:dyDescent="0.25">
      <c r="B41" s="89"/>
      <c r="C41" s="322"/>
      <c r="D41" s="319"/>
      <c r="E41" s="316"/>
      <c r="F41" s="142"/>
      <c r="G41" s="321"/>
      <c r="H41" s="318"/>
      <c r="I41" s="410"/>
      <c r="J41" s="142"/>
      <c r="K41" s="142"/>
    </row>
    <row r="42" spans="2:11" x14ac:dyDescent="0.2">
      <c r="B42" s="89"/>
      <c r="C42" s="322"/>
      <c r="D42" s="319"/>
      <c r="E42" s="316"/>
      <c r="F42" s="142"/>
      <c r="I42" s="410"/>
      <c r="J42" s="142"/>
      <c r="K42" s="142"/>
    </row>
    <row r="43" spans="2:11" x14ac:dyDescent="0.2">
      <c r="B43" s="89"/>
      <c r="C43" s="322"/>
      <c r="D43" s="319"/>
      <c r="E43" s="316"/>
      <c r="F43" s="142"/>
      <c r="G43" s="142"/>
      <c r="H43" s="142"/>
      <c r="I43" s="410"/>
      <c r="J43" s="142"/>
      <c r="K43" s="142"/>
    </row>
    <row r="44" spans="2:11" x14ac:dyDescent="0.2">
      <c r="B44" s="89"/>
      <c r="C44" s="322"/>
      <c r="D44" s="319"/>
      <c r="E44" s="316"/>
      <c r="F44" s="142"/>
      <c r="G44" s="142"/>
      <c r="H44" s="142"/>
      <c r="I44" s="410"/>
      <c r="J44" s="142"/>
      <c r="K44" s="142"/>
    </row>
    <row r="45" spans="2:11" x14ac:dyDescent="0.2">
      <c r="B45" s="89"/>
      <c r="C45" s="322"/>
      <c r="D45" s="319"/>
      <c r="E45" s="316"/>
      <c r="F45" s="142"/>
      <c r="G45" s="142"/>
      <c r="H45" s="142"/>
      <c r="I45" s="410"/>
      <c r="J45" s="142"/>
      <c r="K45" s="142"/>
    </row>
    <row r="46" spans="2:11" x14ac:dyDescent="0.2">
      <c r="B46" s="89"/>
      <c r="C46" s="322"/>
      <c r="D46" s="319"/>
      <c r="E46" s="316"/>
      <c r="F46" s="142"/>
      <c r="G46" s="142"/>
      <c r="H46" s="142"/>
      <c r="I46" s="410"/>
      <c r="J46" s="142"/>
      <c r="K46" s="142"/>
    </row>
    <row r="47" spans="2:11" x14ac:dyDescent="0.2">
      <c r="B47" s="89"/>
      <c r="C47" s="322"/>
      <c r="D47" s="319"/>
      <c r="E47" s="316"/>
      <c r="F47" s="142"/>
      <c r="G47" s="142"/>
      <c r="H47" s="142"/>
      <c r="I47" s="410"/>
      <c r="J47" s="142"/>
      <c r="K47" s="142"/>
    </row>
    <row r="48" spans="2:11" ht="15" thickBot="1" x14ac:dyDescent="0.25">
      <c r="B48" s="91"/>
      <c r="C48" s="323"/>
      <c r="D48" s="320"/>
      <c r="E48" s="317"/>
      <c r="F48" s="142"/>
      <c r="G48" s="142"/>
      <c r="H48" s="142"/>
      <c r="I48" s="410"/>
      <c r="J48" s="142"/>
      <c r="K48" s="142"/>
    </row>
    <row r="49" spans="2:11" x14ac:dyDescent="0.2">
      <c r="B49" s="141"/>
      <c r="I49" s="402"/>
    </row>
    <row r="50" spans="2:11" ht="15" thickBot="1" x14ac:dyDescent="0.25">
      <c r="B50" s="141"/>
      <c r="I50" s="402"/>
    </row>
    <row r="51" spans="2:11" ht="18.75" thickBot="1" x14ac:dyDescent="0.3">
      <c r="B51" s="472" t="s">
        <v>118</v>
      </c>
      <c r="C51" s="470"/>
      <c r="D51" s="470"/>
      <c r="E51" s="470"/>
      <c r="F51" s="470"/>
      <c r="G51" s="470"/>
      <c r="H51" s="470"/>
      <c r="I51" s="470"/>
      <c r="J51" s="471"/>
      <c r="K51" s="411"/>
    </row>
    <row r="52" spans="2:11" ht="14.25" customHeight="1" x14ac:dyDescent="0.2">
      <c r="B52" s="141"/>
      <c r="J52" s="402"/>
    </row>
    <row r="53" spans="2:11" ht="15.75" thickBot="1" x14ac:dyDescent="0.3">
      <c r="B53" s="141"/>
      <c r="C53" s="111" t="s">
        <v>94</v>
      </c>
      <c r="D53" s="112"/>
      <c r="E53" s="112"/>
      <c r="J53" s="402"/>
    </row>
    <row r="54" spans="2:11" ht="75" x14ac:dyDescent="0.2">
      <c r="B54" s="141"/>
      <c r="C54" s="84" t="s">
        <v>119</v>
      </c>
      <c r="J54" s="402"/>
    </row>
    <row r="55" spans="2:11" ht="15" thickBot="1" x14ac:dyDescent="0.25">
      <c r="B55" s="141"/>
      <c r="C55" s="85"/>
      <c r="J55" s="402"/>
    </row>
    <row r="56" spans="2:11" ht="14.25" customHeight="1" x14ac:dyDescent="0.2">
      <c r="B56" s="141"/>
      <c r="J56" s="402"/>
    </row>
    <row r="57" spans="2:11" ht="15.75" thickBot="1" x14ac:dyDescent="0.25">
      <c r="B57" s="110" t="s">
        <v>118</v>
      </c>
      <c r="J57" s="402"/>
    </row>
    <row r="58" spans="2:11" ht="120" x14ac:dyDescent="0.25">
      <c r="B58" s="95" t="s">
        <v>120</v>
      </c>
      <c r="C58" s="83" t="s">
        <v>778</v>
      </c>
      <c r="D58" s="96" t="s">
        <v>97</v>
      </c>
      <c r="E58" s="96" t="s">
        <v>98</v>
      </c>
      <c r="F58" s="97" t="s">
        <v>99</v>
      </c>
      <c r="G58" s="97" t="s">
        <v>100</v>
      </c>
      <c r="H58" s="628" t="s">
        <v>101</v>
      </c>
      <c r="I58" s="629"/>
      <c r="J58" s="630"/>
      <c r="K58" s="407"/>
    </row>
    <row r="59" spans="2:11" x14ac:dyDescent="0.2">
      <c r="B59" s="98"/>
      <c r="C59" s="32"/>
      <c r="D59" s="488"/>
      <c r="E59" s="32"/>
      <c r="F59" s="31"/>
      <c r="G59" s="31"/>
      <c r="H59" s="560"/>
      <c r="I59" s="561"/>
      <c r="J59" s="562"/>
      <c r="K59" s="142"/>
    </row>
    <row r="60" spans="2:11" x14ac:dyDescent="0.2">
      <c r="B60" s="98"/>
      <c r="C60" s="32"/>
      <c r="D60" s="488"/>
      <c r="E60" s="32"/>
      <c r="F60" s="31"/>
      <c r="G60" s="31"/>
      <c r="H60" s="560"/>
      <c r="I60" s="561"/>
      <c r="J60" s="562"/>
      <c r="K60" s="142"/>
    </row>
    <row r="61" spans="2:11" x14ac:dyDescent="0.2">
      <c r="B61" s="98"/>
      <c r="C61" s="32"/>
      <c r="D61" s="488"/>
      <c r="E61" s="32"/>
      <c r="F61" s="31"/>
      <c r="G61" s="31"/>
      <c r="H61" s="560"/>
      <c r="I61" s="561"/>
      <c r="J61" s="562"/>
      <c r="K61" s="142"/>
    </row>
    <row r="62" spans="2:11" x14ac:dyDescent="0.2">
      <c r="B62" s="98"/>
      <c r="C62" s="32"/>
      <c r="D62" s="488"/>
      <c r="E62" s="32"/>
      <c r="F62" s="31"/>
      <c r="G62" s="31"/>
      <c r="H62" s="560"/>
      <c r="I62" s="561"/>
      <c r="J62" s="562"/>
      <c r="K62" s="142"/>
    </row>
    <row r="63" spans="2:11" x14ac:dyDescent="0.2">
      <c r="B63" s="98"/>
      <c r="C63" s="32"/>
      <c r="D63" s="488"/>
      <c r="E63" s="32"/>
      <c r="F63" s="31"/>
      <c r="G63" s="31"/>
      <c r="H63" s="560"/>
      <c r="I63" s="561"/>
      <c r="J63" s="562"/>
      <c r="K63" s="142"/>
    </row>
    <row r="64" spans="2:11" x14ac:dyDescent="0.2">
      <c r="B64" s="99"/>
      <c r="C64" s="32"/>
      <c r="D64" s="488"/>
      <c r="E64" s="32"/>
      <c r="F64" s="31"/>
      <c r="G64" s="31"/>
      <c r="H64" s="560"/>
      <c r="I64" s="561"/>
      <c r="J64" s="562"/>
      <c r="K64" s="142"/>
    </row>
    <row r="65" spans="2:11" x14ac:dyDescent="0.2">
      <c r="B65" s="98"/>
      <c r="C65" s="32"/>
      <c r="D65" s="488"/>
      <c r="E65" s="32"/>
      <c r="F65" s="31"/>
      <c r="G65" s="31"/>
      <c r="H65" s="560"/>
      <c r="I65" s="561"/>
      <c r="J65" s="562"/>
      <c r="K65" s="142"/>
    </row>
    <row r="66" spans="2:11" x14ac:dyDescent="0.2">
      <c r="B66" s="98"/>
      <c r="C66" s="32"/>
      <c r="D66" s="488"/>
      <c r="E66" s="32"/>
      <c r="F66" s="31"/>
      <c r="G66" s="31"/>
      <c r="H66" s="560"/>
      <c r="I66" s="561"/>
      <c r="J66" s="562"/>
      <c r="K66" s="142"/>
    </row>
    <row r="67" spans="2:11" x14ac:dyDescent="0.2">
      <c r="B67" s="98"/>
      <c r="C67" s="32"/>
      <c r="D67" s="488"/>
      <c r="E67" s="32"/>
      <c r="F67" s="31"/>
      <c r="G67" s="31"/>
      <c r="H67" s="560"/>
      <c r="I67" s="561"/>
      <c r="J67" s="562"/>
    </row>
    <row r="68" spans="2:11" ht="15" thickBot="1" x14ac:dyDescent="0.25">
      <c r="B68" s="100"/>
      <c r="C68" s="32"/>
      <c r="D68" s="102"/>
      <c r="E68" s="101"/>
      <c r="F68" s="103"/>
      <c r="G68" s="103"/>
      <c r="H68" s="614"/>
      <c r="I68" s="615"/>
      <c r="J68" s="616"/>
    </row>
    <row r="69" spans="2:11" ht="15" thickBot="1" x14ac:dyDescent="0.25">
      <c r="B69" s="412"/>
      <c r="C69" s="302"/>
      <c r="D69" s="302"/>
      <c r="E69" s="302"/>
      <c r="F69" s="302"/>
      <c r="G69" s="302"/>
      <c r="H69" s="302"/>
      <c r="I69" s="302"/>
      <c r="J69" s="413"/>
    </row>
    <row r="71" spans="2:11" ht="15.75" x14ac:dyDescent="0.2">
      <c r="B71" s="341" t="s">
        <v>102</v>
      </c>
    </row>
  </sheetData>
  <sheetProtection algorithmName="SHA-512" hashValue="u5zNM2j8R07XrVhYRsvmWRL8sCOhoMxz1fY1xXOobgr45MJUxu5ke0+0rfros2y2DENtTOAM8Iaih0XM6tEe0A==" saltValue="y4UrIug6TyEenIgVHtSWTQ==" spinCount="100000" sheet="1" objects="1" scenarios="1" selectLockedCells="1"/>
  <mergeCells count="16">
    <mergeCell ref="C5:D5"/>
    <mergeCell ref="C33:D33"/>
    <mergeCell ref="C32:D32"/>
    <mergeCell ref="B12:D12"/>
    <mergeCell ref="B13:C13"/>
    <mergeCell ref="H67:J67"/>
    <mergeCell ref="H68:J68"/>
    <mergeCell ref="H58:J58"/>
    <mergeCell ref="H59:J59"/>
    <mergeCell ref="H61:J61"/>
    <mergeCell ref="H60:J60"/>
    <mergeCell ref="H63:J63"/>
    <mergeCell ref="H62:J62"/>
    <mergeCell ref="H65:J65"/>
    <mergeCell ref="H64:J64"/>
    <mergeCell ref="H66:J66"/>
  </mergeCells>
  <conditionalFormatting sqref="B21:F21">
    <cfRule type="expression" dxfId="37" priority="628" stopIfTrue="1">
      <formula>AND(#REF!&lt;&gt;0,#REF!&lt;&gt;10)</formula>
    </cfRule>
  </conditionalFormatting>
  <conditionalFormatting sqref="B59:H68">
    <cfRule type="expression" dxfId="36" priority="632" stopIfTrue="1">
      <formula>$C$55="No"</formula>
    </cfRule>
  </conditionalFormatting>
  <conditionalFormatting sqref="C59:C68">
    <cfRule type="expression" dxfId="33" priority="657" stopIfTrue="1">
      <formula>$B59="Using flow meters"</formula>
    </cfRule>
  </conditionalFormatting>
  <conditionalFormatting sqref="C41:E48">
    <cfRule type="expression" dxfId="31" priority="653" stopIfTrue="1">
      <formula>$C$33="Combination of flow meters and calculating by equipment or event type"</formula>
    </cfRule>
    <cfRule type="expression" dxfId="30" priority="654" stopIfTrue="1">
      <formula>$C$33="Calculated by equipment or event type"</formula>
    </cfRule>
  </conditionalFormatting>
  <conditionalFormatting sqref="D59:E68 H59:H68 B59:B68">
    <cfRule type="expression" dxfId="29" priority="629" stopIfTrue="1">
      <formula>$C$55="Yes"</formula>
    </cfRule>
  </conditionalFormatting>
  <conditionalFormatting sqref="F59:F68">
    <cfRule type="expression" dxfId="27" priority="24" stopIfTrue="1">
      <formula>$E59="Quarterly"</formula>
    </cfRule>
  </conditionalFormatting>
  <conditionalFormatting sqref="G59:G68">
    <cfRule type="expression" dxfId="26" priority="21" stopIfTrue="1">
      <formula>OR($E59="Semiannually",$E59="Monthly",$E59="Weekly",$E59="Daily",$E59="Hourly",$E59="Continuous",$E59="Other measurement frequency")</formula>
    </cfRule>
  </conditionalFormatting>
  <conditionalFormatting sqref="G41:H41">
    <cfRule type="expression" dxfId="24" priority="658">
      <formula>$C$33="Calculated by equipment or event type"</formula>
    </cfRule>
  </conditionalFormatting>
  <dataValidations xWindow="1288" yWindow="583" count="15">
    <dataValidation type="decimal" operator="greaterThanOrEqual" allowBlank="1" showInputMessage="1" showErrorMessage="1" promptTitle="Quantity of nat. gas withdrawn" prompt="Enter the quantity of natural gas withdrawn from in-system storage in the calendar year, in thousand standard cubic feet" sqref="C21" xr:uid="{00000000-0002-0000-0600-000000000000}">
      <formula1>0</formula1>
    </dataValidation>
    <dataValidation type="decimal" operator="greaterThanOrEqual" allowBlank="1" showInputMessage="1" showErrorMessage="1" promptTitle="Quantity of nat. gas received" prompt="Enter the quantity of natural gas received at all custody transfer stations in the calendar year, in thousand standard cubic feet" sqref="B21" xr:uid="{00000000-0002-0000-0600-000001000000}">
      <formula1>0</formula1>
    </dataValidation>
    <dataValidation type="decimal" operator="greaterThanOrEqual" allowBlank="1" showInputMessage="1" showErrorMessage="1" promptTitle="Quanty of nat. gas added" prompt="Enter the quantity of natural gas added to in-system storage in the calendar year, in thousand standard cubic feet" sqref="D21" xr:uid="{00000000-0002-0000-0600-000002000000}">
      <formula1>0</formula1>
    </dataValidation>
    <dataValidation type="decimal" operator="greaterThanOrEqual" allowBlank="1" showInputMessage="1" showErrorMessage="1" promptTitle="Quantity of nat. gas transferred" prompt="Enter the quantity of natural gas transferred to third parties such as LDCs or other transmission pipelines, in thousand standard cubic feet" sqref="E21" xr:uid="{00000000-0002-0000-0600-000003000000}">
      <formula1>0</formula1>
    </dataValidation>
    <dataValidation type="decimal" operator="greaterThanOrEqual" allowBlank="1" showInputMessage="1" showErrorMessage="1" promptTitle="Quantity of nat. gas consumed" prompt="Enter the quantity of natural gas consumed by the transmission pipeline facility for operational purposes, in thousand standard cubic feet" sqref="F21" xr:uid="{00000000-0002-0000-0600-000004000000}">
      <formula1>0</formula1>
    </dataValidation>
    <dataValidation type="whole" operator="greaterThanOrEqual" allowBlank="1" showInputMessage="1" showErrorMessage="1" promptTitle="Total Blowdowns" prompt="Enter the total number of blowdowns for each equipment or event type" sqref="C41:C48" xr:uid="{00000000-0002-0000-0600-000005000000}">
      <formula1>0</formula1>
    </dataValidation>
    <dataValidation type="decimal" operator="greaterThanOrEqual" allowBlank="1" showInputMessage="1" showErrorMessage="1" promptTitle="Total CO2 Emissions" prompt="Enter the total CO2 emissions, in metric tons CO2, from each equipment or event type" sqref="D41:D48" xr:uid="{00000000-0002-0000-0600-000006000000}">
      <formula1>0</formula1>
    </dataValidation>
    <dataValidation type="decimal" operator="greaterThanOrEqual" allowBlank="1" showInputMessage="1" showErrorMessage="1" promptTitle="Total CH4 Emissions" prompt="Enter the total CH4 emissions, in metric tons CH4, from each equipment or event type" sqref="E41:E48" xr:uid="{00000000-0002-0000-0600-000007000000}">
      <formula1>0</formula1>
    </dataValidation>
    <dataValidation allowBlank="1" showInputMessage="1" showErrorMessage="1" promptTitle="Procedures used" prompt="Enter the procedures used to determine the missing data" sqref="H59:H68" xr:uid="{00000000-0002-0000-0600-000008000000}"/>
    <dataValidation type="whole" allowBlank="1" showInputMessage="1" showErrorMessage="1" promptTitle="Number of Quarters" prompt="Enter the number of quarters missing data procedures were used" sqref="F59:F68" xr:uid="{00000000-0002-0000-0600-000009000000}">
      <formula1>1</formula1>
      <formula2>4</formula2>
    </dataValidation>
    <dataValidation type="decimal" allowBlank="1" showInputMessage="1" showErrorMessage="1" promptTitle="Hours of missing data procedure" prompt="Enter the total number of hours the missing data procedure was used" sqref="G59:G68" xr:uid="{00000000-0002-0000-0600-00000A000000}">
      <formula1>0</formula1>
      <formula2>8784</formula2>
    </dataValidation>
    <dataValidation type="decimal" operator="greaterThanOrEqual" allowBlank="1" showInputMessage="1" showErrorMessage="1" promptTitle="Total CH4 Emissions" prompt="Enter the total CH4 emissions, in metric tons CH4, for all emissions calculated by flow meter" sqref="H41" xr:uid="{00000000-0002-0000-0600-00000B000000}">
      <formula1>0</formula1>
    </dataValidation>
    <dataValidation type="decimal" operator="greaterThanOrEqual" allowBlank="1" showInputMessage="1" showErrorMessage="1" promptTitle="Total CO2 Emissions" prompt="Enter the total CO2 emissions, in metric tons CO2, for all emissions calculated by flow meter" sqref="G41" xr:uid="{00000000-0002-0000-0600-00000C000000}">
      <formula1>0</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B13 D26:D27 B23:B27" xr:uid="{00000000-0002-0000-0600-00000D000000}"/>
    <dataValidation type="list" allowBlank="1" showInputMessage="1" showErrorMessage="1" promptTitle="Missing Data" prompt="Report whether missing data procedures were used for any parameters to calculate GHG emissions (Yes or No)" sqref="C55" xr:uid="{00000000-0002-0000-0600-00000E000000}">
      <formula1>"Yes, No"</formula1>
    </dataValidation>
  </dataValidations>
  <hyperlinks>
    <hyperlink ref="E23" location="'Transmission Pipeline'!C33" display="Go to Section" xr:uid="{00000000-0004-0000-0600-000000000000}"/>
    <hyperlink ref="E24" location="'Transmission Pipeline'!B43" display="Go to Section" xr:uid="{00000000-0004-0000-0600-000001000000}"/>
    <hyperlink ref="E25" location="'Transmission Pipeline'!G36" display="Go to Section" xr:uid="{00000000-0004-0000-0600-000002000000}"/>
    <hyperlink ref="E26" location="'Transmission Pipeline'!B65" display="Go to Section" xr:uid="{00000000-0004-0000-0600-000003000000}"/>
    <hyperlink ref="E36" location="'Transmission Pipeline'!A1" display="RETURN TO TOP" xr:uid="{00000000-0004-0000-0600-000004000000}"/>
    <hyperlink ref="B71" location="'Transmission Pipeline'!A1" display="RETURN TO TOP" xr:uid="{00000000-0004-0000-0600-000005000000}"/>
    <hyperlink ref="G3" location="Summary!A1" display="Return to Summary Tab" xr:uid="{00000000-0004-0000-0600-000006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3</xdr:col>
                    <xdr:colOff>504825</xdr:colOff>
                    <xdr:row>12</xdr:row>
                    <xdr:rowOff>123825</xdr:rowOff>
                  </from>
                  <to>
                    <xdr:col>3</xdr:col>
                    <xdr:colOff>895350</xdr:colOff>
                    <xdr:row>12</xdr:row>
                    <xdr:rowOff>342900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xdr:col>
                    <xdr:colOff>1095375</xdr:colOff>
                    <xdr:row>12</xdr:row>
                    <xdr:rowOff>123825</xdr:rowOff>
                  </from>
                  <to>
                    <xdr:col>3</xdr:col>
                    <xdr:colOff>1524000</xdr:colOff>
                    <xdr:row>12</xdr:row>
                    <xdr:rowOff>342900</xdr:rowOff>
                  </to>
                </anchor>
              </controlPr>
            </control>
          </mc:Choice>
        </mc:AlternateContent>
        <mc:AlternateContent xmlns:mc="http://schemas.openxmlformats.org/markup-compatibility/2006">
          <mc:Choice Requires="x14">
            <control shapeId="2052" r:id="rId6" name="Group Box 4">
              <controlPr defaultSize="0" autoFill="0" autoPict="0">
                <anchor moveWithCells="1">
                  <from>
                    <xdr:col>3</xdr:col>
                    <xdr:colOff>304800</xdr:colOff>
                    <xdr:row>12</xdr:row>
                    <xdr:rowOff>95250</xdr:rowOff>
                  </from>
                  <to>
                    <xdr:col>3</xdr:col>
                    <xdr:colOff>1685925</xdr:colOff>
                    <xdr:row>12</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55" stopIfTrue="1" id="{ED0CA726-5357-4BD7-8BBF-29B33B46EB45}">
            <xm:f>AND($C$33="Combination of flow meters and calculating by equipment or event type",Functions!$D$28=1)</xm:f>
            <x14:dxf>
              <font>
                <color theme="1"/>
              </font>
              <fill>
                <patternFill>
                  <bgColor rgb="FF99CCFF"/>
                </patternFill>
              </fill>
            </x14:dxf>
          </x14:cfRule>
          <x14:cfRule type="expression" priority="656" stopIfTrue="1" id="{773F662E-1103-44D1-B014-49112D4F5F37}">
            <xm:f>AND($C$33="Calculated by equipment or event type",Functions!$D$28=1)</xm:f>
            <x14:dxf>
              <font>
                <color theme="1"/>
              </font>
              <fill>
                <patternFill>
                  <bgColor rgb="FF99CCFF"/>
                </patternFill>
              </fill>
            </x14:dxf>
          </x14:cfRule>
          <xm:sqref>B41:B48</xm:sqref>
        </x14:conditionalFormatting>
        <x14:conditionalFormatting xmlns:xm="http://schemas.microsoft.com/office/excel/2006/main">
          <x14:cfRule type="expression" priority="16" stopIfTrue="1" id="{7661531E-284F-4EB9-BA96-9729D09FED32}">
            <xm:f>Functions!$D$28=2</xm:f>
            <x14:dxf>
              <font>
                <color rgb="FFFF0000"/>
              </font>
              <fill>
                <patternFill>
                  <bgColor theme="1"/>
                </patternFill>
              </fill>
            </x14:dxf>
          </x14:cfRule>
          <xm:sqref>B59:B68</xm:sqref>
        </x14:conditionalFormatting>
        <x14:conditionalFormatting xmlns:xm="http://schemas.microsoft.com/office/excel/2006/main">
          <x14:cfRule type="expression" priority="28" stopIfTrue="1" id="{0472E963-710E-41AC-963E-B4BF9FBDB376}">
            <xm:f>Functions!$D$28=2</xm:f>
            <x14:dxf>
              <font>
                <color rgb="FFFF0000"/>
              </font>
              <fill>
                <patternFill>
                  <bgColor theme="1"/>
                </patternFill>
              </fill>
            </x14:dxf>
          </x14:cfRule>
          <xm:sqref>B41:E48</xm:sqref>
        </x14:conditionalFormatting>
        <x14:conditionalFormatting xmlns:xm="http://schemas.microsoft.com/office/excel/2006/main">
          <x14:cfRule type="expression" priority="14" stopIfTrue="1" id="{8F7BC10B-E73D-4838-9369-5CE0F22B0B10}">
            <xm:f>Functions!$D$28=2</xm:f>
            <x14:dxf>
              <font>
                <color rgb="FFFF0000"/>
              </font>
              <fill>
                <patternFill>
                  <bgColor theme="1"/>
                </patternFill>
              </fill>
            </x14:dxf>
          </x14:cfRule>
          <xm:sqref>C33</xm:sqref>
        </x14:conditionalFormatting>
        <x14:conditionalFormatting xmlns:xm="http://schemas.microsoft.com/office/excel/2006/main">
          <x14:cfRule type="expression" priority="12" stopIfTrue="1" id="{83F7EAA3-F73A-4D17-98F4-A7C23A486D96}">
            <xm:f>Functions!$D$28=2</xm:f>
            <x14:dxf>
              <font>
                <color rgb="FFFF0000"/>
              </font>
              <fill>
                <patternFill>
                  <bgColor theme="1"/>
                </patternFill>
              </fill>
            </x14:dxf>
          </x14:cfRule>
          <xm:sqref>C55</xm:sqref>
        </x14:conditionalFormatting>
        <x14:conditionalFormatting xmlns:xm="http://schemas.microsoft.com/office/excel/2006/main">
          <x14:cfRule type="expression" priority="664" stopIfTrue="1" id="{7932B627-4304-480F-9452-B7947B4730C4}">
            <xm:f>AND($C$55="Yes",OR($B59="Calculated by equipment or event type",$C$33="Combination of flow meters and calculating by equipment or event type"),Functions!$D$28=1)</xm:f>
            <x14:dxf>
              <font>
                <color theme="1"/>
              </font>
              <fill>
                <patternFill>
                  <bgColor rgb="FF99CCFF"/>
                </patternFill>
              </fill>
            </x14:dxf>
          </x14:cfRule>
          <xm:sqref>C59:C68</xm:sqref>
        </x14:conditionalFormatting>
        <x14:conditionalFormatting xmlns:xm="http://schemas.microsoft.com/office/excel/2006/main">
          <x14:cfRule type="expression" priority="17" stopIfTrue="1" id="{D88CB25D-6E4A-4FAD-8F8B-487A3BC3870D}">
            <xm:f>Functions!$D$28=2</xm:f>
            <x14:dxf>
              <font>
                <color rgb="FFFF0000"/>
              </font>
              <fill>
                <patternFill>
                  <bgColor theme="1"/>
                </patternFill>
              </fill>
            </x14:dxf>
          </x14:cfRule>
          <xm:sqref>D59:H68</xm:sqref>
        </x14:conditionalFormatting>
        <x14:conditionalFormatting xmlns:xm="http://schemas.microsoft.com/office/excel/2006/main">
          <x14:cfRule type="expression" priority="1" stopIfTrue="1" id="{BC7D87ED-7C2F-482C-8F77-0330986BF598}">
            <xm:f>Functions!$D$28=2</xm:f>
            <x14:dxf>
              <font>
                <color rgb="FFFF0000"/>
              </font>
              <fill>
                <patternFill>
                  <bgColor theme="1"/>
                </patternFill>
              </fill>
            </x14:dxf>
          </x14:cfRule>
          <x14:cfRule type="expression" priority="659" id="{C38631BB-81EF-4E26-95F2-E5E06626D02B}">
            <xm:f>AND($C$33="Using flow meters",Functions!$D$28=1)</xm:f>
            <x14:dxf>
              <fill>
                <patternFill>
                  <bgColor theme="4" tint="0.39994506668294322"/>
                </patternFill>
              </fill>
            </x14:dxf>
          </x14:cfRule>
          <x14:cfRule type="expression" priority="660" id="{A985D3B2-27AF-4246-956C-89DD4053130F}">
            <xm:f>AND($C$33="Combination of flow meters and calculating by equipment or event type",Functions!$D$28=1)</xm:f>
            <x14:dxf>
              <fill>
                <patternFill>
                  <bgColor theme="4" tint="0.39994506668294322"/>
                </patternFill>
              </fill>
            </x14:dxf>
          </x14:cfRule>
          <xm:sqref>G41:H41</xm:sqref>
        </x14:conditionalFormatting>
      </x14:conditionalFormattings>
    </ext>
    <ext xmlns:x14="http://schemas.microsoft.com/office/spreadsheetml/2009/9/main" uri="{CCE6A557-97BC-4b89-ADB6-D9C93CAAB3DF}">
      <x14:dataValidations xmlns:xm="http://schemas.microsoft.com/office/excel/2006/main" xWindow="1288" yWindow="583" count="6">
        <x14:dataValidation type="list" allowBlank="1" showInputMessage="1" showErrorMessage="1" promptTitle="Equipment or event type" prompt="Specify the equipment or event type, for Onshore natural gas transmission pipeline facilities only" xr:uid="{00000000-0002-0000-0600-00000F000000}">
          <x14:formula1>
            <xm:f>Functions!$D$18:$D$25</xm:f>
          </x14:formula1>
          <xm:sqref>B41:B48</xm:sqref>
        </x14:dataValidation>
        <x14:dataValidation type="list" allowBlank="1" showInputMessage="1" showErrorMessage="1" xr:uid="{00000000-0002-0000-0600-000010000000}">
          <x14:formula1>
            <xm:f>Functions!$D$5:$D$6</xm:f>
          </x14:formula1>
          <xm:sqref>B59:B68</xm:sqref>
        </x14:dataValidation>
        <x14:dataValidation type="list" allowBlank="1" showInputMessage="1" showErrorMessage="1" xr:uid="{00000000-0002-0000-0600-000011000000}">
          <x14:formula1>
            <xm:f>Functions!$D$18:$D$25</xm:f>
          </x14:formula1>
          <xm:sqref>C59:C68</xm:sqref>
        </x14:dataValidation>
        <x14:dataValidation type="list" allowBlank="1" showInputMessage="1" showErrorMessage="1" promptTitle="Parameters" prompt="Specify the parameters for which missing data procedures were used to calculate emissions" xr:uid="{00000000-0002-0000-0600-000012000000}">
          <x14:formula1>
            <xm:f>Functions!$D$32:$D$37</xm:f>
          </x14:formula1>
          <xm:sqref>D59:D68</xm:sqref>
        </x14:dataValidation>
        <x14:dataValidation type="list" allowBlank="1" showInputMessage="1" showErrorMessage="1" promptTitle="Measurement Frequency" prompt="Select the measurement frequency stated in your monitoring plan for the data element_x000a__x000a_If “Other”, specify frequency under “Procedures Used”" xr:uid="{00000000-0002-0000-0600-000013000000}">
          <x14:formula1>
            <xm:f>Functions!$D$40:$D$50</xm:f>
          </x14:formula1>
          <xm:sqref>E59:E68</xm:sqref>
        </x14:dataValidation>
        <x14:dataValidation type="list" allowBlank="1" showInputMessage="1" showErrorMessage="1" promptTitle="How were emissions determined?" prompt="Specify how emissions were determined" xr:uid="{00000000-0002-0000-0600-000014000000}">
          <x14:formula1>
            <xm:f>Functions!$D$12:$D$14</xm:f>
          </x14:formula1>
          <xm:sqref>C33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BM187"/>
  <sheetViews>
    <sheetView workbookViewId="0">
      <selection activeCell="N7" sqref="N7"/>
    </sheetView>
  </sheetViews>
  <sheetFormatPr defaultRowHeight="15" x14ac:dyDescent="0.25"/>
  <cols>
    <col min="2" max="2" width="14.28515625" bestFit="1" customWidth="1"/>
    <col min="65" max="65" width="42.5703125" customWidth="1"/>
  </cols>
  <sheetData>
    <row r="1" spans="2:65" ht="15.75" thickBot="1" x14ac:dyDescent="0.3"/>
    <row r="2" spans="2:65" x14ac:dyDescent="0.25">
      <c r="C2" s="2"/>
      <c r="D2" s="3" t="s">
        <v>779</v>
      </c>
      <c r="E2" s="3"/>
      <c r="F2" s="3"/>
      <c r="G2" s="3"/>
      <c r="H2" s="3"/>
      <c r="I2" s="3"/>
      <c r="J2" s="3"/>
      <c r="K2" s="3"/>
      <c r="L2" s="4"/>
      <c r="O2" t="s">
        <v>780</v>
      </c>
      <c r="X2" t="s">
        <v>781</v>
      </c>
      <c r="AF2" t="s">
        <v>782</v>
      </c>
      <c r="AM2" t="s">
        <v>783</v>
      </c>
      <c r="AS2" t="s">
        <v>784</v>
      </c>
      <c r="BA2" t="s">
        <v>785</v>
      </c>
      <c r="BM2" t="s">
        <v>786</v>
      </c>
    </row>
    <row r="3" spans="2:65" x14ac:dyDescent="0.25">
      <c r="C3" s="5"/>
      <c r="L3" s="6"/>
    </row>
    <row r="4" spans="2:65" x14ac:dyDescent="0.25">
      <c r="B4" s="1" t="s">
        <v>787</v>
      </c>
      <c r="C4" s="5"/>
      <c r="D4" s="1" t="s">
        <v>788</v>
      </c>
      <c r="L4" s="6"/>
      <c r="O4" s="1" t="s">
        <v>789</v>
      </c>
      <c r="AM4" s="1" t="s">
        <v>790</v>
      </c>
      <c r="AS4" s="1" t="s">
        <v>790</v>
      </c>
      <c r="BA4" s="1" t="s">
        <v>791</v>
      </c>
      <c r="BM4" s="1" t="s">
        <v>789</v>
      </c>
    </row>
    <row r="5" spans="2:65" x14ac:dyDescent="0.25">
      <c r="B5">
        <v>2029</v>
      </c>
      <c r="C5" s="5"/>
      <c r="D5" t="s">
        <v>792</v>
      </c>
      <c r="L5" s="6"/>
      <c r="O5" t="s">
        <v>793</v>
      </c>
      <c r="X5" t="s">
        <v>794</v>
      </c>
      <c r="AM5">
        <v>1</v>
      </c>
      <c r="AS5">
        <v>1</v>
      </c>
      <c r="BM5" t="s">
        <v>793</v>
      </c>
    </row>
    <row r="6" spans="2:65" x14ac:dyDescent="0.25">
      <c r="B6">
        <v>2028</v>
      </c>
      <c r="C6" s="5"/>
      <c r="D6" t="s">
        <v>795</v>
      </c>
      <c r="L6" s="6"/>
      <c r="O6" t="s">
        <v>796</v>
      </c>
      <c r="BA6" t="s">
        <v>299</v>
      </c>
      <c r="BB6" t="s">
        <v>797</v>
      </c>
      <c r="BM6" t="s">
        <v>796</v>
      </c>
    </row>
    <row r="7" spans="2:65" x14ac:dyDescent="0.25">
      <c r="B7">
        <v>2027</v>
      </c>
      <c r="C7" s="5"/>
      <c r="L7" s="6"/>
      <c r="O7" t="s">
        <v>798</v>
      </c>
      <c r="X7" s="176" t="s">
        <v>799</v>
      </c>
      <c r="Y7" s="123"/>
      <c r="Z7" s="123"/>
      <c r="AA7" s="123"/>
      <c r="AB7" s="123"/>
      <c r="AC7" s="123"/>
      <c r="AD7" s="123"/>
      <c r="AM7" s="1" t="s">
        <v>800</v>
      </c>
      <c r="AS7" s="1" t="s">
        <v>800</v>
      </c>
      <c r="BM7" t="s">
        <v>801</v>
      </c>
    </row>
    <row r="8" spans="2:65" x14ac:dyDescent="0.25">
      <c r="B8">
        <v>2026</v>
      </c>
      <c r="C8" s="5"/>
      <c r="L8" s="6"/>
      <c r="O8" t="s">
        <v>802</v>
      </c>
      <c r="X8" s="176" t="s">
        <v>803</v>
      </c>
      <c r="Y8" s="123"/>
      <c r="Z8" s="123"/>
      <c r="AA8" s="123"/>
      <c r="AB8" s="123"/>
      <c r="AC8" s="123"/>
      <c r="AD8" s="123"/>
      <c r="AM8">
        <v>1</v>
      </c>
      <c r="AS8">
        <v>1</v>
      </c>
      <c r="BA8" s="1" t="s">
        <v>85</v>
      </c>
      <c r="BM8" t="s">
        <v>802</v>
      </c>
    </row>
    <row r="9" spans="2:65" x14ac:dyDescent="0.25">
      <c r="B9">
        <v>2025</v>
      </c>
      <c r="C9" s="5"/>
      <c r="L9" s="6"/>
      <c r="O9" t="s">
        <v>804</v>
      </c>
      <c r="X9" s="176" t="s">
        <v>805</v>
      </c>
      <c r="Y9" s="123"/>
      <c r="Z9" s="123"/>
      <c r="AA9" s="123"/>
      <c r="AB9" s="123"/>
      <c r="AC9" s="123"/>
      <c r="AD9" s="123"/>
      <c r="BM9" t="s">
        <v>804</v>
      </c>
    </row>
    <row r="10" spans="2:65" x14ac:dyDescent="0.25">
      <c r="B10">
        <v>2024</v>
      </c>
      <c r="C10" s="5"/>
      <c r="L10" s="6"/>
      <c r="X10" s="176" t="s">
        <v>806</v>
      </c>
      <c r="Y10" s="123"/>
      <c r="Z10" s="123"/>
      <c r="AA10" s="123"/>
      <c r="AB10" s="123"/>
      <c r="AC10" s="123"/>
      <c r="AD10" s="123"/>
      <c r="AM10" s="1" t="s">
        <v>807</v>
      </c>
      <c r="AS10" s="1" t="s">
        <v>807</v>
      </c>
      <c r="BA10" t="s">
        <v>808</v>
      </c>
    </row>
    <row r="11" spans="2:65" x14ac:dyDescent="0.25">
      <c r="B11">
        <v>2023</v>
      </c>
      <c r="C11" s="5"/>
      <c r="D11" s="1" t="s">
        <v>809</v>
      </c>
      <c r="L11" s="6"/>
      <c r="O11" s="1" t="s">
        <v>810</v>
      </c>
      <c r="X11" s="176" t="s">
        <v>811</v>
      </c>
      <c r="Y11" s="123"/>
      <c r="Z11" s="123"/>
      <c r="AA11" s="123"/>
      <c r="AB11" s="123"/>
      <c r="AC11" s="123"/>
      <c r="AD11" s="123"/>
      <c r="AM11">
        <v>1</v>
      </c>
      <c r="AS11">
        <v>1</v>
      </c>
      <c r="BA11" t="s">
        <v>812</v>
      </c>
      <c r="BM11" s="1" t="s">
        <v>813</v>
      </c>
    </row>
    <row r="12" spans="2:65" x14ac:dyDescent="0.25">
      <c r="B12">
        <v>2022</v>
      </c>
      <c r="C12" s="5"/>
      <c r="D12" t="s">
        <v>792</v>
      </c>
      <c r="L12" s="6"/>
      <c r="O12">
        <v>1</v>
      </c>
      <c r="X12" s="176" t="s">
        <v>814</v>
      </c>
      <c r="Y12" s="123"/>
      <c r="Z12" s="123"/>
      <c r="AA12" s="123"/>
      <c r="AB12" s="123"/>
      <c r="AC12" s="123"/>
      <c r="AD12" s="123"/>
      <c r="BA12" t="s">
        <v>815</v>
      </c>
      <c r="BM12" s="178" t="s">
        <v>816</v>
      </c>
    </row>
    <row r="13" spans="2:65" x14ac:dyDescent="0.25">
      <c r="B13">
        <v>2021</v>
      </c>
      <c r="C13" s="5"/>
      <c r="D13" t="s">
        <v>795</v>
      </c>
      <c r="L13" s="6"/>
      <c r="S13" s="1" t="s">
        <v>817</v>
      </c>
      <c r="X13" s="176" t="s">
        <v>818</v>
      </c>
      <c r="Y13" s="123"/>
      <c r="Z13" s="123"/>
      <c r="AA13" s="123"/>
      <c r="AB13" s="123"/>
      <c r="AC13" s="123"/>
      <c r="AD13" s="123"/>
      <c r="AM13" s="1" t="s">
        <v>819</v>
      </c>
      <c r="AS13" s="1" t="s">
        <v>819</v>
      </c>
      <c r="BM13" s="178" t="s">
        <v>820</v>
      </c>
    </row>
    <row r="14" spans="2:65" x14ac:dyDescent="0.25">
      <c r="B14">
        <v>2020</v>
      </c>
      <c r="C14" s="5"/>
      <c r="D14" t="s">
        <v>821</v>
      </c>
      <c r="L14" s="6"/>
      <c r="O14" s="1" t="s">
        <v>822</v>
      </c>
      <c r="S14" t="s">
        <v>823</v>
      </c>
      <c r="X14" s="176" t="s">
        <v>824</v>
      </c>
      <c r="Y14" s="123"/>
      <c r="Z14" s="123"/>
      <c r="AA14" s="123"/>
      <c r="AB14" s="123"/>
      <c r="AC14" s="123"/>
      <c r="AD14" s="123"/>
      <c r="AM14" t="s">
        <v>825</v>
      </c>
      <c r="AS14" t="s">
        <v>826</v>
      </c>
      <c r="BA14" s="1" t="s">
        <v>827</v>
      </c>
      <c r="BM14" s="178" t="s">
        <v>828</v>
      </c>
    </row>
    <row r="15" spans="2:65" x14ac:dyDescent="0.25">
      <c r="B15">
        <v>2019</v>
      </c>
      <c r="C15" s="5"/>
      <c r="L15" s="6"/>
      <c r="O15">
        <v>1</v>
      </c>
      <c r="S15" t="s">
        <v>829</v>
      </c>
      <c r="X15" s="176" t="s">
        <v>830</v>
      </c>
      <c r="Y15" s="123"/>
      <c r="Z15" s="123"/>
      <c r="AA15" s="123"/>
      <c r="AB15" s="123"/>
      <c r="AC15" s="123"/>
      <c r="AD15" s="123"/>
      <c r="AS15" t="s">
        <v>831</v>
      </c>
      <c r="BM15" s="178" t="s">
        <v>832</v>
      </c>
    </row>
    <row r="16" spans="2:65" x14ac:dyDescent="0.25">
      <c r="B16">
        <v>2018</v>
      </c>
      <c r="C16" s="5"/>
      <c r="L16" s="6"/>
      <c r="S16" t="s">
        <v>833</v>
      </c>
      <c r="X16" s="176" t="s">
        <v>834</v>
      </c>
      <c r="Y16" s="123"/>
      <c r="Z16" s="123"/>
      <c r="AA16" s="123"/>
      <c r="AB16" s="123"/>
      <c r="AC16" s="123"/>
      <c r="AD16" s="123"/>
      <c r="AS16" t="s">
        <v>835</v>
      </c>
      <c r="BA16" t="s">
        <v>823</v>
      </c>
      <c r="BM16" s="178" t="s">
        <v>836</v>
      </c>
    </row>
    <row r="17" spans="2:65" x14ac:dyDescent="0.25">
      <c r="B17">
        <v>2017</v>
      </c>
      <c r="C17" s="5"/>
      <c r="D17" s="82" t="s">
        <v>837</v>
      </c>
      <c r="L17" s="6"/>
      <c r="O17" s="1" t="s">
        <v>838</v>
      </c>
      <c r="X17" s="176" t="s">
        <v>839</v>
      </c>
      <c r="Y17" s="123"/>
      <c r="Z17" s="123"/>
      <c r="AA17" s="123"/>
      <c r="AB17" s="123"/>
      <c r="AC17" s="123"/>
      <c r="AD17" s="123"/>
      <c r="AS17" t="s">
        <v>840</v>
      </c>
      <c r="BA17" t="s">
        <v>829</v>
      </c>
      <c r="BM17" s="178" t="s">
        <v>841</v>
      </c>
    </row>
    <row r="18" spans="2:65" x14ac:dyDescent="0.25">
      <c r="B18">
        <v>2016</v>
      </c>
      <c r="C18" s="5"/>
      <c r="D18" s="10" t="s">
        <v>842</v>
      </c>
      <c r="L18" s="6"/>
      <c r="O18">
        <v>1</v>
      </c>
      <c r="X18" s="176" t="s">
        <v>843</v>
      </c>
      <c r="Y18" s="123"/>
      <c r="Z18" s="123"/>
      <c r="AA18" s="123"/>
      <c r="AB18" s="123"/>
      <c r="AC18" s="123"/>
      <c r="AD18" s="123"/>
      <c r="BA18" t="s">
        <v>833</v>
      </c>
      <c r="BM18" s="178" t="s">
        <v>844</v>
      </c>
    </row>
    <row r="19" spans="2:65" x14ac:dyDescent="0.25">
      <c r="B19">
        <v>2015</v>
      </c>
      <c r="C19" s="5"/>
      <c r="D19" s="10" t="s">
        <v>845</v>
      </c>
      <c r="L19" s="6"/>
      <c r="X19" s="176" t="s">
        <v>846</v>
      </c>
      <c r="Y19" s="123"/>
      <c r="Z19" s="123"/>
      <c r="AA19" s="123"/>
      <c r="AB19" s="123"/>
      <c r="AC19" s="123"/>
      <c r="AD19" s="123"/>
      <c r="AS19" t="s">
        <v>847</v>
      </c>
      <c r="BM19" s="178" t="s">
        <v>848</v>
      </c>
    </row>
    <row r="20" spans="2:65" x14ac:dyDescent="0.25">
      <c r="C20" s="5"/>
      <c r="D20" s="10" t="s">
        <v>849</v>
      </c>
      <c r="L20" s="6"/>
      <c r="O20" s="1" t="s">
        <v>850</v>
      </c>
      <c r="X20" s="176" t="s">
        <v>843</v>
      </c>
      <c r="Y20" s="123"/>
      <c r="Z20" s="123"/>
      <c r="AA20" s="123"/>
      <c r="AB20" s="123"/>
      <c r="AC20" s="123"/>
      <c r="AD20" s="123"/>
      <c r="AS20" t="s">
        <v>851</v>
      </c>
      <c r="BM20" s="178" t="s">
        <v>852</v>
      </c>
    </row>
    <row r="21" spans="2:65" x14ac:dyDescent="0.25">
      <c r="C21" s="5"/>
      <c r="D21" s="10" t="s">
        <v>853</v>
      </c>
      <c r="L21" s="6"/>
      <c r="X21" s="123"/>
      <c r="Y21" s="123"/>
      <c r="Z21" s="123"/>
      <c r="AA21" s="123"/>
      <c r="AB21" s="123"/>
      <c r="AC21" s="123"/>
      <c r="AD21" s="123"/>
      <c r="BA21" s="1" t="s">
        <v>854</v>
      </c>
      <c r="BM21" s="178" t="s">
        <v>855</v>
      </c>
    </row>
    <row r="22" spans="2:65" x14ac:dyDescent="0.25">
      <c r="C22" s="5"/>
      <c r="D22" s="10" t="s">
        <v>856</v>
      </c>
      <c r="L22" s="6"/>
      <c r="O22" s="178" t="s">
        <v>91</v>
      </c>
      <c r="X22" s="177" t="s">
        <v>857</v>
      </c>
      <c r="Y22" s="123"/>
      <c r="Z22" s="123"/>
      <c r="AA22" s="123"/>
      <c r="AB22" s="123"/>
      <c r="AC22" s="123"/>
      <c r="AD22" s="123"/>
      <c r="AS22" t="s">
        <v>858</v>
      </c>
      <c r="BA22">
        <v>1</v>
      </c>
      <c r="BM22" s="243" t="s">
        <v>859</v>
      </c>
    </row>
    <row r="23" spans="2:65" x14ac:dyDescent="0.25">
      <c r="C23" s="5"/>
      <c r="D23" s="10" t="s">
        <v>860</v>
      </c>
      <c r="L23" s="6"/>
      <c r="O23" s="178" t="s">
        <v>92</v>
      </c>
      <c r="AS23" t="s">
        <v>861</v>
      </c>
    </row>
    <row r="24" spans="2:65" x14ac:dyDescent="0.25">
      <c r="C24" s="5"/>
      <c r="D24" s="10" t="s">
        <v>862</v>
      </c>
      <c r="L24" s="6"/>
      <c r="O24" s="178" t="s">
        <v>93</v>
      </c>
      <c r="X24">
        <v>1</v>
      </c>
      <c r="BA24" s="1" t="s">
        <v>863</v>
      </c>
      <c r="BM24" s="1" t="s">
        <v>864</v>
      </c>
    </row>
    <row r="25" spans="2:65" x14ac:dyDescent="0.25">
      <c r="C25" s="5"/>
      <c r="D25" s="11" t="s">
        <v>865</v>
      </c>
      <c r="L25" s="6"/>
      <c r="AS25" t="s">
        <v>866</v>
      </c>
      <c r="BM25" s="178" t="s">
        <v>867</v>
      </c>
    </row>
    <row r="26" spans="2:65" x14ac:dyDescent="0.25">
      <c r="C26" s="5"/>
      <c r="L26" s="6"/>
      <c r="S26" s="1" t="s">
        <v>817</v>
      </c>
      <c r="X26" s="1" t="s">
        <v>868</v>
      </c>
      <c r="AS26" t="s">
        <v>869</v>
      </c>
      <c r="BA26" t="s">
        <v>870</v>
      </c>
      <c r="BM26" s="178" t="s">
        <v>871</v>
      </c>
    </row>
    <row r="27" spans="2:65" x14ac:dyDescent="0.25">
      <c r="C27" s="5"/>
      <c r="D27" s="1" t="s">
        <v>854</v>
      </c>
      <c r="L27" s="6"/>
      <c r="O27" s="1" t="s">
        <v>872</v>
      </c>
      <c r="S27" t="s">
        <v>873</v>
      </c>
      <c r="AS27" t="s">
        <v>874</v>
      </c>
      <c r="BA27" t="s">
        <v>875</v>
      </c>
      <c r="BM27" s="243" t="s">
        <v>876</v>
      </c>
    </row>
    <row r="28" spans="2:65" x14ac:dyDescent="0.25">
      <c r="C28" s="5"/>
      <c r="D28">
        <v>1</v>
      </c>
      <c r="L28" s="6"/>
      <c r="O28">
        <v>1</v>
      </c>
      <c r="S28" t="s">
        <v>877</v>
      </c>
      <c r="X28" s="178" t="s">
        <v>878</v>
      </c>
      <c r="BA28" t="s">
        <v>761</v>
      </c>
    </row>
    <row r="29" spans="2:65" x14ac:dyDescent="0.25">
      <c r="C29" s="5"/>
      <c r="L29" s="6"/>
      <c r="S29" t="s">
        <v>879</v>
      </c>
      <c r="X29" s="178" t="s">
        <v>880</v>
      </c>
      <c r="AS29" t="s">
        <v>881</v>
      </c>
      <c r="BA29" t="s">
        <v>882</v>
      </c>
      <c r="BM29" s="1" t="s">
        <v>883</v>
      </c>
    </row>
    <row r="30" spans="2:65" x14ac:dyDescent="0.25">
      <c r="C30" s="5"/>
      <c r="L30" s="6"/>
      <c r="O30" s="1" t="s">
        <v>884</v>
      </c>
      <c r="X30" s="178" t="s">
        <v>885</v>
      </c>
      <c r="BA30" t="s">
        <v>886</v>
      </c>
      <c r="BM30" s="178" t="s">
        <v>887</v>
      </c>
    </row>
    <row r="31" spans="2:65" x14ac:dyDescent="0.25">
      <c r="C31" s="5"/>
      <c r="D31" s="82" t="s">
        <v>888</v>
      </c>
      <c r="L31" s="6"/>
      <c r="O31">
        <v>1</v>
      </c>
      <c r="AS31" t="s">
        <v>889</v>
      </c>
      <c r="BA31" t="s">
        <v>890</v>
      </c>
      <c r="BM31" s="178" t="s">
        <v>891</v>
      </c>
    </row>
    <row r="32" spans="2:65" x14ac:dyDescent="0.25">
      <c r="C32" s="5"/>
      <c r="D32" s="10" t="s">
        <v>892</v>
      </c>
      <c r="L32" s="6"/>
      <c r="X32" s="1" t="s">
        <v>893</v>
      </c>
      <c r="AS32" t="s">
        <v>869</v>
      </c>
      <c r="BA32" t="s">
        <v>894</v>
      </c>
      <c r="BM32" s="178" t="s">
        <v>895</v>
      </c>
    </row>
    <row r="33" spans="3:65" x14ac:dyDescent="0.25">
      <c r="C33" s="5"/>
      <c r="D33" s="10" t="s">
        <v>896</v>
      </c>
      <c r="L33" s="6"/>
      <c r="O33" s="1" t="s">
        <v>897</v>
      </c>
      <c r="AS33" t="s">
        <v>874</v>
      </c>
      <c r="BM33" s="243" t="s">
        <v>898</v>
      </c>
    </row>
    <row r="34" spans="3:65" x14ac:dyDescent="0.25">
      <c r="C34" s="5"/>
      <c r="D34" s="10" t="s">
        <v>899</v>
      </c>
      <c r="L34" s="6"/>
      <c r="O34" s="196" t="s">
        <v>900</v>
      </c>
      <c r="X34" s="178" t="s">
        <v>901</v>
      </c>
      <c r="BA34" s="1" t="s">
        <v>902</v>
      </c>
      <c r="BM34" s="243"/>
    </row>
    <row r="35" spans="3:65" x14ac:dyDescent="0.25">
      <c r="C35" s="5"/>
      <c r="D35" s="10" t="s">
        <v>903</v>
      </c>
      <c r="L35" s="6"/>
      <c r="O35" s="197" t="s">
        <v>904</v>
      </c>
      <c r="X35" s="178" t="s">
        <v>905</v>
      </c>
      <c r="AS35" t="s">
        <v>906</v>
      </c>
      <c r="BA35">
        <v>1</v>
      </c>
      <c r="BM35" s="1" t="s">
        <v>907</v>
      </c>
    </row>
    <row r="36" spans="3:65" x14ac:dyDescent="0.25">
      <c r="C36" s="5"/>
      <c r="D36" s="10" t="s">
        <v>908</v>
      </c>
      <c r="L36" s="6"/>
      <c r="O36" s="197" t="s">
        <v>909</v>
      </c>
      <c r="X36" s="178" t="s">
        <v>910</v>
      </c>
      <c r="AS36" t="s">
        <v>911</v>
      </c>
      <c r="BM36" s="178" t="s">
        <v>912</v>
      </c>
    </row>
    <row r="37" spans="3:65" x14ac:dyDescent="0.25">
      <c r="C37" s="5"/>
      <c r="D37" s="10" t="s">
        <v>913</v>
      </c>
      <c r="L37" s="6"/>
      <c r="O37" s="197" t="s">
        <v>914</v>
      </c>
      <c r="AS37" t="s">
        <v>915</v>
      </c>
      <c r="BA37" s="1" t="s">
        <v>916</v>
      </c>
      <c r="BM37" s="178" t="s">
        <v>917</v>
      </c>
    </row>
    <row r="38" spans="3:65" x14ac:dyDescent="0.25">
      <c r="C38" s="5"/>
      <c r="L38" s="6"/>
      <c r="BM38" s="178" t="s">
        <v>918</v>
      </c>
    </row>
    <row r="39" spans="3:65" x14ac:dyDescent="0.25">
      <c r="C39" s="5"/>
      <c r="D39" s="1" t="s">
        <v>919</v>
      </c>
      <c r="L39" s="6"/>
      <c r="O39" s="1" t="s">
        <v>920</v>
      </c>
      <c r="X39" t="s">
        <v>406</v>
      </c>
      <c r="AS39" t="s">
        <v>921</v>
      </c>
      <c r="BA39" t="s">
        <v>922</v>
      </c>
      <c r="BM39" s="178" t="s">
        <v>923</v>
      </c>
    </row>
    <row r="40" spans="3:65" x14ac:dyDescent="0.25">
      <c r="C40" s="5"/>
      <c r="D40" t="s">
        <v>924</v>
      </c>
      <c r="L40" s="6"/>
      <c r="O40">
        <v>1</v>
      </c>
      <c r="X40" t="s">
        <v>407</v>
      </c>
      <c r="AS40" t="s">
        <v>877</v>
      </c>
      <c r="BA40" t="s">
        <v>925</v>
      </c>
      <c r="BM40" s="178" t="s">
        <v>926</v>
      </c>
    </row>
    <row r="41" spans="3:65" x14ac:dyDescent="0.25">
      <c r="C41" s="5"/>
      <c r="D41" t="s">
        <v>927</v>
      </c>
      <c r="L41" s="6"/>
      <c r="X41" t="s">
        <v>408</v>
      </c>
      <c r="AS41" t="s">
        <v>879</v>
      </c>
      <c r="BA41" t="s">
        <v>928</v>
      </c>
      <c r="BM41" s="178" t="s">
        <v>929</v>
      </c>
    </row>
    <row r="42" spans="3:65" x14ac:dyDescent="0.25">
      <c r="C42" s="5"/>
      <c r="D42" t="s">
        <v>930</v>
      </c>
      <c r="L42" s="6"/>
      <c r="O42" s="1" t="s">
        <v>931</v>
      </c>
      <c r="X42" t="s">
        <v>409</v>
      </c>
      <c r="BA42" t="s">
        <v>932</v>
      </c>
      <c r="BM42" s="178" t="s">
        <v>933</v>
      </c>
    </row>
    <row r="43" spans="3:65" x14ac:dyDescent="0.25">
      <c r="C43" s="5"/>
      <c r="D43" t="s">
        <v>934</v>
      </c>
      <c r="L43" s="6"/>
      <c r="O43">
        <v>1</v>
      </c>
      <c r="X43" t="s">
        <v>410</v>
      </c>
      <c r="BA43" t="s">
        <v>935</v>
      </c>
      <c r="BM43" s="178" t="s">
        <v>936</v>
      </c>
    </row>
    <row r="44" spans="3:65" x14ac:dyDescent="0.25">
      <c r="C44" s="5"/>
      <c r="D44" t="s">
        <v>937</v>
      </c>
      <c r="L44" s="6"/>
      <c r="X44" t="s">
        <v>411</v>
      </c>
      <c r="BM44" s="178" t="s">
        <v>938</v>
      </c>
    </row>
    <row r="45" spans="3:65" x14ac:dyDescent="0.25">
      <c r="C45" s="5"/>
      <c r="D45" t="s">
        <v>939</v>
      </c>
      <c r="L45" s="6"/>
      <c r="O45" s="1" t="s">
        <v>940</v>
      </c>
      <c r="X45" t="s">
        <v>412</v>
      </c>
      <c r="BA45" s="1" t="s">
        <v>941</v>
      </c>
      <c r="BM45" s="178" t="s">
        <v>942</v>
      </c>
    </row>
    <row r="46" spans="3:65" x14ac:dyDescent="0.25">
      <c r="C46" s="5"/>
      <c r="D46" t="s">
        <v>943</v>
      </c>
      <c r="L46" s="6"/>
      <c r="O46">
        <v>1</v>
      </c>
      <c r="BM46" s="178" t="s">
        <v>944</v>
      </c>
    </row>
    <row r="47" spans="3:65" x14ac:dyDescent="0.25">
      <c r="C47" s="5"/>
      <c r="D47" t="s">
        <v>945</v>
      </c>
      <c r="L47" s="6"/>
      <c r="X47" t="s">
        <v>906</v>
      </c>
      <c r="BA47" t="s">
        <v>925</v>
      </c>
      <c r="BM47" s="178" t="s">
        <v>946</v>
      </c>
    </row>
    <row r="48" spans="3:65" x14ac:dyDescent="0.25">
      <c r="C48" s="5"/>
      <c r="D48" t="s">
        <v>947</v>
      </c>
      <c r="L48" s="6"/>
      <c r="O48" s="1" t="s">
        <v>948</v>
      </c>
      <c r="X48" t="s">
        <v>911</v>
      </c>
      <c r="BA48" t="s">
        <v>928</v>
      </c>
      <c r="BM48" s="178" t="s">
        <v>949</v>
      </c>
    </row>
    <row r="49" spans="3:65" x14ac:dyDescent="0.25">
      <c r="C49" s="5"/>
      <c r="D49" t="s">
        <v>950</v>
      </c>
      <c r="L49" s="6"/>
      <c r="O49" s="210" t="s">
        <v>951</v>
      </c>
      <c r="X49" t="s">
        <v>915</v>
      </c>
      <c r="BA49" t="s">
        <v>932</v>
      </c>
      <c r="BM49" s="178" t="s">
        <v>952</v>
      </c>
    </row>
    <row r="50" spans="3:65" x14ac:dyDescent="0.25">
      <c r="C50" s="5"/>
      <c r="D50" t="s">
        <v>953</v>
      </c>
      <c r="L50" s="6"/>
      <c r="O50" s="210" t="s">
        <v>954</v>
      </c>
      <c r="BA50" t="s">
        <v>955</v>
      </c>
      <c r="BM50" s="178" t="s">
        <v>956</v>
      </c>
    </row>
    <row r="51" spans="3:65" ht="15.75" thickBot="1" x14ac:dyDescent="0.3">
      <c r="C51" s="7"/>
      <c r="D51" s="8"/>
      <c r="E51" s="8"/>
      <c r="F51" s="8"/>
      <c r="G51" s="8"/>
      <c r="H51" s="8"/>
      <c r="I51" s="8"/>
      <c r="J51" s="8"/>
      <c r="K51" s="8"/>
      <c r="L51" s="9"/>
      <c r="O51" s="210" t="s">
        <v>957</v>
      </c>
      <c r="X51" t="s">
        <v>921</v>
      </c>
      <c r="BM51" s="243" t="s">
        <v>958</v>
      </c>
    </row>
    <row r="52" spans="3:65" x14ac:dyDescent="0.25">
      <c r="O52" s="210" t="s">
        <v>959</v>
      </c>
      <c r="X52" t="s">
        <v>877</v>
      </c>
    </row>
    <row r="53" spans="3:65" x14ac:dyDescent="0.25">
      <c r="D53" s="82" t="s">
        <v>960</v>
      </c>
      <c r="X53" t="s">
        <v>879</v>
      </c>
      <c r="BA53" s="1" t="s">
        <v>790</v>
      </c>
      <c r="BM53" s="1" t="s">
        <v>961</v>
      </c>
    </row>
    <row r="54" spans="3:65" x14ac:dyDescent="0.25">
      <c r="O54" s="1" t="s">
        <v>962</v>
      </c>
      <c r="BA54">
        <v>1</v>
      </c>
      <c r="BM54" s="178" t="s">
        <v>963</v>
      </c>
    </row>
    <row r="55" spans="3:65" x14ac:dyDescent="0.25">
      <c r="D55" t="s">
        <v>964</v>
      </c>
      <c r="O55" s="210" t="s">
        <v>965</v>
      </c>
      <c r="X55" t="s">
        <v>966</v>
      </c>
      <c r="BM55" s="243" t="s">
        <v>967</v>
      </c>
    </row>
    <row r="56" spans="3:65" x14ac:dyDescent="0.25">
      <c r="D56" t="s">
        <v>968</v>
      </c>
      <c r="O56" s="210" t="s">
        <v>969</v>
      </c>
      <c r="BA56" s="1" t="s">
        <v>800</v>
      </c>
    </row>
    <row r="57" spans="3:65" x14ac:dyDescent="0.25">
      <c r="D57" t="s">
        <v>970</v>
      </c>
      <c r="O57" s="210" t="s">
        <v>971</v>
      </c>
      <c r="BA57">
        <v>1</v>
      </c>
      <c r="BM57" s="1" t="s">
        <v>972</v>
      </c>
    </row>
    <row r="58" spans="3:65" x14ac:dyDescent="0.25">
      <c r="D58" t="s">
        <v>973</v>
      </c>
      <c r="BM58" t="s">
        <v>974</v>
      </c>
    </row>
    <row r="59" spans="3:65" x14ac:dyDescent="0.25">
      <c r="O59" s="212" t="s">
        <v>975</v>
      </c>
      <c r="BA59" s="1" t="s">
        <v>976</v>
      </c>
      <c r="BM59" t="s">
        <v>977</v>
      </c>
    </row>
    <row r="60" spans="3:65" x14ac:dyDescent="0.25">
      <c r="O60" s="211" t="s">
        <v>299</v>
      </c>
      <c r="P60" t="s">
        <v>797</v>
      </c>
      <c r="BM60" t="s">
        <v>978</v>
      </c>
    </row>
    <row r="61" spans="3:65" x14ac:dyDescent="0.25">
      <c r="BA61" t="s">
        <v>979</v>
      </c>
      <c r="BM61" t="s">
        <v>980</v>
      </c>
    </row>
    <row r="62" spans="3:65" x14ac:dyDescent="0.25">
      <c r="O62" s="1" t="s">
        <v>854</v>
      </c>
      <c r="BA62" t="s">
        <v>981</v>
      </c>
      <c r="BM62" t="s">
        <v>982</v>
      </c>
    </row>
    <row r="63" spans="3:65" x14ac:dyDescent="0.25">
      <c r="O63">
        <v>1</v>
      </c>
      <c r="BA63" t="s">
        <v>983</v>
      </c>
    </row>
    <row r="64" spans="3:65" x14ac:dyDescent="0.25">
      <c r="BA64" t="s">
        <v>581</v>
      </c>
      <c r="BM64" s="1" t="s">
        <v>984</v>
      </c>
    </row>
    <row r="65" spans="15:65" x14ac:dyDescent="0.25">
      <c r="O65" s="1" t="s">
        <v>985</v>
      </c>
      <c r="BM65" t="s">
        <v>986</v>
      </c>
    </row>
    <row r="66" spans="15:65" x14ac:dyDescent="0.25">
      <c r="O66" s="178" t="s">
        <v>987</v>
      </c>
      <c r="AC66" t="s">
        <v>322</v>
      </c>
      <c r="AL66" t="s">
        <v>322</v>
      </c>
      <c r="BA66" s="1" t="s">
        <v>807</v>
      </c>
      <c r="BM66" t="s">
        <v>988</v>
      </c>
    </row>
    <row r="67" spans="15:65" x14ac:dyDescent="0.25">
      <c r="O67" s="178" t="s">
        <v>989</v>
      </c>
      <c r="AC67" t="s">
        <v>323</v>
      </c>
      <c r="AL67" t="s">
        <v>323</v>
      </c>
      <c r="BA67">
        <v>1</v>
      </c>
      <c r="BM67" t="s">
        <v>990</v>
      </c>
    </row>
    <row r="68" spans="15:65" x14ac:dyDescent="0.25">
      <c r="O68" s="178" t="s">
        <v>761</v>
      </c>
      <c r="AC68" t="s">
        <v>324</v>
      </c>
      <c r="AL68" t="s">
        <v>324</v>
      </c>
      <c r="BM68" t="s">
        <v>991</v>
      </c>
    </row>
    <row r="69" spans="15:65" x14ac:dyDescent="0.25">
      <c r="O69" s="178" t="s">
        <v>992</v>
      </c>
      <c r="AC69" t="s">
        <v>325</v>
      </c>
      <c r="AL69" t="s">
        <v>325</v>
      </c>
      <c r="BA69" s="1" t="s">
        <v>993</v>
      </c>
      <c r="BM69" t="s">
        <v>994</v>
      </c>
    </row>
    <row r="70" spans="15:65" x14ac:dyDescent="0.25">
      <c r="O70" s="178" t="s">
        <v>886</v>
      </c>
      <c r="AC70" t="s">
        <v>995</v>
      </c>
      <c r="AL70" t="s">
        <v>995</v>
      </c>
      <c r="BM70" t="s">
        <v>996</v>
      </c>
    </row>
    <row r="71" spans="15:65" x14ac:dyDescent="0.25">
      <c r="O71" s="178" t="s">
        <v>890</v>
      </c>
      <c r="AC71" t="s">
        <v>328</v>
      </c>
      <c r="AL71" t="s">
        <v>328</v>
      </c>
      <c r="BA71" t="s">
        <v>997</v>
      </c>
    </row>
    <row r="72" spans="15:65" x14ac:dyDescent="0.25">
      <c r="O72" s="178" t="s">
        <v>998</v>
      </c>
      <c r="AC72" t="s">
        <v>329</v>
      </c>
      <c r="AL72" t="s">
        <v>329</v>
      </c>
      <c r="BA72" t="s">
        <v>928</v>
      </c>
    </row>
    <row r="73" spans="15:65" x14ac:dyDescent="0.25">
      <c r="AC73" t="s">
        <v>330</v>
      </c>
      <c r="AL73" t="s">
        <v>330</v>
      </c>
      <c r="BA73" t="s">
        <v>999</v>
      </c>
    </row>
    <row r="74" spans="15:65" x14ac:dyDescent="0.25">
      <c r="O74" s="1" t="s">
        <v>1000</v>
      </c>
      <c r="AC74" t="s">
        <v>331</v>
      </c>
      <c r="AL74" t="s">
        <v>331</v>
      </c>
      <c r="BA74" t="s">
        <v>955</v>
      </c>
    </row>
    <row r="75" spans="15:65" x14ac:dyDescent="0.25">
      <c r="O75">
        <v>1</v>
      </c>
      <c r="AC75" t="s">
        <v>1001</v>
      </c>
      <c r="AL75" t="s">
        <v>1001</v>
      </c>
      <c r="BA75" t="s">
        <v>1002</v>
      </c>
    </row>
    <row r="76" spans="15:65" x14ac:dyDescent="0.25">
      <c r="AC76" t="s">
        <v>332</v>
      </c>
      <c r="AL76" t="s">
        <v>332</v>
      </c>
      <c r="BA76" t="s">
        <v>1003</v>
      </c>
    </row>
    <row r="77" spans="15:65" x14ac:dyDescent="0.25">
      <c r="O77" s="1" t="s">
        <v>1004</v>
      </c>
      <c r="AC77" t="s">
        <v>333</v>
      </c>
      <c r="AL77" t="s">
        <v>333</v>
      </c>
      <c r="BA77" t="s">
        <v>1005</v>
      </c>
    </row>
    <row r="78" spans="15:65" x14ac:dyDescent="0.25">
      <c r="O78">
        <v>1</v>
      </c>
      <c r="AC78" t="s">
        <v>349</v>
      </c>
      <c r="AL78" t="s">
        <v>406</v>
      </c>
      <c r="BA78" t="s">
        <v>1006</v>
      </c>
    </row>
    <row r="79" spans="15:65" x14ac:dyDescent="0.25">
      <c r="AC79" t="s">
        <v>350</v>
      </c>
      <c r="AL79" t="s">
        <v>407</v>
      </c>
    </row>
    <row r="80" spans="15:65" x14ac:dyDescent="0.25">
      <c r="O80" s="1" t="s">
        <v>1007</v>
      </c>
      <c r="AC80" t="s">
        <v>351</v>
      </c>
      <c r="AL80" t="s">
        <v>408</v>
      </c>
      <c r="BA80" s="1" t="s">
        <v>1008</v>
      </c>
    </row>
    <row r="81" spans="15:53" x14ac:dyDescent="0.25">
      <c r="O81">
        <v>1</v>
      </c>
      <c r="AC81" t="s">
        <v>352</v>
      </c>
      <c r="AL81" t="s">
        <v>409</v>
      </c>
      <c r="BA81" t="s">
        <v>858</v>
      </c>
    </row>
    <row r="82" spans="15:53" x14ac:dyDescent="0.25">
      <c r="AC82" t="s">
        <v>353</v>
      </c>
      <c r="AL82" t="s">
        <v>410</v>
      </c>
      <c r="BA82" t="s">
        <v>861</v>
      </c>
    </row>
    <row r="83" spans="15:53" x14ac:dyDescent="0.25">
      <c r="O83" s="1" t="s">
        <v>1009</v>
      </c>
      <c r="AC83" t="s">
        <v>354</v>
      </c>
      <c r="AL83" t="s">
        <v>411</v>
      </c>
      <c r="BA83" t="s">
        <v>1010</v>
      </c>
    </row>
    <row r="84" spans="15:53" x14ac:dyDescent="0.25">
      <c r="O84">
        <v>1</v>
      </c>
      <c r="AC84" t="s">
        <v>355</v>
      </c>
      <c r="AL84" t="s">
        <v>412</v>
      </c>
    </row>
    <row r="85" spans="15:53" ht="15.75" thickBot="1" x14ac:dyDescent="0.3">
      <c r="AC85" t="s">
        <v>356</v>
      </c>
      <c r="BA85" t="s">
        <v>1011</v>
      </c>
    </row>
    <row r="86" spans="15:53" ht="15.75" thickBot="1" x14ac:dyDescent="0.3">
      <c r="O86" s="1" t="s">
        <v>1012</v>
      </c>
      <c r="AC86" t="s">
        <v>357</v>
      </c>
      <c r="BA86" s="170"/>
    </row>
    <row r="87" spans="15:53" x14ac:dyDescent="0.25">
      <c r="O87">
        <v>1</v>
      </c>
      <c r="AC87" t="s">
        <v>358</v>
      </c>
    </row>
    <row r="88" spans="15:53" x14ac:dyDescent="0.25">
      <c r="AC88" t="s">
        <v>359</v>
      </c>
      <c r="AM88" t="s">
        <v>322</v>
      </c>
      <c r="BA88" s="1" t="s">
        <v>1013</v>
      </c>
    </row>
    <row r="89" spans="15:53" x14ac:dyDescent="0.25">
      <c r="O89" s="1" t="s">
        <v>1014</v>
      </c>
      <c r="AC89" t="s">
        <v>360</v>
      </c>
      <c r="AM89" t="s">
        <v>323</v>
      </c>
      <c r="BA89" t="s">
        <v>997</v>
      </c>
    </row>
    <row r="90" spans="15:53" x14ac:dyDescent="0.25">
      <c r="O90" s="210" t="s">
        <v>1015</v>
      </c>
      <c r="AC90" t="s">
        <v>379</v>
      </c>
      <c r="AM90" t="s">
        <v>324</v>
      </c>
      <c r="BA90" t="s">
        <v>928</v>
      </c>
    </row>
    <row r="91" spans="15:53" x14ac:dyDescent="0.25">
      <c r="O91" s="210" t="s">
        <v>1016</v>
      </c>
      <c r="AC91" t="s">
        <v>380</v>
      </c>
      <c r="AM91" t="s">
        <v>325</v>
      </c>
      <c r="BA91" t="s">
        <v>999</v>
      </c>
    </row>
    <row r="92" spans="15:53" x14ac:dyDescent="0.25">
      <c r="AC92" t="s">
        <v>381</v>
      </c>
      <c r="AM92" t="s">
        <v>995</v>
      </c>
      <c r="BA92" t="s">
        <v>955</v>
      </c>
    </row>
    <row r="93" spans="15:53" x14ac:dyDescent="0.25">
      <c r="O93" s="1" t="s">
        <v>790</v>
      </c>
      <c r="AC93" t="s">
        <v>382</v>
      </c>
      <c r="AM93" t="s">
        <v>328</v>
      </c>
      <c r="BA93" t="s">
        <v>1002</v>
      </c>
    </row>
    <row r="94" spans="15:53" x14ac:dyDescent="0.25">
      <c r="O94">
        <v>1</v>
      </c>
      <c r="AC94" t="s">
        <v>383</v>
      </c>
      <c r="AM94" t="s">
        <v>329</v>
      </c>
      <c r="BA94" t="s">
        <v>1003</v>
      </c>
    </row>
    <row r="95" spans="15:53" x14ac:dyDescent="0.25">
      <c r="AC95" t="s">
        <v>384</v>
      </c>
      <c r="AM95" t="s">
        <v>330</v>
      </c>
      <c r="BA95" t="s">
        <v>1005</v>
      </c>
    </row>
    <row r="96" spans="15:53" x14ac:dyDescent="0.25">
      <c r="O96" s="1" t="s">
        <v>800</v>
      </c>
      <c r="AC96" t="s">
        <v>385</v>
      </c>
      <c r="AM96" t="s">
        <v>331</v>
      </c>
      <c r="BA96" t="s">
        <v>1006</v>
      </c>
    </row>
    <row r="97" spans="14:39" x14ac:dyDescent="0.25">
      <c r="O97">
        <v>1</v>
      </c>
      <c r="AC97" t="s">
        <v>386</v>
      </c>
      <c r="AM97" t="s">
        <v>1001</v>
      </c>
    </row>
    <row r="98" spans="14:39" x14ac:dyDescent="0.25">
      <c r="AC98" t="s">
        <v>387</v>
      </c>
      <c r="AM98" t="s">
        <v>332</v>
      </c>
    </row>
    <row r="99" spans="14:39" x14ac:dyDescent="0.25">
      <c r="O99" s="1" t="s">
        <v>807</v>
      </c>
      <c r="AC99" t="s">
        <v>388</v>
      </c>
      <c r="AM99" t="s">
        <v>333</v>
      </c>
    </row>
    <row r="100" spans="14:39" x14ac:dyDescent="0.25">
      <c r="O100">
        <v>1</v>
      </c>
      <c r="AC100" t="s">
        <v>388</v>
      </c>
      <c r="AM100" t="s">
        <v>721</v>
      </c>
    </row>
    <row r="101" spans="14:39" x14ac:dyDescent="0.25">
      <c r="AC101" t="s">
        <v>406</v>
      </c>
      <c r="AM101" t="s">
        <v>722</v>
      </c>
    </row>
    <row r="102" spans="14:39" x14ac:dyDescent="0.25">
      <c r="O102" s="1" t="s">
        <v>857</v>
      </c>
      <c r="AC102" t="s">
        <v>407</v>
      </c>
      <c r="AM102" t="s">
        <v>723</v>
      </c>
    </row>
    <row r="103" spans="14:39" x14ac:dyDescent="0.25">
      <c r="O103">
        <v>1</v>
      </c>
      <c r="AC103" t="s">
        <v>408</v>
      </c>
      <c r="AM103" t="s">
        <v>724</v>
      </c>
    </row>
    <row r="104" spans="14:39" x14ac:dyDescent="0.25">
      <c r="AC104" t="s">
        <v>409</v>
      </c>
      <c r="AM104" t="s">
        <v>725</v>
      </c>
    </row>
    <row r="105" spans="14:39" x14ac:dyDescent="0.25">
      <c r="AC105" t="s">
        <v>410</v>
      </c>
      <c r="AM105" t="s">
        <v>726</v>
      </c>
    </row>
    <row r="106" spans="14:39" x14ac:dyDescent="0.25">
      <c r="AC106" t="s">
        <v>411</v>
      </c>
      <c r="AM106" t="s">
        <v>727</v>
      </c>
    </row>
    <row r="107" spans="14:39" x14ac:dyDescent="0.25">
      <c r="O107" s="1" t="s">
        <v>1017</v>
      </c>
      <c r="AC107" t="s">
        <v>412</v>
      </c>
    </row>
    <row r="108" spans="14:39" x14ac:dyDescent="0.25">
      <c r="N108">
        <v>1</v>
      </c>
      <c r="O108" t="s">
        <v>1018</v>
      </c>
    </row>
    <row r="109" spans="14:39" x14ac:dyDescent="0.25">
      <c r="O109" t="s">
        <v>1019</v>
      </c>
    </row>
    <row r="110" spans="14:39" x14ac:dyDescent="0.25">
      <c r="N110">
        <v>2</v>
      </c>
      <c r="O110" t="s">
        <v>1018</v>
      </c>
    </row>
    <row r="111" spans="14:39" x14ac:dyDescent="0.25">
      <c r="O111" t="s">
        <v>1019</v>
      </c>
    </row>
    <row r="112" spans="14:39" x14ac:dyDescent="0.25">
      <c r="O112" t="s">
        <v>1020</v>
      </c>
    </row>
    <row r="113" spans="14:15" x14ac:dyDescent="0.25">
      <c r="O113" t="s">
        <v>1021</v>
      </c>
    </row>
    <row r="114" spans="14:15" x14ac:dyDescent="0.25">
      <c r="N114">
        <v>3</v>
      </c>
      <c r="O114" t="s">
        <v>1022</v>
      </c>
    </row>
    <row r="115" spans="14:15" x14ac:dyDescent="0.25">
      <c r="O115" t="s">
        <v>1023</v>
      </c>
    </row>
    <row r="116" spans="14:15" x14ac:dyDescent="0.25">
      <c r="O116" t="s">
        <v>1024</v>
      </c>
    </row>
    <row r="117" spans="14:15" x14ac:dyDescent="0.25">
      <c r="O117" t="s">
        <v>1025</v>
      </c>
    </row>
    <row r="118" spans="14:15" x14ac:dyDescent="0.25">
      <c r="O118" t="s">
        <v>1026</v>
      </c>
    </row>
    <row r="119" spans="14:15" x14ac:dyDescent="0.25">
      <c r="O119" t="s">
        <v>1027</v>
      </c>
    </row>
    <row r="121" spans="14:15" x14ac:dyDescent="0.25">
      <c r="O121" s="1" t="s">
        <v>1028</v>
      </c>
    </row>
    <row r="122" spans="14:15" x14ac:dyDescent="0.25">
      <c r="O122" t="s">
        <v>1029</v>
      </c>
    </row>
    <row r="123" spans="14:15" x14ac:dyDescent="0.25">
      <c r="O123" t="s">
        <v>1030</v>
      </c>
    </row>
    <row r="124" spans="14:15" x14ac:dyDescent="0.25">
      <c r="O124" t="s">
        <v>1031</v>
      </c>
    </row>
    <row r="125" spans="14:15" x14ac:dyDescent="0.25">
      <c r="O125" t="s">
        <v>1032</v>
      </c>
    </row>
    <row r="126" spans="14:15" x14ac:dyDescent="0.25">
      <c r="O126" t="s">
        <v>1033</v>
      </c>
    </row>
    <row r="127" spans="14:15" x14ac:dyDescent="0.25">
      <c r="O127" t="s">
        <v>1034</v>
      </c>
    </row>
    <row r="128" spans="14:15" x14ac:dyDescent="0.25">
      <c r="O128" t="s">
        <v>1035</v>
      </c>
    </row>
    <row r="129" spans="15:15" x14ac:dyDescent="0.25">
      <c r="O129" t="s">
        <v>1036</v>
      </c>
    </row>
    <row r="130" spans="15:15" x14ac:dyDescent="0.25">
      <c r="O130" t="s">
        <v>1037</v>
      </c>
    </row>
    <row r="131" spans="15:15" x14ac:dyDescent="0.25">
      <c r="O131" t="s">
        <v>1038</v>
      </c>
    </row>
    <row r="133" spans="15:15" x14ac:dyDescent="0.25">
      <c r="O133" s="1" t="s">
        <v>1039</v>
      </c>
    </row>
    <row r="134" spans="15:15" x14ac:dyDescent="0.25">
      <c r="O134" t="s">
        <v>1040</v>
      </c>
    </row>
    <row r="135" spans="15:15" x14ac:dyDescent="0.25">
      <c r="O135" t="s">
        <v>1041</v>
      </c>
    </row>
    <row r="136" spans="15:15" x14ac:dyDescent="0.25">
      <c r="O136" t="s">
        <v>1042</v>
      </c>
    </row>
    <row r="137" spans="15:15" x14ac:dyDescent="0.25">
      <c r="O137" t="s">
        <v>1043</v>
      </c>
    </row>
    <row r="139" spans="15:15" x14ac:dyDescent="0.25">
      <c r="O139" s="1" t="s">
        <v>1044</v>
      </c>
    </row>
    <row r="140" spans="15:15" x14ac:dyDescent="0.25">
      <c r="O140" t="s">
        <v>1045</v>
      </c>
    </row>
    <row r="141" spans="15:15" x14ac:dyDescent="0.25">
      <c r="O141" t="s">
        <v>1046</v>
      </c>
    </row>
    <row r="144" spans="15:15" x14ac:dyDescent="0.25">
      <c r="O144" s="1" t="s">
        <v>1047</v>
      </c>
    </row>
    <row r="145" spans="15:15" x14ac:dyDescent="0.25">
      <c r="O145" t="s">
        <v>721</v>
      </c>
    </row>
    <row r="146" spans="15:15" x14ac:dyDescent="0.25">
      <c r="O146" t="s">
        <v>722</v>
      </c>
    </row>
    <row r="147" spans="15:15" x14ac:dyDescent="0.25">
      <c r="O147" t="s">
        <v>723</v>
      </c>
    </row>
    <row r="148" spans="15:15" x14ac:dyDescent="0.25">
      <c r="O148" t="s">
        <v>724</v>
      </c>
    </row>
    <row r="149" spans="15:15" x14ac:dyDescent="0.25">
      <c r="O149" t="s">
        <v>725</v>
      </c>
    </row>
    <row r="150" spans="15:15" x14ac:dyDescent="0.25">
      <c r="O150" t="s">
        <v>726</v>
      </c>
    </row>
    <row r="151" spans="15:15" x14ac:dyDescent="0.25">
      <c r="O151" t="s">
        <v>727</v>
      </c>
    </row>
    <row r="153" spans="15:15" x14ac:dyDescent="0.25">
      <c r="O153" t="s">
        <v>906</v>
      </c>
    </row>
    <row r="154" spans="15:15" x14ac:dyDescent="0.25">
      <c r="O154" t="s">
        <v>911</v>
      </c>
    </row>
    <row r="155" spans="15:15" x14ac:dyDescent="0.25">
      <c r="O155" t="s">
        <v>915</v>
      </c>
    </row>
    <row r="157" spans="15:15" x14ac:dyDescent="0.25">
      <c r="O157" t="s">
        <v>744</v>
      </c>
    </row>
    <row r="158" spans="15:15" x14ac:dyDescent="0.25">
      <c r="O158" t="s">
        <v>745</v>
      </c>
    </row>
    <row r="159" spans="15:15" x14ac:dyDescent="0.25">
      <c r="O159" t="s">
        <v>746</v>
      </c>
    </row>
    <row r="160" spans="15:15" x14ac:dyDescent="0.25">
      <c r="O160" t="s">
        <v>747</v>
      </c>
    </row>
    <row r="161" spans="15:15" x14ac:dyDescent="0.25">
      <c r="O161" t="s">
        <v>748</v>
      </c>
    </row>
    <row r="162" spans="15:15" x14ac:dyDescent="0.25">
      <c r="O162" t="s">
        <v>749</v>
      </c>
    </row>
    <row r="163" spans="15:15" x14ac:dyDescent="0.25">
      <c r="O163" t="s">
        <v>750</v>
      </c>
    </row>
    <row r="164" spans="15:15" x14ac:dyDescent="0.25">
      <c r="O164" t="s">
        <v>751</v>
      </c>
    </row>
    <row r="166" spans="15:15" x14ac:dyDescent="0.25">
      <c r="O166" t="s">
        <v>1048</v>
      </c>
    </row>
    <row r="167" spans="15:15" x14ac:dyDescent="0.25">
      <c r="O167" t="s">
        <v>877</v>
      </c>
    </row>
    <row r="168" spans="15:15" x14ac:dyDescent="0.25">
      <c r="O168" t="s">
        <v>879</v>
      </c>
    </row>
    <row r="170" spans="15:15" x14ac:dyDescent="0.25">
      <c r="O170" t="s">
        <v>758</v>
      </c>
    </row>
    <row r="171" spans="15:15" x14ac:dyDescent="0.25">
      <c r="O171" t="s">
        <v>1049</v>
      </c>
    </row>
    <row r="172" spans="15:15" x14ac:dyDescent="0.25">
      <c r="O172" t="s">
        <v>1050</v>
      </c>
    </row>
    <row r="173" spans="15:15" x14ac:dyDescent="0.25">
      <c r="O173" t="s">
        <v>1051</v>
      </c>
    </row>
    <row r="174" spans="15:15" x14ac:dyDescent="0.25">
      <c r="O174" t="s">
        <v>1052</v>
      </c>
    </row>
    <row r="175" spans="15:15" x14ac:dyDescent="0.25">
      <c r="O175" t="s">
        <v>1053</v>
      </c>
    </row>
    <row r="176" spans="15:15" x14ac:dyDescent="0.25">
      <c r="O176" t="s">
        <v>1054</v>
      </c>
    </row>
    <row r="177" spans="15:15" x14ac:dyDescent="0.25">
      <c r="O177" t="s">
        <v>1055</v>
      </c>
    </row>
    <row r="179" spans="15:15" x14ac:dyDescent="0.25">
      <c r="O179" t="s">
        <v>1056</v>
      </c>
    </row>
    <row r="181" spans="15:15" x14ac:dyDescent="0.25">
      <c r="O181" t="s">
        <v>1057</v>
      </c>
    </row>
    <row r="182" spans="15:15" x14ac:dyDescent="0.25">
      <c r="O182" t="s">
        <v>1058</v>
      </c>
    </row>
    <row r="183" spans="15:15" x14ac:dyDescent="0.25">
      <c r="O183" t="s">
        <v>1059</v>
      </c>
    </row>
    <row r="184" spans="15:15" x14ac:dyDescent="0.25">
      <c r="O184" t="s">
        <v>1060</v>
      </c>
    </row>
    <row r="185" spans="15:15" x14ac:dyDescent="0.25">
      <c r="O185" t="s">
        <v>1061</v>
      </c>
    </row>
    <row r="186" spans="15:15" x14ac:dyDescent="0.25">
      <c r="O186" t="s">
        <v>1062</v>
      </c>
    </row>
    <row r="187" spans="15:15" x14ac:dyDescent="0.25">
      <c r="O187" t="s">
        <v>1063</v>
      </c>
    </row>
  </sheetData>
  <sortState xmlns:xlrd2="http://schemas.microsoft.com/office/spreadsheetml/2017/richdata2" ref="B4:B9">
    <sortCondition descending="1" ref="B4:B9"/>
  </sortState>
  <conditionalFormatting sqref="O22:O24">
    <cfRule type="expression" dxfId="21" priority="25" stopIfTrue="1">
      <formula>$E$27="Yes"</formula>
    </cfRule>
    <cfRule type="expression" dxfId="20" priority="26" stopIfTrue="1">
      <formula>$Q$13="no"</formula>
    </cfRule>
  </conditionalFormatting>
  <conditionalFormatting sqref="O34:O37">
    <cfRule type="expression" dxfId="19" priority="23" stopIfTrue="1">
      <formula>$T$30=2</formula>
    </cfRule>
    <cfRule type="expression" dxfId="18" priority="24" stopIfTrue="1">
      <formula>$U$11="No"</formula>
    </cfRule>
  </conditionalFormatting>
  <conditionalFormatting sqref="O49:O52">
    <cfRule type="expression" dxfId="17" priority="21" stopIfTrue="1">
      <formula>$AI$8="no"</formula>
    </cfRule>
    <cfRule type="expression" dxfId="16" priority="22" stopIfTrue="1">
      <formula>$AL$22=2</formula>
    </cfRule>
  </conditionalFormatting>
  <conditionalFormatting sqref="O55:O57 O59:O60">
    <cfRule type="expression" dxfId="15" priority="19" stopIfTrue="1">
      <formula>$AI$8="no"</formula>
    </cfRule>
    <cfRule type="expression" dxfId="14" priority="20" stopIfTrue="1">
      <formula>$AL$22=2</formula>
    </cfRule>
  </conditionalFormatting>
  <conditionalFormatting sqref="O66:O72">
    <cfRule type="expression" dxfId="13" priority="14" stopIfTrue="1">
      <formula>$B66="Using flow meters"</formula>
    </cfRule>
    <cfRule type="expression" dxfId="12" priority="15" stopIfTrue="1">
      <formula>$Q$30=10</formula>
    </cfRule>
    <cfRule type="expression" dxfId="11" priority="16" stopIfTrue="1">
      <formula>$E$26="Yes"</formula>
    </cfRule>
    <cfRule type="expression" dxfId="10" priority="17" stopIfTrue="1">
      <formula>$Q$5="no"</formula>
    </cfRule>
    <cfRule type="expression" dxfId="9" priority="18" stopIfTrue="1">
      <formula>$B66="Using flow meters"</formula>
    </cfRule>
  </conditionalFormatting>
  <conditionalFormatting sqref="O90:O91">
    <cfRule type="expression" dxfId="8" priority="11" stopIfTrue="1">
      <formula>AND($AT$23=2,$AT$24=2)</formula>
    </cfRule>
    <cfRule type="expression" dxfId="7" priority="12" stopIfTrue="1">
      <formula>$AP$5="No"</formula>
    </cfRule>
    <cfRule type="expression" dxfId="6" priority="13" stopIfTrue="1">
      <formula>$AT$22=2</formula>
    </cfRule>
  </conditionalFormatting>
  <conditionalFormatting sqref="X28:X30">
    <cfRule type="expression" dxfId="5" priority="31" stopIfTrue="1">
      <formula>AND($T$4&lt;&gt;2,OR($C$39="Yes",$C$40="Yes",$C$41="Yes"))</formula>
    </cfRule>
    <cfRule type="expression" dxfId="4" priority="32" stopIfTrue="1">
      <formula>$S$13="no"</formula>
    </cfRule>
    <cfRule type="expression" dxfId="3" priority="33" stopIfTrue="1">
      <formula>$T$4=2</formula>
    </cfRule>
  </conditionalFormatting>
  <conditionalFormatting sqref="X34:X36">
    <cfRule type="expression" dxfId="2" priority="27" stopIfTrue="1">
      <formula>AND($T$4&lt;&gt;2,OR($C$39="Yes",$C$40="Yes",$C$41="Yes"))</formula>
    </cfRule>
    <cfRule type="expression" dxfId="1" priority="28" stopIfTrue="1">
      <formula>$S$13="no"</formula>
    </cfRule>
    <cfRule type="expression" dxfId="0" priority="30" stopIfTrue="1">
      <formula>$T$4=2</formula>
    </cfRule>
  </conditionalFormatting>
  <dataValidations count="11">
    <dataValidation type="list" allowBlank="1" showInputMessage="1" showErrorMessage="1" promptTitle="Emission source type" prompt="Select the emission source type from Table R.2 for which missing data procedures were used" sqref="X7:X20" xr:uid="{00000000-0002-0000-0700-000000000000}">
      <formula1>$V$137:$V$156</formula1>
    </dataValidation>
    <dataValidation type="list" allowBlank="1" showInputMessage="1" showErrorMessage="1" promptTitle="Type of combustion unit" prompt="Select the type of combustion unit" sqref="X28:X30" xr:uid="{00000000-0002-0000-0700-000001000000}">
      <formula1>$Y$21:$Y$23</formula1>
    </dataValidation>
    <dataValidation type="list" allowBlank="1" showInputMessage="1" showErrorMessage="1" promptTitle="Unit of measure" prompt="Specify the unit of measure used to calculate the quantity of fuel combusted in the calendar year" sqref="X34:X36" xr:uid="{00000000-0002-0000-0700-000002000000}">
      <formula1>$AF$7:$AF$9</formula1>
    </dataValidation>
    <dataValidation type="list" allowBlank="1" showInputMessage="1" showErrorMessage="1" promptTitle="Type of Pneumatic Device" prompt="Select the type of Pneumatic Device for which missing data procedures were used to calculate emissions" sqref="O22:O24" xr:uid="{00000000-0002-0000-0700-000003000000}">
      <formula1>$Q$41:$Q$43</formula1>
    </dataValidation>
    <dataValidation type="list" allowBlank="1" showInputMessage="1" showErrorMessage="1" promptTitle="Calculation Method" prompt="Select the calculation method used to calculate emissions from the AGR unit in this row" sqref="O34:O37" xr:uid="{00000000-0002-0000-0700-000004000000}">
      <formula1>$V$30:$V$33</formula1>
    </dataValidation>
    <dataValidation type="list" allowBlank="1" showInputMessage="1" showErrorMessage="1" promptTitle="Dehydrator Circulation Pump Type" prompt="Please select the option that best describes your glycol dehydrator absorbent circulation pump" sqref="O49:O52" xr:uid="{00000000-0002-0000-0700-000005000000}">
      <formula1>$AP$9:$AP$12</formula1>
    </dataValidation>
    <dataValidation allowBlank="1" showErrorMessage="1" promptTitle="Type of Absorbent" prompt="Select the type of absorbent used" sqref="O55:O57" xr:uid="{00000000-0002-0000-0700-000006000000}"/>
    <dataValidation type="list" allowBlank="1" showInputMessage="1" showErrorMessage="1" sqref="O66:O72" xr:uid="{00000000-0002-0000-0700-000007000000}">
      <formula1>$V$5:$V$11</formula1>
    </dataValidation>
    <dataValidation type="list" allowBlank="1" showInputMessage="1" showErrorMessage="1" promptTitle="Calculation Method" prompt="Select whether Calculation Method 1 or Calculation Method 2 was used to calculate emissions reported in this row" sqref="O90:O91" xr:uid="{00000000-0002-0000-0700-000008000000}">
      <formula1>$AS$4:$AS$5</formula1>
    </dataValidation>
    <dataValidation type="list" allowBlank="1" showInputMessage="1" showErrorMessage="1" promptTitle="County" prompt="Select the county and state in which the applicable sub-basin is located with the corresponding county code in parentheses" sqref="BM12:BM22 BM25:BM27 BM30:BM34 BM36:BM51" xr:uid="{00000000-0002-0000-0700-000009000000}">
      <formula1>INDIRECT($AT$21)</formula1>
    </dataValidation>
    <dataValidation allowBlank="1" showErrorMessage="1" promptTitle="County" prompt="Select the county and state in which the applicable sub-basin is located with the corresponding county code in parentheses" sqref="BM54:BM55" xr:uid="{00000000-0002-0000-0700-00000A000000}"/>
  </dataValidations>
  <pageMargins left="0.7" right="0.7" top="0.75" bottom="0.75" header="0.3" footer="0.3"/>
  <pageSetup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122d8a75-5caa-4c72-8be8-02ac38e9d51e">GHG</Program>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FAFAC8-16B0-4714-B5E7-1292D756DFFC}">
  <ds:schemaRefs>
    <ds:schemaRef ds:uri="http://schemas.microsoft.com/office/2006/metadata/properties"/>
    <ds:schemaRef ds:uri="http://schemas.microsoft.com/office/infopath/2007/PartnerControls"/>
    <ds:schemaRef ds:uri="122d8a75-5caa-4c72-8be8-02ac38e9d51e"/>
    <ds:schemaRef ds:uri="http://schemas.microsoft.com/sharepoint/v3"/>
  </ds:schemaRefs>
</ds:datastoreItem>
</file>

<file path=customXml/itemProps2.xml><?xml version="1.0" encoding="utf-8"?>
<ds:datastoreItem xmlns:ds="http://schemas.openxmlformats.org/officeDocument/2006/customXml" ds:itemID="{74ADDA68-4F2F-4FEE-8CA7-D87677ECC7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2d8a75-5caa-4c72-8be8-02ac38e9d51e"/>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88108F-07BD-43F3-875B-6174E7ECA3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Transmission Compression</vt:lpstr>
      <vt:lpstr>Underground Storage</vt:lpstr>
      <vt:lpstr>LNG Storage</vt:lpstr>
      <vt:lpstr>Distribution</vt:lpstr>
      <vt:lpstr>Gather-Boost</vt:lpstr>
      <vt:lpstr>Transmission Pipeline</vt:lpstr>
      <vt:lpstr>Functions</vt:lpstr>
    </vt:vector>
  </TitlesOfParts>
  <Manager/>
  <Company>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STEELE Matt</dc:creator>
  <cp:keywords/>
  <dc:description/>
  <cp:lastModifiedBy>THOMPSON Michele * DEQ</cp:lastModifiedBy>
  <cp:revision/>
  <dcterms:created xsi:type="dcterms:W3CDTF">2020-11-30T17:59:02Z</dcterms:created>
  <dcterms:modified xsi:type="dcterms:W3CDTF">2024-02-01T23:39:49Z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y fmtid="{D5CDD505-2E9C-101B-9397-08002B2CF9AE}" pid="3" name="MSIP_Label_09b73270-2993-4076-be47-9c78f42a1e84_Enabled">
    <vt:lpwstr>true</vt:lpwstr>
  </property>
  <property fmtid="{D5CDD505-2E9C-101B-9397-08002B2CF9AE}" pid="4" name="MSIP_Label_09b73270-2993-4076-be47-9c78f42a1e84_SetDate">
    <vt:lpwstr>2024-01-03T10:23:52Z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a490526a-4cfe-4a1e-bed0-9cc157fcbb29</vt:lpwstr>
  </property>
  <property fmtid="{D5CDD505-2E9C-101B-9397-08002B2CF9AE}" pid="9" name="MSIP_Label_09b73270-2993-4076-be47-9c78f42a1e84_ContentBits">
    <vt:lpwstr>0</vt:lpwstr>
  </property>
</Properties>
</file>