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environcorp.int\dfs-shares\NCSA\Arlington\Engineering\STACK Infrastructure\OR - POR03\12 Modeling Report\"/>
    </mc:Choice>
  </mc:AlternateContent>
  <xr:revisionPtr revIDLastSave="0" documentId="13_ncr:1_{31AF7F37-4827-4D66-B2D3-0B735C2FABD6}" xr6:coauthVersionLast="45" xr6:coauthVersionMax="45" xr10:uidLastSave="{00000000-0000-0000-0000-000000000000}"/>
  <bookViews>
    <workbookView xWindow="-120" yWindow="-120" windowWidth="29040" windowHeight="15840" activeTab="1" xr2:uid="{48505C09-C38D-451F-86FD-1348BE3EA8FF}"/>
  </bookViews>
  <sheets>
    <sheet name="Form Instructions" sheetId="16" r:id="rId1"/>
    <sheet name="1. Facility Information" sheetId="1" r:id="rId2"/>
    <sheet name="2. Emissions Units &amp; Activities" sheetId="2" r:id="rId3"/>
    <sheet name="3. Pollutant Emissions - EF" sheetId="9" r:id="rId4"/>
    <sheet name="3.  Pollutant Emissions Notes" sheetId="17" r:id="rId5"/>
    <sheet name="4. Material Balance Activities" sheetId="6" r:id="rId6"/>
    <sheet name="5. Pollutant Emissions - MB" sheetId="11" r:id="rId7"/>
    <sheet name="DEQ Pollutant List" sheetId="4" r:id="rId8"/>
    <sheet name="RevHistory" sheetId="13" state="hidden" r:id="rId9"/>
  </sheets>
  <definedNames>
    <definedName name="_xlnm._FilterDatabase" localSheetId="7"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2" i="2" l="1"/>
  <c r="L52" i="2" s="1"/>
  <c r="M53" i="2"/>
  <c r="L53" i="2" s="1"/>
  <c r="M54" i="2"/>
  <c r="L54" i="2" s="1"/>
  <c r="M55" i="2"/>
  <c r="L55" i="2" s="1"/>
  <c r="M56" i="2"/>
  <c r="L56" i="2" s="1"/>
  <c r="M57" i="2"/>
  <c r="L57" i="2" s="1"/>
  <c r="M58" i="2"/>
  <c r="L58" i="2" s="1"/>
  <c r="M59" i="2"/>
  <c r="L59" i="2" s="1"/>
  <c r="M60" i="2"/>
  <c r="L60" i="2" s="1"/>
  <c r="M61" i="2"/>
  <c r="L61" i="2" s="1"/>
  <c r="M62" i="2"/>
  <c r="L62" i="2" s="1"/>
  <c r="M63" i="2"/>
  <c r="L63" i="2" s="1"/>
  <c r="E62" i="2"/>
  <c r="J62" i="2"/>
  <c r="I62" i="2" s="1"/>
  <c r="E63" i="2"/>
  <c r="J63" i="2"/>
  <c r="I63" i="2" s="1"/>
  <c r="E52" i="2"/>
  <c r="I52" i="2"/>
  <c r="J52" i="2"/>
  <c r="E53" i="2"/>
  <c r="J53" i="2"/>
  <c r="I53" i="2" s="1"/>
  <c r="E54" i="2"/>
  <c r="I54" i="2"/>
  <c r="J54" i="2"/>
  <c r="E55" i="2"/>
  <c r="J55" i="2"/>
  <c r="I55" i="2" s="1"/>
  <c r="E56" i="2"/>
  <c r="I56" i="2"/>
  <c r="J56" i="2"/>
  <c r="E57" i="2"/>
  <c r="J57" i="2"/>
  <c r="I57" i="2" s="1"/>
  <c r="E58" i="2"/>
  <c r="I58" i="2"/>
  <c r="J58" i="2"/>
  <c r="E59" i="2"/>
  <c r="J59" i="2"/>
  <c r="I59" i="2" s="1"/>
  <c r="E60" i="2"/>
  <c r="I60" i="2"/>
  <c r="J60" i="2"/>
  <c r="E61" i="2"/>
  <c r="J61" i="2"/>
  <c r="I61" i="2" s="1"/>
  <c r="E16" i="2"/>
  <c r="I16" i="2"/>
  <c r="J16" i="2"/>
  <c r="L16" i="2"/>
  <c r="M16" i="2"/>
  <c r="E17" i="2"/>
  <c r="J17" i="2"/>
  <c r="I17" i="2" s="1"/>
  <c r="M17" i="2"/>
  <c r="L17" i="2" s="1"/>
  <c r="E18" i="2"/>
  <c r="I18" i="2"/>
  <c r="J18" i="2"/>
  <c r="M18" i="2"/>
  <c r="L18" i="2" s="1"/>
  <c r="E19" i="2"/>
  <c r="J19" i="2"/>
  <c r="I19" i="2" s="1"/>
  <c r="M19" i="2"/>
  <c r="L19" i="2" s="1"/>
  <c r="E20" i="2"/>
  <c r="J20" i="2"/>
  <c r="I20" i="2" s="1"/>
  <c r="L20" i="2"/>
  <c r="M20" i="2"/>
  <c r="E21" i="2"/>
  <c r="J21" i="2"/>
  <c r="I21" i="2" s="1"/>
  <c r="M21" i="2"/>
  <c r="L21" i="2" s="1"/>
  <c r="E22" i="2"/>
  <c r="I22" i="2"/>
  <c r="J22" i="2"/>
  <c r="L22" i="2"/>
  <c r="M22" i="2"/>
  <c r="E23" i="2"/>
  <c r="I23" i="2"/>
  <c r="J23" i="2"/>
  <c r="M23" i="2"/>
  <c r="L23" i="2" s="1"/>
  <c r="E24" i="2"/>
  <c r="I24" i="2"/>
  <c r="J24" i="2"/>
  <c r="L24" i="2"/>
  <c r="M24" i="2"/>
  <c r="E25" i="2"/>
  <c r="J25" i="2"/>
  <c r="I25" i="2" s="1"/>
  <c r="M25" i="2"/>
  <c r="L25" i="2" s="1"/>
  <c r="E26" i="2"/>
  <c r="I26" i="2"/>
  <c r="J26" i="2"/>
  <c r="M26" i="2"/>
  <c r="L26" i="2" s="1"/>
  <c r="E27" i="2"/>
  <c r="J27" i="2"/>
  <c r="I27" i="2" s="1"/>
  <c r="M27" i="2"/>
  <c r="L27" i="2" s="1"/>
  <c r="E28" i="2"/>
  <c r="J28" i="2"/>
  <c r="I28" i="2" s="1"/>
  <c r="L28" i="2"/>
  <c r="M28" i="2"/>
  <c r="E29" i="2"/>
  <c r="J29" i="2"/>
  <c r="I29" i="2" s="1"/>
  <c r="L29" i="2"/>
  <c r="M29" i="2"/>
  <c r="E30" i="2"/>
  <c r="I30" i="2"/>
  <c r="J30" i="2"/>
  <c r="L30" i="2"/>
  <c r="M30" i="2"/>
  <c r="E31" i="2"/>
  <c r="I31" i="2"/>
  <c r="J31" i="2"/>
  <c r="M31" i="2"/>
  <c r="L31" i="2" s="1"/>
  <c r="E32" i="2"/>
  <c r="I32" i="2"/>
  <c r="J32" i="2"/>
  <c r="L32" i="2"/>
  <c r="M32" i="2"/>
  <c r="E33" i="2"/>
  <c r="J33" i="2"/>
  <c r="I33" i="2" s="1"/>
  <c r="M33" i="2"/>
  <c r="L33" i="2" s="1"/>
  <c r="E34" i="2"/>
  <c r="I34" i="2"/>
  <c r="J34" i="2"/>
  <c r="M34" i="2"/>
  <c r="L34" i="2" s="1"/>
  <c r="E35" i="2"/>
  <c r="J35" i="2"/>
  <c r="I35" i="2" s="1"/>
  <c r="M35" i="2"/>
  <c r="L35" i="2" s="1"/>
  <c r="E36" i="2"/>
  <c r="J36" i="2"/>
  <c r="I36" i="2" s="1"/>
  <c r="L36" i="2"/>
  <c r="M36" i="2"/>
  <c r="E37" i="2"/>
  <c r="J37" i="2"/>
  <c r="I37" i="2" s="1"/>
  <c r="L37" i="2"/>
  <c r="M37" i="2"/>
  <c r="E38" i="2"/>
  <c r="I38" i="2"/>
  <c r="J38" i="2"/>
  <c r="L38" i="2"/>
  <c r="M38" i="2"/>
  <c r="E39" i="2"/>
  <c r="I39" i="2"/>
  <c r="J39" i="2"/>
  <c r="M39" i="2"/>
  <c r="L39" i="2" s="1"/>
  <c r="E40" i="2"/>
  <c r="I40" i="2"/>
  <c r="J40" i="2"/>
  <c r="L40" i="2"/>
  <c r="M40" i="2"/>
  <c r="E41" i="2"/>
  <c r="J41" i="2"/>
  <c r="I41" i="2" s="1"/>
  <c r="M41" i="2"/>
  <c r="L41" i="2" s="1"/>
  <c r="E42" i="2"/>
  <c r="I42" i="2"/>
  <c r="J42" i="2"/>
  <c r="M42" i="2"/>
  <c r="L42" i="2" s="1"/>
  <c r="E43" i="2"/>
  <c r="J43" i="2"/>
  <c r="I43" i="2" s="1"/>
  <c r="M43" i="2"/>
  <c r="L43" i="2" s="1"/>
  <c r="E44" i="2"/>
  <c r="J44" i="2"/>
  <c r="I44" i="2" s="1"/>
  <c r="L44" i="2"/>
  <c r="M44" i="2"/>
  <c r="E45" i="2"/>
  <c r="J45" i="2"/>
  <c r="I45" i="2" s="1"/>
  <c r="L45" i="2"/>
  <c r="M45" i="2"/>
  <c r="E46" i="2"/>
  <c r="I46" i="2"/>
  <c r="J46" i="2"/>
  <c r="L46" i="2"/>
  <c r="M46" i="2"/>
  <c r="E47" i="2"/>
  <c r="I47" i="2"/>
  <c r="J47" i="2"/>
  <c r="M47" i="2"/>
  <c r="L47" i="2" s="1"/>
  <c r="E48" i="2"/>
  <c r="I48" i="2"/>
  <c r="J48" i="2"/>
  <c r="L48" i="2"/>
  <c r="M48" i="2"/>
  <c r="E49" i="2"/>
  <c r="J49" i="2"/>
  <c r="I49" i="2" s="1"/>
  <c r="M49" i="2"/>
  <c r="L49" i="2" s="1"/>
  <c r="E50" i="2"/>
  <c r="I50" i="2"/>
  <c r="J50" i="2"/>
  <c r="M50" i="2"/>
  <c r="L50" i="2" s="1"/>
  <c r="E51" i="2"/>
  <c r="J51" i="2"/>
  <c r="I51" i="2" s="1"/>
  <c r="M51" i="2"/>
  <c r="L51" i="2" s="1"/>
  <c r="L15" i="2"/>
  <c r="M15" i="2"/>
  <c r="I15" i="2"/>
  <c r="J15" i="2"/>
  <c r="E15" i="2"/>
  <c r="O62" i="9" l="1"/>
  <c r="N62" i="9" s="1"/>
  <c r="O61" i="9"/>
  <c r="O57" i="9"/>
  <c r="O56" i="9"/>
  <c r="O55" i="9"/>
  <c r="O49" i="9"/>
  <c r="O50" i="9"/>
  <c r="N50" i="9" s="1"/>
  <c r="O51" i="9"/>
  <c r="O52" i="9"/>
  <c r="O48" i="9"/>
  <c r="O41" i="9"/>
  <c r="O43" i="9"/>
  <c r="O19" i="9"/>
  <c r="O36" i="9"/>
  <c r="O35" i="9"/>
  <c r="O34" i="9"/>
  <c r="O30" i="9"/>
  <c r="O29" i="9"/>
  <c r="O23" i="9"/>
  <c r="O22" i="9"/>
  <c r="O21" i="9"/>
  <c r="O20" i="9"/>
  <c r="O18" i="9"/>
  <c r="O60" i="9"/>
  <c r="O59" i="9"/>
  <c r="O58" i="9"/>
  <c r="N58" i="9" s="1"/>
  <c r="O54" i="9"/>
  <c r="N54" i="9" s="1"/>
  <c r="O53" i="9"/>
  <c r="O47" i="9"/>
  <c r="O46" i="9"/>
  <c r="O45" i="9"/>
  <c r="N45" i="9" s="1"/>
  <c r="O44" i="9"/>
  <c r="O42" i="9"/>
  <c r="L19" i="9"/>
  <c r="L38" i="9"/>
  <c r="L37" i="9"/>
  <c r="L33" i="9"/>
  <c r="L32" i="9"/>
  <c r="L31" i="9"/>
  <c r="L28" i="9"/>
  <c r="L27" i="9"/>
  <c r="L26" i="9"/>
  <c r="L25" i="9"/>
  <c r="L24" i="9"/>
  <c r="L17" i="9"/>
  <c r="L16" i="9"/>
  <c r="N53" i="9"/>
  <c r="N42" i="9"/>
  <c r="N49" i="9"/>
  <c r="O40" i="9"/>
  <c r="L60" i="9"/>
  <c r="K60" i="9" s="1"/>
  <c r="L59" i="9"/>
  <c r="K59" i="9" s="1"/>
  <c r="L58" i="9"/>
  <c r="K58" i="9" s="1"/>
  <c r="L54" i="9"/>
  <c r="K54" i="9" s="1"/>
  <c r="L53" i="9"/>
  <c r="K53" i="9" s="1"/>
  <c r="L47" i="9"/>
  <c r="K47" i="9" s="1"/>
  <c r="L46" i="9"/>
  <c r="K46" i="9" s="1"/>
  <c r="L45" i="9"/>
  <c r="L44" i="9"/>
  <c r="K44" i="9" s="1"/>
  <c r="L42" i="9"/>
  <c r="K42" i="9" s="1"/>
  <c r="L43" i="9"/>
  <c r="K43" i="9" s="1"/>
  <c r="L62" i="9"/>
  <c r="K62" i="9" s="1"/>
  <c r="L61" i="9"/>
  <c r="K61" i="9" s="1"/>
  <c r="L57" i="9"/>
  <c r="K57" i="9" s="1"/>
  <c r="L56" i="9"/>
  <c r="K56" i="9" s="1"/>
  <c r="L55" i="9"/>
  <c r="L52" i="9"/>
  <c r="K52" i="9" s="1"/>
  <c r="L51" i="9"/>
  <c r="K51" i="9" s="1"/>
  <c r="L50" i="9"/>
  <c r="K50" i="9" s="1"/>
  <c r="L49" i="9"/>
  <c r="K49" i="9" s="1"/>
  <c r="L48" i="9"/>
  <c r="L41" i="9"/>
  <c r="K41" i="9" s="1"/>
  <c r="L40" i="9"/>
  <c r="K40" i="9" s="1"/>
  <c r="C63" i="9"/>
  <c r="G62" i="9"/>
  <c r="C62" i="9"/>
  <c r="G61" i="9"/>
  <c r="C61" i="9"/>
  <c r="G60" i="9"/>
  <c r="C60" i="9"/>
  <c r="G59" i="9"/>
  <c r="C59" i="9"/>
  <c r="G58" i="9"/>
  <c r="C58" i="9"/>
  <c r="G57" i="9"/>
  <c r="C57" i="9"/>
  <c r="G56" i="9"/>
  <c r="C56" i="9"/>
  <c r="G55" i="9"/>
  <c r="C55" i="9"/>
  <c r="G54" i="9"/>
  <c r="C54" i="9"/>
  <c r="G53" i="9"/>
  <c r="C53" i="9"/>
  <c r="G52" i="9"/>
  <c r="C52" i="9"/>
  <c r="G51" i="9"/>
  <c r="C51" i="9"/>
  <c r="G50" i="9"/>
  <c r="C50" i="9"/>
  <c r="G49" i="9"/>
  <c r="C49" i="9"/>
  <c r="G48" i="9"/>
  <c r="C48" i="9"/>
  <c r="G47" i="9"/>
  <c r="C47" i="9"/>
  <c r="G46" i="9"/>
  <c r="C46" i="9"/>
  <c r="K45" i="9"/>
  <c r="G45" i="9"/>
  <c r="C45" i="9"/>
  <c r="G44" i="9"/>
  <c r="C44" i="9"/>
  <c r="G43" i="9"/>
  <c r="C43" i="9"/>
  <c r="G42" i="9"/>
  <c r="C42" i="9"/>
  <c r="G41" i="9"/>
  <c r="C41" i="9"/>
  <c r="G40" i="9"/>
  <c r="C40" i="9"/>
  <c r="G38" i="9"/>
  <c r="G37" i="9"/>
  <c r="G36" i="9"/>
  <c r="G35" i="9"/>
  <c r="G34" i="9"/>
  <c r="G33" i="9"/>
  <c r="G32" i="9"/>
  <c r="G31" i="9"/>
  <c r="G30" i="9"/>
  <c r="G29" i="9"/>
  <c r="G28" i="9"/>
  <c r="G27" i="9"/>
  <c r="G26" i="9"/>
  <c r="G25" i="9"/>
  <c r="G24" i="9"/>
  <c r="G23" i="9"/>
  <c r="G22" i="9"/>
  <c r="G21" i="9"/>
  <c r="G20" i="9"/>
  <c r="G19" i="9"/>
  <c r="G18" i="9"/>
  <c r="G17" i="9"/>
  <c r="G16" i="9"/>
  <c r="K48" i="9" l="1"/>
  <c r="K55" i="9"/>
  <c r="N46" i="9"/>
  <c r="N47" i="9"/>
  <c r="N61" i="9"/>
  <c r="N57" i="9"/>
  <c r="N41" i="9"/>
  <c r="N60" i="9"/>
  <c r="N59" i="9"/>
  <c r="N44" i="9"/>
  <c r="N43" i="9"/>
  <c r="N56" i="9"/>
  <c r="N55" i="9"/>
  <c r="N52" i="9"/>
  <c r="N51" i="9"/>
  <c r="N48" i="9"/>
  <c r="N40" i="9"/>
  <c r="C39" i="9" l="1"/>
  <c r="C38" i="9"/>
  <c r="C37" i="9"/>
  <c r="C36" i="9"/>
  <c r="C35" i="9"/>
  <c r="C34" i="9"/>
  <c r="C33" i="9"/>
  <c r="C32" i="9"/>
  <c r="C31" i="9"/>
  <c r="C30" i="9"/>
  <c r="C29" i="9"/>
  <c r="C28" i="9"/>
  <c r="C27" i="9"/>
  <c r="C26" i="9"/>
  <c r="C25" i="9"/>
  <c r="C24" i="9"/>
  <c r="C23" i="9"/>
  <c r="C22" i="9"/>
  <c r="C21" i="9"/>
  <c r="C20" i="9"/>
  <c r="C19" i="9"/>
  <c r="C18" i="9"/>
  <c r="C17" i="9"/>
  <c r="C16" i="9"/>
  <c r="B67" i="9" l="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L35" i="9" l="1"/>
  <c r="L18" i="9"/>
  <c r="K28" i="9"/>
  <c r="K27" i="9"/>
  <c r="L30" i="9"/>
  <c r="K26" i="9"/>
  <c r="N30" i="9"/>
  <c r="K31" i="9"/>
  <c r="L34" i="9"/>
  <c r="K19" i="9"/>
  <c r="N34" i="9"/>
  <c r="N36" i="9"/>
  <c r="L29" i="9"/>
  <c r="K38" i="9"/>
  <c r="K25" i="9"/>
  <c r="O26" i="9"/>
  <c r="L23" i="9"/>
  <c r="K37" i="9"/>
  <c r="K24" i="9"/>
  <c r="L22" i="9"/>
  <c r="K33" i="9"/>
  <c r="K17" i="9"/>
  <c r="N22" i="9"/>
  <c r="L36" i="9"/>
  <c r="N20" i="9"/>
  <c r="L21" i="9"/>
  <c r="K32" i="9"/>
  <c r="K16" i="9"/>
  <c r="F39" i="9"/>
  <c r="L20" i="9"/>
  <c r="O24" i="9"/>
  <c r="O38" i="9"/>
  <c r="O33" i="9"/>
  <c r="O27" i="9"/>
  <c r="O28" i="9"/>
  <c r="N21" i="9"/>
  <c r="O37" i="9"/>
  <c r="O17" i="9"/>
  <c r="O32" i="9"/>
  <c r="N18" i="9"/>
  <c r="N19" i="9"/>
  <c r="N35" i="9"/>
  <c r="N29" i="9"/>
  <c r="N23" i="9"/>
  <c r="O16" i="9"/>
  <c r="O25" i="9"/>
  <c r="O31" i="9"/>
  <c r="D23" i="11"/>
  <c r="E23" i="11" s="1"/>
  <c r="D21" i="11"/>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C64" i="9"/>
  <c r="D64" i="9" s="1"/>
  <c r="D65" i="9"/>
  <c r="D66" i="9"/>
  <c r="D67" i="9"/>
  <c r="D68" i="9"/>
  <c r="D69" i="9"/>
  <c r="D70" i="9"/>
  <c r="D71" i="9"/>
  <c r="D72" i="9"/>
  <c r="D73" i="9"/>
  <c r="D74" i="9"/>
  <c r="D75" i="9"/>
  <c r="D76" i="9"/>
  <c r="D77" i="9"/>
  <c r="D78" i="9"/>
  <c r="D79" i="9"/>
  <c r="D80" i="9"/>
  <c r="D81" i="9"/>
  <c r="D82" i="9"/>
  <c r="D83" i="9"/>
  <c r="D84" i="9"/>
  <c r="D85" i="9"/>
  <c r="C75" i="9"/>
  <c r="D86" i="9" s="1"/>
  <c r="D87" i="9"/>
  <c r="D88" i="9"/>
  <c r="D89" i="9"/>
  <c r="D90" i="9"/>
  <c r="D91" i="9"/>
  <c r="D92" i="9"/>
  <c r="D93" i="9"/>
  <c r="D94" i="9"/>
  <c r="D95" i="9"/>
  <c r="D96" i="9"/>
  <c r="D97" i="9"/>
  <c r="D98" i="9"/>
  <c r="D99" i="9"/>
  <c r="D100" i="9"/>
  <c r="D101" i="9"/>
  <c r="D102" i="9"/>
  <c r="D103" i="9"/>
  <c r="D104" i="9"/>
  <c r="D105" i="9"/>
  <c r="D106" i="9"/>
  <c r="D107" i="9"/>
  <c r="D108" i="9"/>
  <c r="D109" i="9"/>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K13" i="9"/>
  <c r="D19" i="11"/>
  <c r="E19" i="11" s="1"/>
  <c r="D20" i="11"/>
  <c r="E20" i="11" s="1"/>
  <c r="E21" i="11"/>
  <c r="D22" i="11"/>
  <c r="E22" i="11" s="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M17" i="11" s="1"/>
  <c r="I17" i="11"/>
  <c r="N13" i="11"/>
  <c r="N12" i="11"/>
  <c r="M13" i="11"/>
  <c r="M12" i="11"/>
  <c r="L13" i="11"/>
  <c r="L12" i="11"/>
  <c r="K13" i="11"/>
  <c r="K12" i="11"/>
  <c r="J13" i="11"/>
  <c r="J12" i="11"/>
  <c r="I13" i="11"/>
  <c r="I12" i="11"/>
  <c r="L17" i="11"/>
  <c r="K17" i="11"/>
  <c r="J17" i="11"/>
  <c r="F14" i="11"/>
  <c r="M14" i="11" s="1"/>
  <c r="J14" i="11"/>
  <c r="C13" i="9"/>
  <c r="D13" i="9"/>
  <c r="E14" i="11"/>
  <c r="E13" i="11"/>
  <c r="E12" i="11"/>
  <c r="C15" i="9"/>
  <c r="D15" i="9" s="1"/>
  <c r="D14" i="9"/>
  <c r="C14" i="9"/>
  <c r="D13" i="11"/>
  <c r="D14" i="11"/>
  <c r="D15" i="11"/>
  <c r="E15" i="11"/>
  <c r="D16" i="11"/>
  <c r="E16" i="11"/>
  <c r="D17" i="11"/>
  <c r="E17" i="11"/>
  <c r="D18" i="11"/>
  <c r="E18" i="11" s="1"/>
  <c r="D12" i="11"/>
  <c r="N16" i="9" l="1"/>
  <c r="N37" i="9"/>
  <c r="L39" i="9"/>
  <c r="F63" i="9"/>
  <c r="K29" i="9"/>
  <c r="K30" i="9"/>
  <c r="N26" i="9"/>
  <c r="N31" i="9"/>
  <c r="K20" i="9"/>
  <c r="K22" i="9"/>
  <c r="N38" i="9"/>
  <c r="K36" i="9"/>
  <c r="N32" i="9"/>
  <c r="N17" i="9"/>
  <c r="N28" i="9"/>
  <c r="N24" i="9"/>
  <c r="N25" i="9"/>
  <c r="N27" i="9"/>
  <c r="K21" i="9"/>
  <c r="K18" i="9"/>
  <c r="N33" i="9"/>
  <c r="K23" i="9"/>
  <c r="K34" i="9"/>
  <c r="K35" i="9"/>
  <c r="G39" i="9"/>
  <c r="O39" i="9" s="1"/>
  <c r="K39" i="9"/>
  <c r="N14" i="11"/>
  <c r="L14" i="11"/>
  <c r="N17" i="11"/>
  <c r="I14" i="11"/>
  <c r="K14" i="11"/>
  <c r="L63" i="9" l="1"/>
  <c r="G63" i="9"/>
  <c r="O63" i="9" s="1"/>
  <c r="N39" i="9"/>
  <c r="N63" i="9" l="1"/>
  <c r="K6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<sst xmlns="http://schemas.openxmlformats.org/spreadsheetml/2006/main" count="2811" uniqueCount="1492">
  <si>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</si>
  <si>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</si>
  <si>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</si>
  <si>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</si>
  <si>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</si>
  <si>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</si>
  <si>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</si>
  <si>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</si>
  <si>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</si>
  <si>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</si>
  <si>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</si>
  <si>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</si>
  <si>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</si>
  <si>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</si>
  <si>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</si>
  <si>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</si>
  <si>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</si>
  <si>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</si>
  <si>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</si>
  <si>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</si>
  <si>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</si>
  <si>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</si>
  <si>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</si>
  <si>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</si>
  <si>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</si>
  <si>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</si>
  <si>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</si>
  <si>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</si>
  <si>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</si>
  <si>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</si>
  <si>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</si>
  <si>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</si>
  <si>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</si>
  <si>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</si>
  <si>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</si>
  <si>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</si>
  <si>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</si>
  <si>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</si>
  <si>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</si>
  <si>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</si>
  <si>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</si>
  <si>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</si>
  <si>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</si>
  <si>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</si>
  <si>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</si>
  <si>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</si>
  <si>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</si>
  <si>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</si>
  <si>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</si>
  <si>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</si>
  <si>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</si>
  <si>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</si>
  <si>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</si>
  <si>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</si>
  <si>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</si>
  <si>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</si>
  <si>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</si>
  <si>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</si>
  <si>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</si>
  <si>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</si>
  <si>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</si>
  <si>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</si>
  <si>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</si>
  <si>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</si>
  <si>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</si>
  <si>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</si>
  <si>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</si>
  <si>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</si>
  <si>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</si>
  <si>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</si>
  <si>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</si>
  <si>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</si>
  <si>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</si>
  <si>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</si>
  <si>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</si>
  <si>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</si>
  <si>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</si>
  <si>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</si>
  <si>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</si>
  <si>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</si>
  <si>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</si>
  <si>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</si>
  <si>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</si>
  <si>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</si>
  <si>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</si>
  <si>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</si>
  <si>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</si>
  <si>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</si>
  <si>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</si>
  <si>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</si>
  <si>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</si>
  <si>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</si>
  <si>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</si>
  <si>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</si>
  <si>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</si>
  <si>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</si>
  <si>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</si>
  <si>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</si>
  <si>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</si>
  <si>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</si>
  <si>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</si>
  <si>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</si>
  <si>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</si>
  <si>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</si>
  <si>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</si>
  <si>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</si>
  <si>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</si>
  <si>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</si>
  <si>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</si>
  <si>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</si>
  <si>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</si>
  <si>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</si>
  <si>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</si>
  <si>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</si>
  <si>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</si>
  <si>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</si>
  <si>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</si>
  <si>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</si>
  <si>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</si>
  <si>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</si>
  <si>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</si>
  <si>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</si>
  <si>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</si>
  <si>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</si>
  <si>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</si>
  <si>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</si>
  <si>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</si>
  <si>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</si>
  <si>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</si>
  <si>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</si>
  <si>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</si>
  <si>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</si>
  <si>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</si>
  <si>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</si>
  <si>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</si>
  <si>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</si>
  <si>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</si>
  <si>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</si>
  <si>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</si>
  <si>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</si>
  <si>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</si>
  <si>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</si>
  <si>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</si>
  <si>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</si>
  <si>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</si>
  <si>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</si>
  <si>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</si>
  <si>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</si>
  <si>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</si>
  <si>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</si>
  <si>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</si>
  <si>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</si>
  <si>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</si>
  <si>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</si>
  <si>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</si>
  <si>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</si>
  <si>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</si>
  <si>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</si>
  <si>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</si>
  <si>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</si>
  <si>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</si>
  <si>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</si>
  <si>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</si>
  <si>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</si>
  <si>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</si>
  <si>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</si>
  <si>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</si>
  <si>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</si>
  <si>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</si>
  <si>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</si>
  <si>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</si>
  <si>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</si>
  <si>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</si>
  <si>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</si>
  <si>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</si>
  <si>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</si>
  <si>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</si>
  <si>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</si>
  <si>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</si>
  <si>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</si>
  <si>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</si>
  <si>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</si>
  <si>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</si>
  <si>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</si>
  <si>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</si>
  <si>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</si>
  <si>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</si>
  <si>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</si>
  <si>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</si>
  <si>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</si>
  <si>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</si>
  <si>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</si>
  <si>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</si>
  <si>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</si>
  <si>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</si>
  <si>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</si>
  <si>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</si>
  <si>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</si>
  <si>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</si>
  <si>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</si>
  <si>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</si>
  <si>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</si>
  <si>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</si>
  <si>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</si>
  <si>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</si>
  <si>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</si>
  <si>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</si>
  <si>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</si>
  <si>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</si>
  <si>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</si>
  <si>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</si>
  <si>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</si>
  <si>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</si>
  <si>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</si>
  <si>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</si>
  <si>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</si>
  <si>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</si>
  <si>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</si>
  <si>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</si>
  <si>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</si>
  <si>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</si>
  <si>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</si>
  <si>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</si>
  <si>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</si>
  <si>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</si>
  <si>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</si>
  <si>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</si>
  <si>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</si>
  <si>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</si>
  <si>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</si>
  <si>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</si>
  <si>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</si>
  <si>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</si>
  <si>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</si>
  <si>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</si>
  <si>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</si>
  <si>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</si>
  <si>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</si>
  <si>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</si>
  <si>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</si>
  <si>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</si>
  <si>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</si>
  <si>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</si>
  <si>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</si>
  <si>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</si>
  <si>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</si>
  <si>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</si>
  <si>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</si>
  <si>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</si>
  <si>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</si>
  <si>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</si>
  <si>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</si>
  <si>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</si>
  <si>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</si>
  <si>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</si>
  <si>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</si>
  <si>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</si>
  <si>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</si>
  <si>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</si>
  <si>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</si>
  <si>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</si>
  <si>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</si>
  <si>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</si>
  <si>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</si>
  <si>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</si>
  <si>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</si>
  <si>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</si>
  <si>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</si>
  <si>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</si>
  <si>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</si>
  <si>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</si>
  <si>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</si>
  <si>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</si>
  <si>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</si>
  <si>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</si>
  <si>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</si>
  <si>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</si>
  <si>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</si>
  <si>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</si>
  <si>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</si>
  <si>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</si>
  <si>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</si>
  <si>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</si>
  <si>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</si>
  <si>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</si>
  <si>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</si>
  <si>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</si>
  <si>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</si>
  <si>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</si>
  <si>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</si>
  <si>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</si>
  <si>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</si>
  <si>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</si>
  <si>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</si>
  <si>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</si>
  <si>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</si>
  <si>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</si>
  <si>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</si>
  <si>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</si>
  <si>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</si>
  <si>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</si>
  <si>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</si>
  <si>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</si>
  <si>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</si>
  <si>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</si>
  <si>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</si>
  <si>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</si>
  <si>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</si>
  <si>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</si>
  <si>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</si>
  <si>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</si>
  <si>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</si>
  <si>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</si>
  <si>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</si>
  <si>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</si>
  <si>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</si>
  <si>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</si>
  <si>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</si>
  <si>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</si>
  <si>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</si>
  <si>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</si>
  <si>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</si>
  <si>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</si>
  <si>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</si>
  <si>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</si>
  <si>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</si>
  <si>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</si>
  <si>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</si>
  <si>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</si>
  <si>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</si>
  <si>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</si>
  <si>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</si>
  <si>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</si>
  <si>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</si>
  <si>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</si>
  <si>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</si>
  <si>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</si>
  <si>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</si>
  <si>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</si>
  <si>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</si>
  <si>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</si>
  <si>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</si>
  <si>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</si>
  <si>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</si>
  <si>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</si>
  <si>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</si>
  <si>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</si>
  <si>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</si>
  <si>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</si>
  <si>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</si>
  <si>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</si>
  <si>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</si>
  <si>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</si>
  <si>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</si>
  <si>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</si>
  <si>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</si>
  <si>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</si>
  <si>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</si>
  <si>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</si>
  <si>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</si>
  <si>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</si>
  <si>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</si>
  <si>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</si>
  <si>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</si>
  <si>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</si>
  <si>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</si>
  <si>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</si>
  <si>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</si>
  <si>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</si>
  <si>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</si>
  <si>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</si>
  <si>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</si>
  <si>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</si>
  <si>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</si>
  <si>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</si>
  <si>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</si>
  <si>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</si>
  <si>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</si>
  <si>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</si>
  <si>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</si>
  <si>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</si>
  <si>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</si>
  <si>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</si>
  <si>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</si>
  <si>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</si>
  <si>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</si>
  <si>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</si>
  <si>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</si>
  <si>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</si>
  <si>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</si>
  <si>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</si>
  <si>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</si>
  <si>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</si>
  <si>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</si>
  <si>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</si>
  <si>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</si>
  <si>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</si>
  <si>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</si>
  <si>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</si>
  <si>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</si>
  <si>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</si>
  <si>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</si>
  <si>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</si>
  <si>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</si>
  <si>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</si>
  <si>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</si>
  <si>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</si>
  <si>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</si>
  <si>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</si>
  <si>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</si>
  <si>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</si>
  <si>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</si>
  <si>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</si>
  <si>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</si>
  <si>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</si>
  <si>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</si>
  <si>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</si>
  <si>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</si>
  <si>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</si>
  <si>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</si>
  <si>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</si>
  <si>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</si>
  <si>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</si>
  <si>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</si>
  <si>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</si>
  <si>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</si>
  <si>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</si>
  <si>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</si>
  <si>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</si>
  <si>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</si>
  <si>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</si>
  <si>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</si>
  <si>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</si>
  <si>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</si>
  <si>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</si>
  <si>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</si>
  <si>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</si>
  <si>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</si>
  <si>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</si>
  <si>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</si>
  <si>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</si>
  <si>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</si>
  <si>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</si>
  <si>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</si>
  <si>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</si>
  <si>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</si>
  <si>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</si>
  <si>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</si>
  <si>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</si>
  <si>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</si>
  <si>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</si>
  <si>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</si>
  <si>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</si>
  <si>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</si>
  <si>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</si>
  <si>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</si>
  <si>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</si>
  <si>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</si>
  <si>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</si>
  <si>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</si>
  <si>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</si>
  <si>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</si>
  <si>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</si>
  <si>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</si>
  <si>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</si>
  <si>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</si>
  <si>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</si>
  <si>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</si>
  <si>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</si>
  <si>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</si>
  <si>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</si>
  <si>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</si>
  <si>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</si>
  <si>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</si>
  <si>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</si>
  <si>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</si>
  <si>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</si>
  <si>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</si>
  <si>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</si>
  <si>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</si>
  <si>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</si>
  <si>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</si>
  <si>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</si>
  <si>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</si>
  <si>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</si>
  <si>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</si>
  <si>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</si>
  <si>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</si>
  <si>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</si>
  <si>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</si>
  <si>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</si>
  <si>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</si>
  <si>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</si>
  <si>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</si>
  <si>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</si>
  <si>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</si>
  <si>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</si>
  <si>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</si>
  <si>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</si>
  <si>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</si>
  <si>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</si>
  <si>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</si>
  <si>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</si>
  <si>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</si>
  <si>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</si>
  <si>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</si>
  <si>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</si>
  <si>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</si>
  <si>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</si>
  <si>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</si>
  <si>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</si>
  <si>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</si>
  <si>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</si>
  <si>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</si>
  <si>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</si>
  <si>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</si>
  <si>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</si>
  <si>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</si>
  <si>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</si>
  <si>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</si>
  <si>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</si>
  <si>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</si>
  <si>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</si>
  <si>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</si>
  <si>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</si>
  <si>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</si>
  <si>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</si>
  <si>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</si>
  <si>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</si>
  <si>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</si>
  <si>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</si>
  <si>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</si>
  <si>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</si>
  <si>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</si>
  <si>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</si>
  <si>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</si>
  <si>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</si>
  <si>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</si>
  <si>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</si>
  <si>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</si>
  <si>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</si>
  <si>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</si>
  <si>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</si>
  <si>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</si>
  <si>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</si>
  <si>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</si>
  <si>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</si>
  <si>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</si>
  <si>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</si>
  <si>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</si>
  <si>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</si>
  <si>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</si>
  <si>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</si>
  <si>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</si>
  <si>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</si>
  <si>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</si>
  <si>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</si>
  <si>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</si>
  <si>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</si>
  <si>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</si>
  <si>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</si>
  <si>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</si>
  <si>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</si>
  <si>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</si>
  <si>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</si>
  <si>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</si>
  <si>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</si>
  <si>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</si>
  <si>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</si>
  <si>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</si>
  <si>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</si>
  <si>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</si>
  <si>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</si>
  <si>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</si>
  <si>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</si>
  <si>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</si>
  <si>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</si>
  <si>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</si>
  <si>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</si>
  <si>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</si>
  <si>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</si>
  <si>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</si>
  <si>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</si>
  <si>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</si>
  <si>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</si>
  <si>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</si>
  <si>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</si>
  <si>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</si>
  <si>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</si>
  <si>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</si>
  <si>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</si>
  <si>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</si>
  <si>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</si>
  <si>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</si>
  <si>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</si>
  <si>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</si>
  <si>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</si>
  <si>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</si>
  <si>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</si>
  <si>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</si>
  <si>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</si>
  <si>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</si>
  <si>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</si>
  <si>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</si>
  <si>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</si>
  <si>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</si>
  <si>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</si>
  <si>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</si>
  <si>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</si>
  <si>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</si>
  <si>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</si>
  <si>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</si>
  <si>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</si>
  <si>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</si>
  <si>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</si>
  <si>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</si>
  <si>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</si>
  <si>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</si>
  <si>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</si>
  <si>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</si>
  <si>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</si>
  <si>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</si>
  <si>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</si>
  <si>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</si>
  <si>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</si>
  <si>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</si>
  <si>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</si>
  <si>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</si>
  <si>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</si>
  <si>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</si>
  <si>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</si>
  <si>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</si>
  <si>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</si>
  <si>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</si>
  <si>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</si>
  <si>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</si>
  <si>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</si>
  <si>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</si>
  <si>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</si>
  <si>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</si>
  <si>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</si>
  <si>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</si>
  <si>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</si>
  <si>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</si>
  <si>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</si>
  <si>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</si>
  <si>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</si>
  <si>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</si>
  <si>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</si>
  <si>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</si>
  <si>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</si>
  <si>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</si>
  <si>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</si>
  <si>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</si>
  <si>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</si>
  <si>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</si>
  <si>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</si>
  <si>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</si>
  <si>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</si>
  <si>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</si>
  <si>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</si>
  <si>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</si>
  <si>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</si>
  <si>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</si>
  <si>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</si>
  <si>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</si>
  <si>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</si>
  <si>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</si>
  <si>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</si>
  <si>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</si>
  <si>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</si>
  <si>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</si>
  <si>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</si>
  <si>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</si>
  <si>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</si>
  <si>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</si>
  <si>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</si>
  <si>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</si>
  <si>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</si>
  <si>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</si>
  <si>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</si>
  <si>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</si>
  <si>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</si>
  <si>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</si>
  <si>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</si>
  <si>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</si>
  <si>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</si>
  <si>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</si>
  <si>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</si>
  <si>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</si>
  <si>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</si>
  <si>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</si>
  <si>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</si>
  <si>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</si>
  <si>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</si>
  <si>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</si>
  <si>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</si>
  <si>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</si>
  <si>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</si>
  <si>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</si>
  <si>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</si>
  <si>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</si>
  <si>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</si>
  <si>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</si>
  <si>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</si>
  <si>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</si>
  <si>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</si>
  <si>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</si>
  <si>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</si>
  <si>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</si>
  <si>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</si>
  <si>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</si>
  <si>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</si>
  <si>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</si>
  <si>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</si>
  <si>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</si>
  <si>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</si>
  <si>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</si>
  <si>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</si>
  <si>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</si>
  <si>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</si>
  <si>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</si>
  <si>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</si>
  <si>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</si>
  <si>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</si>
  <si>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</si>
  <si>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</si>
  <si>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</si>
  <si>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</si>
  <si>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</si>
  <si>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</si>
  <si>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</si>
  <si>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</si>
  <si>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</si>
  <si>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</si>
  <si>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</si>
  <si>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</si>
  <si>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</si>
  <si>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</si>
  <si>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</si>
  <si>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</si>
  <si>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</si>
  <si>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</si>
  <si>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</si>
  <si>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</si>
  <si>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</si>
  <si>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</si>
  <si>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</si>
  <si>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</si>
  <si>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</si>
  <si>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</si>
  <si>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</si>
  <si>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</si>
  <si>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</si>
  <si>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</si>
  <si>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</si>
  <si>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</si>
  <si>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</si>
  <si>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</si>
  <si>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</si>
  <si>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</si>
  <si>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</si>
  <si>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</si>
  <si>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</si>
  <si>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</si>
  <si>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</si>
  <si>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</si>
  <si>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</si>
  <si>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</si>
  <si>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</si>
  <si>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</si>
  <si>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</si>
  <si>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</si>
  <si>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</si>
  <si>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</si>
  <si>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</si>
  <si>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</si>
  <si>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</si>
  <si>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</si>
  <si>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</si>
  <si>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</si>
  <si>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</si>
  <si>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</si>
  <si>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</si>
  <si>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</si>
  <si>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</si>
  <si>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</si>
  <si>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</si>
  <si>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</si>
  <si>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</si>
  <si>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</si>
  <si>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</si>
  <si>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</si>
  <si>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</si>
  <si>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</si>
  <si>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</si>
  <si>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</si>
  <si>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</si>
  <si>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</si>
  <si>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</si>
  <si>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</si>
  <si>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</si>
  <si>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</si>
  <si>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</si>
  <si>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</si>
  <si>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</si>
  <si>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</si>
  <si>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</si>
  <si>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</si>
  <si>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</si>
  <si>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</si>
  <si>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</si>
  <si>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</si>
  <si>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</si>
  <si>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</si>
  <si>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</si>
  <si>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</si>
  <si>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</si>
  <si>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</si>
  <si>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</si>
  <si>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</si>
  <si>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</si>
  <si>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</si>
  <si>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</si>
  <si>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</si>
  <si>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</si>
  <si>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</si>
  <si>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</si>
  <si>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</si>
  <si>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</si>
  <si>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</si>
  <si>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</si>
  <si>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</si>
  <si>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</si>
  <si>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</si>
  <si>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</si>
  <si>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</si>
  <si>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</si>
  <si>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</si>
  <si>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</si>
  <si>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</si>
  <si>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</si>
  <si>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</si>
  <si>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</si>
  <si>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</si>
  <si>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</si>
  <si>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</si>
  <si>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</si>
  <si>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</si>
  <si>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</si>
  <si>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</si>
  <si>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</si>
  <si>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</si>
  <si>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</si>
  <si>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</si>
  <si>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</si>
  <si>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</si>
  <si>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</si>
  <si>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</si>
  <si>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</si>
  <si>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</si>
  <si>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</si>
  <si>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</si>
  <si>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</si>
  <si>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</si>
  <si>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</si>
  <si>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</si>
  <si>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</si>
  <si>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</si>
  <si>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</si>
  <si>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</si>
  <si>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</si>
  <si>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</si>
  <si>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</si>
  <si>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</si>
  <si>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</si>
  <si>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</si>
  <si>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</si>
  <si>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</si>
  <si>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</si>
  <si>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</si>
  <si>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</si>
  <si>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</si>
  <si>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</si>
  <si>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</si>
  <si>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</si>
  <si>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</si>
  <si>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</si>
  <si>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</si>
  <si>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</si>
  <si>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</si>
  <si>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</si>
  <si>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</si>
  <si>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</si>
  <si>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</si>
  <si>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</si>
  <si>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</si>
  <si>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</si>
  <si>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</si>
  <si>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</si>
  <si>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</si>
  <si>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</si>
  <si>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</si>
  <si>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</si>
  <si>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</si>
  <si>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</si>
  <si>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</si>
  <si>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</si>
  <si>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</si>
  <si>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</si>
  <si>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</si>
  <si>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</si>
  <si>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</si>
  <si>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</si>
  <si>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</si>
  <si>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</si>
  <si>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</si>
  <si>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</si>
  <si>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</si>
  <si>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</si>
  <si>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</si>
  <si>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</si>
  <si>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</si>
  <si>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</si>
  <si>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</si>
  <si>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</si>
  <si>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</si>
  <si>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</si>
  <si>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</si>
  <si>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</si>
  <si>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</si>
  <si>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</si>
  <si>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</si>
  <si>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</si>
  <si>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</si>
  <si>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</si>
  <si>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</si>
  <si>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</si>
  <si>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</si>
  <si>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</si>
  <si>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</si>
  <si>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</si>
  <si>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</si>
  <si>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</si>
  <si>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</si>
  <si>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</si>
  <si>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</si>
  <si>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</si>
  <si>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</si>
  <si>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</si>
  <si>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</si>
  <si>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</si>
  <si>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</si>
  <si>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</si>
  <si>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</si>
  <si>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</si>
  <si>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</si>
  <si>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</si>
  <si>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</si>
  <si>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</si>
  <si>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</si>
  <si>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</si>
  <si>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</si>
  <si>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</si>
  <si>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</si>
  <si>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</si>
  <si>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</si>
  <si>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</si>
  <si>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</si>
  <si>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</si>
  <si>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</si>
  <si>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</si>
  <si>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</si>
  <si>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</si>
  <si>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</si>
  <si>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</si>
  <si>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</si>
  <si>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</si>
  <si>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</si>
  <si>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</si>
  <si>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</si>
  <si>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</si>
  <si>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</si>
  <si>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</si>
  <si>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</si>
  <si>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</si>
  <si>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</si>
  <si>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</si>
  <si>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</si>
  <si>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</si>
  <si>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</si>
  <si>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</si>
  <si>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</si>
  <si>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</si>
  <si>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</si>
  <si>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</si>
  <si>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</si>
  <si>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</si>
  <si>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</si>
  <si>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</si>
  <si>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</si>
  <si>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</si>
  <si>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</si>
  <si>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</si>
  <si>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</si>
  <si>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</si>
  <si>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</si>
  <si>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</si>
  <si>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</si>
  <si>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</si>
  <si>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</si>
  <si>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</si>
  <si>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</si>
  <si>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</si>
  <si>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</si>
  <si>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</si>
  <si>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</si>
  <si>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</si>
  <si>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</si>
  <si>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</si>
  <si>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</si>
  <si>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</si>
  <si>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</si>
  <si>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</si>
  <si>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</si>
  <si>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</si>
  <si>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</si>
  <si>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</si>
  <si>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</si>
  <si>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</si>
  <si>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</si>
  <si>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</si>
  <si>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</si>
  <si>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</si>
  <si>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</si>
  <si>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</si>
  <si>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</si>
  <si>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</si>
  <si>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</si>
  <si>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</si>
  <si>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</si>
  <si>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</si>
  <si>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</si>
  <si>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</si>
  <si>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</si>
  <si>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</si>
  <si>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</si>
  <si>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</si>
  <si>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</si>
  <si>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</si>
  <si>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</si>
  <si>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</si>
  <si>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</si>
  <si>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</si>
  <si>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</si>
  <si>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</si>
  <si>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</si>
  <si>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</si>
  <si>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</si>
  <si>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</si>
  <si>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</si>
  <si>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</si>
  <si>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</si>
  <si>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</si>
  <si>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</si>
  <si>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</si>
  <si>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</si>
  <si>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</si>
  <si>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</si>
  <si>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</si>
  <si>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</si>
  <si>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</si>
  <si>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</si>
  <si>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</si>
  <si>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</si>
  <si>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</si>
  <si>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</si>
  <si>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</si>
  <si>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</si>
  <si>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</si>
  <si>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</si>
  <si>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</si>
  <si>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</si>
  <si>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</si>
  <si>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</si>
  <si>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</si>
  <si>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</si>
  <si>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</si>
  <si>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</si>
  <si>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</si>
  <si>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</si>
  <si>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</si>
  <si>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</si>
  <si>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</si>
  <si>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</si>
  <si>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</si>
  <si>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</si>
  <si>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</si>
  <si>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</si>
  <si>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</si>
  <si>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</si>
  <si>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</si>
  <si>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</si>
  <si>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</si>
  <si>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</si>
  <si>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</si>
  <si>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</si>
  <si>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</si>
  <si>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</si>
  <si>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</si>
  <si>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</si>
  <si>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</si>
  <si>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</si>
  <si>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</si>
  <si>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</si>
  <si>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</si>
  <si>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</si>
  <si>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</si>
  <si>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</si>
  <si>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</si>
  <si>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</si>
  <si>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</si>
  <si>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</si>
  <si>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</si>
  <si>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</si>
  <si>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</si>
  <si>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</si>
  <si>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</si>
  <si>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</si>
  <si>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</si>
  <si>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</si>
  <si>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</si>
  <si>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</si>
  <si>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</si>
  <si>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</si>
  <si>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</si>
  <si>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</si>
  <si>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</si>
  <si>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</si>
  <si>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</si>
  <si>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</si>
  <si>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</si>
  <si>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</si>
  <si>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</si>
  <si>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</si>
  <si>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</si>
  <si>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</si>
  <si>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</si>
  <si>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</si>
  <si>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</si>
  <si>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</si>
  <si>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</si>
  <si>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</si>
  <si>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</si>
  <si>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</si>
  <si>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</si>
  <si>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</si>
  <si>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</si>
  <si>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</si>
  <si>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</si>
  <si>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</si>
  <si>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</si>
  <si>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</si>
  <si>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</si>
  <si>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</si>
  <si>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</si>
  <si>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</si>
  <si>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</si>
  <si>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</si>
  <si>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</si>
  <si>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</si>
  <si>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</si>
  <si>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</si>
  <si>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</si>
  <si>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</si>
  <si>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</si>
  <si>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</si>
  <si>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</si>
  <si>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</si>
  <si>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</si>
  <si>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</si>
  <si>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</si>
  <si>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</si>
  <si>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</si>
  <si>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</si>
  <si>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</si>
  <si>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</si>
  <si>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</si>
  <si>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</si>
  <si>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</si>
  <si>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</si>
  <si>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</si>
  <si>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</si>
  <si>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</si>
  <si>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</si>
  <si>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</si>
  <si>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</si>
  <si>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</si>
  <si>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</si>
  <si>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</si>
  <si>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</si>
  <si>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</si>
  <si>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</si>
  <si>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</si>
  <si>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</si>
  <si>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</si>
  <si>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</si>
  <si>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</si>
  <si>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</si>
  <si>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</si>
  <si>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</si>
  <si>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</si>
  <si>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</si>
  <si>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</si>
  <si>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</si>
  <si>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</si>
  <si>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</si>
  <si>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</si>
  <si>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</si>
  <si>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</si>
  <si>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</si>
  <si>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</si>
  <si>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</si>
  <si>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</si>
  <si>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</si>
  <si>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</si>
  <si>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</si>
  <si>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</si>
  <si>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</si>
  <si>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</si>
  <si>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</si>
  <si>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</si>
  <si>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</si>
  <si>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</si>
  <si>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</si>
  <si>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</si>
  <si>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</si>
  <si>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</si>
  <si>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</si>
  <si>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</si>
  <si>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</si>
  <si>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</si>
  <si>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</si>
  <si>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</si>
  <si>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</si>
  <si>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</si>
  <si>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</si>
  <si>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</si>
  <si>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</si>
  <si>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</si>
  <si>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</si>
  <si>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</si>
  <si>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</si>
  <si>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</si>
  <si>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</si>
  <si>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</si>
  <si>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</si>
  <si>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</si>
  <si>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</si>
  <si>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</si>
  <si>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</si>
  <si>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</si>
  <si>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</si>
  <si>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</si>
  <si>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</si>
  <si>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</si>
  <si>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</si>
  <si>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</si>
  <si>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</si>
  <si>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</si>
  <si>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</si>
  <si>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</si>
  <si>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</si>
  <si>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</si>
  <si>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</si>
  <si>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</si>
  <si>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</si>
  <si>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</si>
  <si>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</si>
  <si>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</si>
  <si>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</si>
  <si>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</si>
  <si>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</si>
  <si>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</si>
  <si>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</si>
  <si>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</si>
  <si>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</si>
  <si>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</si>
  <si>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</si>
  <si>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</si>
  <si>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</si>
  <si>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</si>
  <si>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</si>
  <si>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</si>
  <si>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</si>
  <si>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</si>
  <si>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</si>
  <si>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</si>
  <si>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</si>
  <si>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</si>
  <si>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</si>
  <si>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</si>
  <si>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</si>
  <si>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</si>
  <si>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</si>
  <si>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</si>
  <si>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</si>
  <si>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</si>
  <si>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</si>
  <si>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</si>
  <si>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</si>
  <si>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</si>
  <si>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</si>
  <si>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</si>
  <si>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</si>
  <si>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</si>
  <si>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</si>
  <si>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</si>
  <si>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</si>
  <si>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</si>
  <si>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</si>
  <si>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</si>
  <si>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</si>
  <si>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</si>
  <si>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</si>
  <si>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</si>
  <si>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</si>
  <si>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</si>
  <si>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</si>
  <si>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</si>
  <si>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</si>
  <si>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</si>
  <si>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</si>
  <si>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</si>
  <si>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</si>
  <si>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</si>
  <si>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</si>
  <si>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</si>
  <si>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</si>
  <si>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</si>
  <si>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</si>
  <si>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</si>
  <si>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</si>
  <si>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</si>
  <si>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</si>
  <si>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</si>
  <si>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</si>
  <si>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</si>
  <si>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</si>
  <si>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</si>
  <si>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</si>
  <si>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</si>
  <si>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</si>
  <si>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</si>
  <si>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</si>
  <si>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</si>
  <si>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</si>
  <si>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</si>
  <si>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</si>
  <si>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</si>
  <si>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</si>
  <si>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</si>
  <si>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</si>
  <si>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</si>
  <si>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</si>
  <si>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</si>
  <si>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</si>
  <si>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</si>
  <si>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</si>
  <si>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</si>
  <si>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</si>
  <si>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</si>
  <si>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</si>
  <si>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</si>
  <si>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</si>
  <si>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</si>
  <si>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</si>
  <si>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</si>
  <si>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</si>
  <si>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</si>
  <si>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</si>
  <si>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</si>
  <si>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</si>
  <si>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</si>
  <si>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</si>
  <si>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</si>
  <si>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</si>
  <si>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</si>
  <si>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</si>
  <si>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</si>
  <si>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</si>
  <si>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</si>
  <si>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</si>
  <si>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</si>
  <si>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</si>
  <si>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</si>
  <si>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</si>
  <si>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lb/Mgal</t>
  </si>
  <si>
    <t>--</t>
  </si>
  <si>
    <r>
      <rPr>
        <vertAlign val="superscript"/>
        <sz val="10"/>
        <rFont val="Times New Roman"/>
        <family val="1"/>
      </rPr>
      <t>2</t>
    </r>
    <r>
      <rPr>
        <sz val="10"/>
        <rFont val="Times New Roman"/>
        <family val="1"/>
      </rPr>
      <t xml:space="preserve">The proposed emission rates are consistent with those suggested by ODEQ for diesel combustion (https://www.oregon.gov/deq/aq/cao/Pages/faq-step2.aspx).  Specifically, emission rates are based on Ventura County Air Pollution Control District and South Coast Air Quality Management District AB2588 reporting documents, with the exception of diesel particulate matter (DPM), which is conservatively estimated as the maximum of the sum of manufacturer-provided particulate matter and hydrocarbon emission rates for any load. </t>
    </r>
  </si>
  <si>
    <t>Maximum fuel consumption rate</t>
  </si>
  <si>
    <t>gallons/hour/generator</t>
  </si>
  <si>
    <t>Maximum hourly DPM emission rate</t>
  </si>
  <si>
    <t>lbs/hour/generator</t>
  </si>
  <si>
    <t>Daily operational limitation (acute assessment)</t>
  </si>
  <si>
    <t>hours/generator/day</t>
  </si>
  <si>
    <t>Number of cold starts (acute assessment)</t>
  </si>
  <si>
    <t>starts/generator/day</t>
  </si>
  <si>
    <t>Annual operational limitation (chronic assessment)</t>
  </si>
  <si>
    <t>hours/generator/year</t>
  </si>
  <si>
    <t>Number of cold starts (chronic assessment)</t>
  </si>
  <si>
    <t>starts/generator/year</t>
  </si>
  <si>
    <r>
      <t>Cold start factor (THC multiplier)</t>
    </r>
    <r>
      <rPr>
        <vertAlign val="superscript"/>
        <sz val="10"/>
        <color theme="1"/>
        <rFont val="Times New Roman"/>
        <family val="1"/>
      </rPr>
      <t>8</t>
    </r>
  </si>
  <si>
    <r>
      <t>Cold start factor (CO multiplier)</t>
    </r>
    <r>
      <rPr>
        <vertAlign val="superscript"/>
        <sz val="10"/>
        <color theme="1"/>
        <rFont val="Times New Roman"/>
        <family val="1"/>
      </rPr>
      <t>8</t>
    </r>
  </si>
  <si>
    <t>Number of engines</t>
  </si>
  <si>
    <t>3MW EG (Defuault)</t>
  </si>
  <si>
    <t>3MW EG (Alternate)</t>
  </si>
  <si>
    <t>hours/day (all generators combined)</t>
  </si>
  <si>
    <t>starts/day (all generators combined), conservatively scaled from base scenario</t>
  </si>
  <si>
    <t>hours/year (all generators combined)</t>
  </si>
  <si>
    <t>starts/year (all generators combined), conservatively scaled from base scenario</t>
  </si>
  <si>
    <t>Variables - Default Scenario</t>
  </si>
  <si>
    <t>Variables - Alternate Scenario</t>
  </si>
  <si>
    <t>Variable</t>
  </si>
  <si>
    <t>Number of engines may vary.  Model assumes emissions come from worst-case engine.</t>
  </si>
  <si>
    <r>
      <rPr>
        <vertAlign val="superscript"/>
        <sz val="10"/>
        <color theme="1"/>
        <rFont val="Times New Roman"/>
        <family val="1"/>
      </rPr>
      <t>1</t>
    </r>
    <r>
      <rPr>
        <sz val="10"/>
        <color theme="1"/>
        <rFont val="Times New Roman"/>
        <family val="1"/>
      </rPr>
      <t xml:space="preserve">STACK proposes to install 49 identical 3MW emergency generators.  </t>
    </r>
  </si>
  <si>
    <t>References and notes are summarized on the '3.  Pollutant Emissions Notes' tab</t>
  </si>
  <si>
    <r>
      <rPr>
        <vertAlign val="superscript"/>
        <sz val="10"/>
        <color theme="1"/>
        <rFont val="Times New Roman"/>
        <family val="1"/>
      </rPr>
      <t>3</t>
    </r>
    <r>
      <rPr>
        <sz val="10"/>
        <color theme="1"/>
        <rFont val="Times New Roman"/>
        <family val="1"/>
      </rPr>
      <t xml:space="preserve">Annual PTE/Capacity assumes the following:
</t>
    </r>
    <r>
      <rPr>
        <b/>
        <sz val="10"/>
        <color theme="1"/>
        <rFont val="Times New Roman"/>
        <family val="1"/>
      </rPr>
      <t xml:space="preserve">Default scenario: </t>
    </r>
    <r>
      <rPr>
        <sz val="10"/>
        <color theme="1"/>
        <rFont val="Times New Roman"/>
        <family val="1"/>
      </rPr>
      <t xml:space="preserve">20 hours per year per generator of non-emergency operation.
</t>
    </r>
    <r>
      <rPr>
        <b/>
        <sz val="10"/>
        <color theme="1"/>
        <rFont val="Times New Roman"/>
        <family val="1"/>
      </rPr>
      <t>Alternate scenario:</t>
    </r>
    <r>
      <rPr>
        <sz val="10"/>
        <color theme="1"/>
        <rFont val="Times New Roman"/>
        <family val="1"/>
      </rPr>
      <t xml:space="preserve"> 530 hours per year of non-emergency operation for all generators combined.  
Actual hours of non-emergency operation during a typical year is expected to be significantly lower.</t>
    </r>
  </si>
  <si>
    <r>
      <rPr>
        <vertAlign val="superscript"/>
        <sz val="10"/>
        <color theme="1"/>
        <rFont val="Times New Roman"/>
        <family val="1"/>
      </rPr>
      <t>5</t>
    </r>
    <r>
      <rPr>
        <sz val="10"/>
        <color theme="1"/>
        <rFont val="Times New Roman"/>
        <family val="1"/>
      </rPr>
      <t>Emissions of chemicals shown in</t>
    </r>
    <r>
      <rPr>
        <sz val="10"/>
        <color theme="8"/>
        <rFont val="Times New Roman"/>
        <family val="1"/>
      </rPr>
      <t xml:space="preserve"> blue text</t>
    </r>
    <r>
      <rPr>
        <sz val="10"/>
        <color theme="1"/>
        <rFont val="Times New Roman"/>
        <family val="1"/>
      </rPr>
      <t xml:space="preserve"> are expected to be elevated during startup of the generator.  To conservatively account for potentially elevated emissions during startup, the first minute of emissions are assumed to be 4.5 times greater than steady-state emissions.  See additional discussion below.  </t>
    </r>
  </si>
  <si>
    <r>
      <rPr>
        <vertAlign val="superscript"/>
        <sz val="10"/>
        <color theme="1"/>
        <rFont val="Times New Roman"/>
        <family val="1"/>
      </rPr>
      <t>6</t>
    </r>
    <r>
      <rPr>
        <sz val="10"/>
        <color theme="1"/>
        <rFont val="Times New Roman"/>
        <family val="1"/>
      </rPr>
      <t xml:space="preserve">Emissions of chemicals shown in </t>
    </r>
    <r>
      <rPr>
        <sz val="10"/>
        <color theme="9"/>
        <rFont val="Times New Roman"/>
        <family val="1"/>
      </rPr>
      <t>green text</t>
    </r>
    <r>
      <rPr>
        <sz val="10"/>
        <color theme="1"/>
        <rFont val="Times New Roman"/>
        <family val="1"/>
      </rPr>
      <t xml:space="preserve"> are expected to be elevated during startup of the generator.  To conservatively account for potentially elevated emissions during startup, the first minute of emissions are assumed to be 4.8 times greater than steady-state emissions.  See additional discussion below.  </t>
    </r>
  </si>
  <si>
    <r>
      <rPr>
        <vertAlign val="superscript"/>
        <sz val="10"/>
        <color theme="1"/>
        <rFont val="Times New Roman"/>
        <family val="1"/>
      </rPr>
      <t>7</t>
    </r>
    <r>
      <rPr>
        <sz val="10"/>
        <color theme="1"/>
        <rFont val="Times New Roman"/>
        <family val="1"/>
      </rPr>
      <t xml:space="preserve">For chemicals that have elevated emissions during startup, the annual and daily emission rates conservatively assume emissions will be elevated for the first minute of operation using the approach outlined in the example calculation below.  The cold start factor and number of starts per generator are summarized in the </t>
    </r>
    <r>
      <rPr>
        <i/>
        <sz val="10"/>
        <color theme="1"/>
        <rFont val="Times New Roman"/>
        <family val="1"/>
      </rPr>
      <t>variables</t>
    </r>
    <r>
      <rPr>
        <sz val="10"/>
        <color theme="1"/>
        <rFont val="Times New Roman"/>
        <family val="1"/>
      </rPr>
      <t xml:space="preserve"> table below.
</t>
    </r>
  </si>
  <si>
    <t>Pollutant Emissions Notes:</t>
  </si>
  <si>
    <r>
      <rPr>
        <vertAlign val="superscript"/>
        <sz val="10"/>
        <color theme="1"/>
        <rFont val="Times New Roman"/>
        <family val="1"/>
      </rPr>
      <t>4</t>
    </r>
    <r>
      <rPr>
        <sz val="10"/>
        <color theme="1"/>
        <rFont val="Times New Roman"/>
        <family val="1"/>
      </rPr>
      <t xml:space="preserve">Daily PTE/Capacity assumes the following:
</t>
    </r>
    <r>
      <rPr>
        <b/>
        <sz val="10"/>
        <color theme="1"/>
        <rFont val="Times New Roman"/>
        <family val="1"/>
      </rPr>
      <t xml:space="preserve">Default scenario: </t>
    </r>
    <r>
      <rPr>
        <sz val="10"/>
        <color theme="1"/>
        <rFont val="Times New Roman"/>
        <family val="1"/>
      </rPr>
      <t xml:space="preserve">2 hours per day per generator of non-emergency operation.  
</t>
    </r>
    <r>
      <rPr>
        <b/>
        <sz val="10"/>
        <color theme="1"/>
        <rFont val="Times New Roman"/>
        <family val="1"/>
      </rPr>
      <t xml:space="preserve">Alternate scenario:  </t>
    </r>
    <r>
      <rPr>
        <sz val="10"/>
        <color theme="1"/>
        <rFont val="Times New Roman"/>
        <family val="1"/>
      </rPr>
      <t>90 hours per day of non-emergency operation for al generators combined. 
Actual hours of non-emergency operation during a typical year is expected to be significantly lower.</t>
    </r>
  </si>
  <si>
    <t>SI PORL2, LLC</t>
  </si>
  <si>
    <t>4735 NE Starr Boulevard</t>
  </si>
  <si>
    <t>Hillsboro</t>
  </si>
  <si>
    <t>97124</t>
  </si>
  <si>
    <t>34-0245</t>
  </si>
  <si>
    <t>Mike Casey</t>
  </si>
  <si>
    <t>404-644-0803</t>
  </si>
  <si>
    <t>gallons used during non-emergency operation</t>
  </si>
  <si>
    <t>Fuel</t>
  </si>
  <si>
    <t>N/A</t>
  </si>
  <si>
    <t xml:space="preserve">3,000 kWe emergency generator </t>
  </si>
  <si>
    <t>TEU-2</t>
  </si>
  <si>
    <t>TEU-3</t>
  </si>
  <si>
    <t>TEU-4</t>
  </si>
  <si>
    <t>TEU-6</t>
  </si>
  <si>
    <t>TEU-5</t>
  </si>
  <si>
    <t>TEU-7</t>
  </si>
  <si>
    <t>TEU-8</t>
  </si>
  <si>
    <t>TEU-9</t>
  </si>
  <si>
    <t>TEU-10</t>
  </si>
  <si>
    <t>TEU-11</t>
  </si>
  <si>
    <t>TEU-12</t>
  </si>
  <si>
    <t>TEU-13</t>
  </si>
  <si>
    <t>TEU-14</t>
  </si>
  <si>
    <t>TEU-15</t>
  </si>
  <si>
    <t>TEU-16</t>
  </si>
  <si>
    <t>TEU-17</t>
  </si>
  <si>
    <t>TEU-18</t>
  </si>
  <si>
    <t>TEU-19</t>
  </si>
  <si>
    <t>TEU-20</t>
  </si>
  <si>
    <t>TEU-21</t>
  </si>
  <si>
    <t>TEU-22</t>
  </si>
  <si>
    <t>TEU-23</t>
  </si>
  <si>
    <t>TEU-24</t>
  </si>
  <si>
    <t>TEU-25</t>
  </si>
  <si>
    <t>TEU-26</t>
  </si>
  <si>
    <t>TEU-27</t>
  </si>
  <si>
    <t>TEU-28</t>
  </si>
  <si>
    <t>TEU-29</t>
  </si>
  <si>
    <t>TEU-30</t>
  </si>
  <si>
    <t>TEU-31</t>
  </si>
  <si>
    <t>TEU-32</t>
  </si>
  <si>
    <t>TEU-33</t>
  </si>
  <si>
    <t>TEU-34</t>
  </si>
  <si>
    <t>TEU-35</t>
  </si>
  <si>
    <t>TEU-36</t>
  </si>
  <si>
    <t>TEU-37</t>
  </si>
  <si>
    <t>TEU-38</t>
  </si>
  <si>
    <t>TEU-39</t>
  </si>
  <si>
    <t>TEU-40</t>
  </si>
  <si>
    <t>TEU-41</t>
  </si>
  <si>
    <t>TEU-42</t>
  </si>
  <si>
    <t>TEU-43</t>
  </si>
  <si>
    <t>TEU-44</t>
  </si>
  <si>
    <t>TEU-45</t>
  </si>
  <si>
    <t>TEU-46</t>
  </si>
  <si>
    <t>TEU-47</t>
  </si>
  <si>
    <t>TEU-48</t>
  </si>
  <si>
    <t>TEU-49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</si>
</sst>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10"/>
      <color theme="1"/>
      <name val="Times New Roman"/>
      <family val="2"/>
    </font>
    <font>
      <sz val="10"/>
      <color theme="1"/>
      <name val="Times New Roman"/>
      <family val="1"/>
    </font>
    <font>
      <vertAlign val="superscript"/>
      <sz val="10"/>
      <color theme="1"/>
      <name val="Times New Roman"/>
      <family val="1"/>
    </font>
    <font>
      <sz val="10"/>
      <name val="Times New Roman"/>
      <family val="1"/>
    </font>
    <font>
      <vertAlign val="superscript"/>
      <sz val="10"/>
      <name val="Times New Roman"/>
      <family val="1"/>
    </font>
    <font>
      <i/>
      <sz val="10"/>
      <color theme="1"/>
      <name val="Times New Roman"/>
      <family val="1"/>
    </font>
    <font>
      <b/>
      <sz val="10"/>
      <color theme="1"/>
      <name val="Times New Roman"/>
      <family val="1"/>
    </font>
    <font>
      <sz val="10"/>
      <color theme="9"/>
      <name val="Times New Roman"/>
      <family val="1"/>
    </font>
    <font>
      <sz val="10"/>
      <color theme="8"/>
      <name val="Times New Roman"/>
      <family val="1"/>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6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xf numFmtId="0" fontId="40" fillId="0" borderId="0"/>
  </cellStyleXfs>
  <cellXfs count="351">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49" fontId="3" fillId="0" borderId="2" xfId="1" applyNumberFormat="1" applyFont="1" applyFill="1" applyBorder="1" applyAlignment="1">
      <alignment horizontal="center" wrapText="1"/>
    </xf>
    <xf numFmtId="49" fontId="40" fillId="0" borderId="56" xfId="4" applyNumberFormat="1" applyBorder="1" applyAlignment="1" applyProtection="1">
      <alignment horizontal="center" vertical="center"/>
      <protection locked="0"/>
    </xf>
    <xf numFmtId="9" fontId="40" fillId="0" borderId="56" xfId="4" applyNumberFormat="1" applyBorder="1" applyAlignment="1" applyProtection="1">
      <alignment horizontal="center" vertical="center"/>
      <protection locked="0"/>
    </xf>
    <xf numFmtId="0" fontId="40" fillId="0" borderId="56" xfId="4" applyBorder="1" applyAlignment="1" applyProtection="1">
      <alignment horizontal="center" vertical="center"/>
      <protection locked="0"/>
    </xf>
    <xf numFmtId="49" fontId="40" fillId="0" borderId="38" xfId="4" applyNumberFormat="1" applyBorder="1" applyAlignment="1" applyProtection="1">
      <alignment horizontal="center" vertical="center"/>
      <protection locked="0"/>
    </xf>
    <xf numFmtId="9" fontId="40" fillId="0" borderId="38" xfId="4" applyNumberFormat="1" applyBorder="1" applyAlignment="1" applyProtection="1">
      <alignment horizontal="center" vertical="center"/>
      <protection locked="0"/>
    </xf>
    <xf numFmtId="0" fontId="40" fillId="0" borderId="38" xfId="4" applyBorder="1" applyAlignment="1" applyProtection="1">
      <alignment horizontal="center" vertical="center"/>
      <protection locked="0"/>
    </xf>
    <xf numFmtId="11" fontId="40" fillId="0" borderId="38" xfId="4" applyNumberFormat="1" applyBorder="1" applyAlignment="1" applyProtection="1">
      <alignment horizontal="center" vertical="center"/>
      <protection locked="0"/>
    </xf>
    <xf numFmtId="49" fontId="40" fillId="0" borderId="59" xfId="4" applyNumberFormat="1" applyBorder="1" applyAlignment="1" applyProtection="1">
      <alignment horizontal="center" vertical="center"/>
      <protection locked="0"/>
    </xf>
    <xf numFmtId="9" fontId="40" fillId="0" borderId="59" xfId="4" applyNumberFormat="1" applyBorder="1" applyAlignment="1" applyProtection="1">
      <alignment horizontal="center" vertical="center"/>
      <protection locked="0"/>
    </xf>
    <xf numFmtId="164" fontId="40" fillId="0" borderId="59" xfId="4" applyNumberFormat="1" applyBorder="1" applyAlignment="1" applyProtection="1">
      <alignment horizontal="center" vertical="center"/>
      <protection locked="0"/>
    </xf>
    <xf numFmtId="0" fontId="40" fillId="0" borderId="59" xfId="4" applyBorder="1" applyAlignment="1" applyProtection="1">
      <alignment horizontal="center" vertical="center"/>
      <protection locked="0"/>
    </xf>
    <xf numFmtId="2" fontId="43" fillId="0" borderId="38" xfId="4" applyNumberFormat="1" applyFont="1" applyBorder="1" applyAlignment="1" applyProtection="1">
      <alignment horizontal="center" vertical="center"/>
      <protection locked="0"/>
    </xf>
    <xf numFmtId="0" fontId="43" fillId="0" borderId="56" xfId="4" quotePrefix="1" applyFont="1" applyBorder="1" applyAlignment="1" applyProtection="1">
      <alignment horizontal="center" vertical="center"/>
      <protection locked="0"/>
    </xf>
    <xf numFmtId="0" fontId="43" fillId="0" borderId="38" xfId="4" quotePrefix="1" applyFont="1" applyBorder="1" applyAlignment="1" applyProtection="1">
      <alignment horizontal="center" vertical="center"/>
      <protection locked="0"/>
    </xf>
    <xf numFmtId="11" fontId="43" fillId="0" borderId="38" xfId="4" applyNumberFormat="1" applyFont="1" applyBorder="1" applyAlignment="1" applyProtection="1">
      <alignment horizontal="center" vertical="center"/>
      <protection locked="0"/>
    </xf>
    <xf numFmtId="0" fontId="43" fillId="0" borderId="59" xfId="4" quotePrefix="1" applyFont="1" applyBorder="1" applyAlignment="1" applyProtection="1">
      <alignment horizontal="center" vertical="center"/>
      <protection locked="0"/>
    </xf>
    <xf numFmtId="0" fontId="46" fillId="0" borderId="22" xfId="4" applyFont="1" applyBorder="1" applyAlignment="1" applyProtection="1">
      <alignment horizontal="left"/>
      <protection locked="0"/>
    </xf>
    <xf numFmtId="0" fontId="46" fillId="0" borderId="30" xfId="4" applyFont="1" applyBorder="1" applyAlignment="1" applyProtection="1">
      <alignment horizontal="left"/>
      <protection locked="0"/>
    </xf>
    <xf numFmtId="0" fontId="46" fillId="0" borderId="23" xfId="4" applyFont="1" applyBorder="1" applyAlignment="1" applyProtection="1">
      <alignment horizontal="left"/>
      <protection locked="0"/>
    </xf>
    <xf numFmtId="0" fontId="40" fillId="0" borderId="60" xfId="4" applyBorder="1" applyAlignment="1" applyProtection="1">
      <alignment horizontal="left" vertical="center"/>
      <protection locked="0"/>
    </xf>
    <xf numFmtId="1" fontId="40" fillId="0" borderId="61" xfId="4" applyNumberFormat="1" applyBorder="1" applyProtection="1">
      <protection locked="0"/>
    </xf>
    <xf numFmtId="0" fontId="41" fillId="0" borderId="62" xfId="4" applyFont="1" applyBorder="1" applyProtection="1">
      <protection locked="0"/>
    </xf>
    <xf numFmtId="0" fontId="40" fillId="0" borderId="57" xfId="4" applyBorder="1" applyAlignment="1" applyProtection="1">
      <alignment horizontal="left" vertical="center"/>
      <protection locked="0"/>
    </xf>
    <xf numFmtId="164" fontId="40" fillId="0" borderId="38" xfId="4" applyNumberFormat="1" applyBorder="1" applyProtection="1">
      <protection locked="0"/>
    </xf>
    <xf numFmtId="0" fontId="41" fillId="0" borderId="63" xfId="4" applyFont="1" applyBorder="1" applyProtection="1">
      <protection locked="0"/>
    </xf>
    <xf numFmtId="0" fontId="40" fillId="0" borderId="38" xfId="4" applyBorder="1" applyProtection="1">
      <protection locked="0"/>
    </xf>
    <xf numFmtId="0" fontId="40" fillId="0" borderId="63" xfId="4" applyBorder="1" applyProtection="1">
      <protection locked="0"/>
    </xf>
    <xf numFmtId="1" fontId="40" fillId="0" borderId="38" xfId="4" applyNumberFormat="1" applyBorder="1" applyProtection="1">
      <protection locked="0"/>
    </xf>
    <xf numFmtId="0" fontId="40" fillId="0" borderId="58" xfId="4" applyBorder="1" applyAlignment="1" applyProtection="1">
      <alignment horizontal="left" vertical="center"/>
      <protection locked="0"/>
    </xf>
    <xf numFmtId="0" fontId="40" fillId="0" borderId="59" xfId="4" applyBorder="1" applyProtection="1">
      <protection locked="0"/>
    </xf>
    <xf numFmtId="0" fontId="40" fillId="0" borderId="64" xfId="4" applyBorder="1" applyProtection="1">
      <protection locked="0"/>
    </xf>
    <xf numFmtId="2" fontId="48" fillId="0" borderId="56" xfId="4" applyNumberFormat="1" applyFont="1" applyBorder="1" applyAlignment="1" applyProtection="1">
      <alignment horizontal="center" vertical="center"/>
      <protection locked="0"/>
    </xf>
    <xf numFmtId="2" fontId="48" fillId="0" borderId="38" xfId="4" applyNumberFormat="1" applyFont="1" applyBorder="1" applyAlignment="1" applyProtection="1">
      <alignment horizontal="center" vertical="center"/>
      <protection locked="0"/>
    </xf>
    <xf numFmtId="2" fontId="47" fillId="0" borderId="38" xfId="4" applyNumberFormat="1" applyFont="1" applyBorder="1" applyAlignment="1" applyProtection="1">
      <alignment horizontal="center" vertical="center"/>
      <protection locked="0"/>
    </xf>
    <xf numFmtId="11" fontId="48" fillId="0" borderId="38" xfId="4" applyNumberFormat="1" applyFont="1" applyBorder="1" applyAlignment="1" applyProtection="1">
      <alignment horizontal="center" vertical="center"/>
      <protection locked="0"/>
    </xf>
    <xf numFmtId="2" fontId="48" fillId="0" borderId="59" xfId="4" applyNumberFormat="1" applyFont="1" applyBorder="1" applyAlignment="1" applyProtection="1">
      <alignment horizontal="center" vertical="center"/>
      <protection locked="0"/>
    </xf>
    <xf numFmtId="11" fontId="48" fillId="0" borderId="56" xfId="4" applyNumberFormat="1" applyFont="1" applyBorder="1" applyAlignment="1" applyProtection="1">
      <alignment horizontal="center" vertical="center"/>
      <protection locked="0"/>
    </xf>
    <xf numFmtId="11" fontId="47" fillId="0" borderId="38" xfId="4" applyNumberFormat="1" applyFont="1" applyBorder="1" applyAlignment="1" applyProtection="1">
      <alignment horizontal="center" vertical="center"/>
      <protection locked="0"/>
    </xf>
    <xf numFmtId="0" fontId="0" fillId="0" borderId="0" xfId="0" applyProtection="1">
      <protection locked="0"/>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9" fillId="0" borderId="0" xfId="0" applyFont="1"/>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38" xfId="0" applyFont="1" applyFill="1" applyBorder="1" applyAlignment="1">
      <alignment horizontal="left" vertical="center" wrapText="1"/>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46" fillId="0" borderId="22" xfId="4" applyFont="1" applyBorder="1" applyAlignment="1" applyProtection="1">
      <alignment horizontal="left"/>
      <protection locked="0"/>
    </xf>
    <xf numFmtId="0" fontId="46" fillId="0" borderId="30" xfId="4" applyFont="1" applyBorder="1" applyAlignment="1" applyProtection="1">
      <alignment horizontal="left"/>
      <protection locked="0"/>
    </xf>
    <xf numFmtId="0" fontId="46" fillId="0" borderId="23" xfId="4" applyFont="1" applyBorder="1" applyAlignment="1" applyProtection="1">
      <alignment horizontal="left"/>
      <protection locked="0"/>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1" fillId="0" borderId="0" xfId="4" applyFont="1" applyAlignment="1" applyProtection="1">
      <alignment horizontal="left" vertical="top" wrapText="1"/>
      <protection locked="0"/>
    </xf>
    <xf numFmtId="0" fontId="41" fillId="0" borderId="0" xfId="4" applyFont="1" applyAlignment="1">
      <alignment horizontal="left" vertical="top"/>
    </xf>
    <xf numFmtId="0" fontId="43" fillId="0" borderId="0" xfId="4" applyFont="1" applyAlignment="1">
      <alignment horizontal="left" vertical="top" wrapText="1"/>
    </xf>
    <xf numFmtId="0" fontId="41" fillId="0" borderId="0" xfId="4" applyFont="1" applyAlignment="1">
      <alignment horizontal="left" vertical="top"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38" xfId="0" quotePrefix="1" applyFont="1" applyBorder="1" applyProtection="1">
      <protection locked="0"/>
    </xf>
  </cellXfs>
  <cellStyles count="5">
    <cellStyle name="Hyperlink" xfId="2" builtinId="8"/>
    <cellStyle name="Normal" xfId="0" builtinId="0"/>
    <cellStyle name="Normal 2" xfId="4" xr:uid="{4EE6819F-1F3A-4A9C-B2AC-C0798DB0B44C}"/>
    <cellStyle name="Normal_Sheet1" xfId="1" xr:uid="{00000000-0005-0000-0000-000002000000}"/>
    <cellStyle name="Percent" xfId="3" builtinId="5"/>
  </cellStyles>
  <dxfs count="1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447675</xdr:colOff>
          <xdr:row>4</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271630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789459" y="152400"/>
          <a:ext cx="271630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1511300</xdr:colOff>
      <xdr:row>0</xdr:row>
      <xdr:rowOff>50800</xdr:rowOff>
    </xdr:from>
    <xdr:ext cx="2716306" cy="65594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657600" y="50800"/>
          <a:ext cx="271630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269557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632825" y="76200"/>
          <a:ext cx="269557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2703793"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56913" y="95250"/>
          <a:ext cx="2703793"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7</xdr:row>
      <xdr:rowOff>590550</xdr:rowOff>
    </xdr:from>
    <xdr:ext cx="6707605" cy="370974"/>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11287125"/>
              <a:ext cx="6707605" cy="37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900" b="0" i="1">
                        <a:latin typeface="Cambria Math" panose="02040503050406030204" pitchFamily="18" charset="0"/>
                      </a:rPr>
                      <m:t>𝐷𝑃𝑀</m:t>
                    </m:r>
                    <m:d>
                      <m:dPr>
                        <m:ctrlPr>
                          <a:rPr lang="en-US" sz="900" b="0" i="1">
                            <a:latin typeface="Cambria Math" panose="02040503050406030204" pitchFamily="18" charset="0"/>
                          </a:rPr>
                        </m:ctrlPr>
                      </m:dPr>
                      <m:e>
                        <m:f>
                          <m:fPr>
                            <m:ctrlPr>
                              <a:rPr lang="en-US" sz="900" b="0" i="1">
                                <a:latin typeface="Cambria Math" panose="02040503050406030204" pitchFamily="18" charset="0"/>
                              </a:rPr>
                            </m:ctrlPr>
                          </m:fPr>
                          <m:num>
                            <m:r>
                              <a:rPr lang="en-US" sz="900" b="0" i="1">
                                <a:latin typeface="Cambria Math" panose="02040503050406030204" pitchFamily="18" charset="0"/>
                              </a:rPr>
                              <m:t>𝑙𝑏</m:t>
                            </m:r>
                          </m:num>
                          <m:den>
                            <m:r>
                              <a:rPr lang="en-US" sz="900" b="0" i="1">
                                <a:latin typeface="Cambria Math" panose="02040503050406030204" pitchFamily="18" charset="0"/>
                              </a:rPr>
                              <m:t>h𝑟</m:t>
                            </m:r>
                          </m:den>
                        </m:f>
                      </m:e>
                    </m:d>
                    <m:r>
                      <a:rPr lang="en-US" sz="900" b="0" i="1">
                        <a:latin typeface="Cambria Math" panose="02040503050406030204" pitchFamily="18" charset="0"/>
                        <a:ea typeface="Cambria Math" panose="02040503050406030204" pitchFamily="18" charset="0"/>
                      </a:rPr>
                      <m:t>×</m:t>
                    </m:r>
                    <m:d>
                      <m:dPr>
                        <m:ctrlPr>
                          <a:rPr lang="en-US" sz="900" b="0" i="1">
                            <a:latin typeface="Cambria Math" panose="02040503050406030204" pitchFamily="18" charset="0"/>
                            <a:ea typeface="Cambria Math" panose="02040503050406030204" pitchFamily="18" charset="0"/>
                          </a:rPr>
                        </m:ctrlPr>
                      </m:dPr>
                      <m:e>
                        <m:r>
                          <a:rPr lang="en-US" sz="900" b="0" i="1">
                            <a:latin typeface="Cambria Math" panose="02040503050406030204" pitchFamily="18" charset="0"/>
                            <a:ea typeface="Cambria Math" panose="02040503050406030204" pitchFamily="18" charset="0"/>
                          </a:rPr>
                          <m:t>𝐴𝑛𝑛𝑢𝑎𝑙</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𝑂𝑝𝑒𝑟𝑎𝑡</m:t>
                        </m:r>
                        <m:r>
                          <m:rPr>
                            <m:sty m:val="p"/>
                          </m:rPr>
                          <a:rPr lang="en-US" sz="900" b="0" i="0">
                            <a:latin typeface="Cambria Math" panose="02040503050406030204" pitchFamily="18" charset="0"/>
                            <a:ea typeface="Cambria Math" panose="02040503050406030204" pitchFamily="18" charset="0"/>
                          </a:rPr>
                          <m:t>i</m:t>
                        </m:r>
                        <m:r>
                          <a:rPr lang="en-US" sz="900" b="0" i="1">
                            <a:latin typeface="Cambria Math" panose="02040503050406030204" pitchFamily="18" charset="0"/>
                            <a:ea typeface="Cambria Math" panose="02040503050406030204" pitchFamily="18" charset="0"/>
                          </a:rPr>
                          <m:t>𝑜𝑛𝑎𝑙</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𝐻𝑟</m:t>
                        </m:r>
                        <m:r>
                          <a:rPr lang="en-US" sz="900" b="0" i="1">
                            <a:latin typeface="Cambria Math" panose="02040503050406030204" pitchFamily="18" charset="0"/>
                            <a:ea typeface="Cambria Math" panose="02040503050406030204" pitchFamily="18" charset="0"/>
                          </a:rPr>
                          <m:t>−</m:t>
                        </m:r>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𝑜𝑓</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𝑐𝑜𝑙𝑑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𝑠𝑡𝑎𝑟𝑡𝑠</m:t>
                            </m:r>
                          </m:num>
                          <m:den>
                            <m:r>
                              <a:rPr lang="en-US" sz="900" b="0" i="1">
                                <a:latin typeface="Cambria Math" panose="02040503050406030204" pitchFamily="18" charset="0"/>
                                <a:ea typeface="Cambria Math" panose="02040503050406030204" pitchFamily="18" charset="0"/>
                              </a:rPr>
                              <m:t>60 </m:t>
                            </m:r>
                            <m:r>
                              <a:rPr lang="en-US" sz="900" b="0" i="1">
                                <a:latin typeface="Cambria Math" panose="02040503050406030204" pitchFamily="18" charset="0"/>
                                <a:ea typeface="Cambria Math" panose="02040503050406030204" pitchFamily="18" charset="0"/>
                              </a:rPr>
                              <m:t>𝑚𝑖𝑛</m:t>
                            </m:r>
                          </m:den>
                        </m:f>
                      </m:e>
                    </m:d>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𝐷𝑃𝑀</m:t>
                    </m:r>
                    <m:d>
                      <m:dPr>
                        <m:ctrlPr>
                          <a:rPr lang="en-US" sz="900" b="0" i="1">
                            <a:latin typeface="Cambria Math" panose="02040503050406030204" pitchFamily="18" charset="0"/>
                            <a:ea typeface="Cambria Math" panose="02040503050406030204" pitchFamily="18" charset="0"/>
                          </a:rPr>
                        </m:ctrlPr>
                      </m:dPr>
                      <m:e>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𝑙𝑏</m:t>
                            </m:r>
                          </m:num>
                          <m:den>
                            <m:r>
                              <a:rPr lang="en-US" sz="900" b="0" i="1">
                                <a:latin typeface="Cambria Math" panose="02040503050406030204" pitchFamily="18" charset="0"/>
                                <a:ea typeface="Cambria Math" panose="02040503050406030204" pitchFamily="18" charset="0"/>
                              </a:rPr>
                              <m:t>h𝑟</m:t>
                            </m:r>
                          </m:den>
                        </m:f>
                      </m:e>
                    </m:d>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𝐶𝑜𝑙𝑑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𝑆𝑡𝑎𝑟𝑡</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𝐹𝑎𝑐𝑡𝑜𝑟</m:t>
                    </m:r>
                    <m:r>
                      <a:rPr lang="en-US" sz="900" b="0" i="1">
                        <a:latin typeface="Cambria Math" panose="02040503050406030204" pitchFamily="18" charset="0"/>
                        <a:ea typeface="Cambria Math" panose="02040503050406030204" pitchFamily="18" charset="0"/>
                      </a:rPr>
                      <m:t>×(</m:t>
                    </m:r>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𝑜𝑓</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𝑐𝑜𝑙𝑑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𝑠𝑡𝑎𝑟𝑡𝑠</m:t>
                        </m:r>
                      </m:num>
                      <m:den>
                        <m:r>
                          <a:rPr lang="en-US" sz="900" b="0" i="1">
                            <a:latin typeface="Cambria Math" panose="02040503050406030204" pitchFamily="18" charset="0"/>
                            <a:ea typeface="Cambria Math" panose="02040503050406030204" pitchFamily="18" charset="0"/>
                          </a:rPr>
                          <m:t>60 </m:t>
                        </m:r>
                        <m:r>
                          <a:rPr lang="en-US" sz="900" b="0" i="1">
                            <a:latin typeface="Cambria Math" panose="02040503050406030204" pitchFamily="18" charset="0"/>
                            <a:ea typeface="Cambria Math" panose="02040503050406030204" pitchFamily="18" charset="0"/>
                          </a:rPr>
                          <m:t>𝑚𝑖𝑛</m:t>
                        </m:r>
                      </m:den>
                    </m:f>
                    <m:r>
                      <a:rPr lang="en-US" sz="900" b="0" i="1">
                        <a:latin typeface="Cambria Math" panose="02040503050406030204" pitchFamily="18" charset="0"/>
                        <a:ea typeface="Cambria Math" panose="02040503050406030204" pitchFamily="18" charset="0"/>
                      </a:rPr>
                      <m:t>)</m:t>
                    </m:r>
                  </m:oMath>
                </m:oMathPara>
              </a14:m>
              <a:endParaRPr lang="en-US" sz="900" b="0"/>
            </a:p>
          </xdr:txBody>
        </xdr:sp>
      </mc:Choice>
      <mc:Fallback xmlns="">
        <xdr:sp macro="" textlink="">
          <xdr:nvSpPr>
            <xdr:cNvPr id="2" name="TextBox 1">
              <a:extLst>
                <a:ext uri="{FF2B5EF4-FFF2-40B4-BE49-F238E27FC236}">
                  <a16:creationId xmlns:a16="http://schemas.microsoft.com/office/drawing/2014/main" id="{E6AB3219-DC77-402F-B8B1-3C4DE4130B56}"/>
                </a:ext>
              </a:extLst>
            </xdr:cNvPr>
            <xdr:cNvSpPr txBox="1"/>
          </xdr:nvSpPr>
          <xdr:spPr>
            <a:xfrm>
              <a:off x="0" y="11287125"/>
              <a:ext cx="6707605" cy="37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900" b="0" i="0">
                  <a:latin typeface="Cambria Math" panose="02040503050406030204" pitchFamily="18" charset="0"/>
                </a:rPr>
                <a:t>𝐷𝑃𝑀(𝑙𝑏/ℎ𝑟)</a:t>
              </a:r>
              <a:r>
                <a:rPr lang="en-US" sz="900" b="0" i="0">
                  <a:latin typeface="Cambria Math" panose="02040503050406030204" pitchFamily="18" charset="0"/>
                  <a:ea typeface="Cambria Math" panose="02040503050406030204" pitchFamily="18" charset="0"/>
                </a:rPr>
                <a:t>×(𝐴𝑛𝑛𝑢𝑎𝑙 𝑂𝑝𝑒𝑟𝑎𝑡i𝑜𝑛𝑎𝑙 𝐻𝑟−(#𝑜𝑓 𝑐𝑜𝑙𝑑 𝑠𝑡𝑎𝑟𝑡𝑠)/(60 𝑚𝑖𝑛))+𝐷𝑃𝑀(𝑙𝑏/ℎ𝑟)×𝐶𝑜𝑙𝑑 𝑆𝑡𝑎𝑟𝑡 𝐹𝑎𝑐𝑡𝑜𝑟×((#𝑜𝑓 𝑐𝑜𝑙𝑑 𝑠𝑡𝑎𝑟𝑡𝑠)/(60 𝑚𝑖𝑛))</a:t>
              </a:r>
              <a:endParaRPr lang="en-US" sz="900" b="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2692399"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829800" y="114300"/>
          <a:ext cx="2692399"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2714625" cy="655949"/>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620375" y="104775"/>
          <a:ext cx="27146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95250</xdr:rowOff>
    </xdr:from>
    <xdr:ext cx="2762250" cy="65594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95250"/>
          <a:ext cx="2762250"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AQ520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9/30/2020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workbookViewId="0"/>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51" t="s">
        <v>1248</v>
      </c>
      <c r="B5" s="251"/>
      <c r="C5" s="251"/>
      <c r="D5" s="251"/>
      <c r="E5" s="251"/>
      <c r="F5" s="251"/>
      <c r="G5" s="251"/>
      <c r="H5" s="251"/>
      <c r="I5" s="251"/>
      <c r="J5" s="251"/>
      <c r="K5" s="251"/>
      <c r="L5" s="251"/>
      <c r="M5" s="251"/>
    </row>
    <row r="6" spans="1:21" s="131" customFormat="1" ht="34.5" customHeight="1" x14ac:dyDescent="0.35">
      <c r="A6" s="179" t="s">
        <v>1349</v>
      </c>
      <c r="B6" s="178"/>
      <c r="C6" s="178"/>
      <c r="D6" s="178"/>
      <c r="E6" s="178"/>
      <c r="F6" s="178"/>
      <c r="G6" s="178"/>
      <c r="H6" s="178"/>
      <c r="I6" s="178"/>
      <c r="J6" s="178"/>
      <c r="K6" s="178"/>
      <c r="L6" s="178"/>
      <c r="M6" s="178"/>
    </row>
    <row r="7" spans="1:21" s="131" customFormat="1" ht="34.5" customHeight="1" x14ac:dyDescent="0.35">
      <c r="A7" s="257" t="s">
        <v>1319</v>
      </c>
      <c r="B7" s="257"/>
      <c r="C7" s="257"/>
      <c r="D7" s="257"/>
      <c r="E7" s="257"/>
      <c r="F7" s="178"/>
      <c r="G7" s="178"/>
      <c r="H7" s="178"/>
      <c r="I7" s="178"/>
      <c r="J7" s="178"/>
      <c r="K7" s="178"/>
      <c r="L7" s="178"/>
      <c r="M7" s="178"/>
    </row>
    <row r="8" spans="1:21" s="137" customFormat="1" ht="15.75" thickBot="1" x14ac:dyDescent="0.3">
      <c r="A8" s="255"/>
      <c r="B8" s="256"/>
      <c r="C8" s="256"/>
      <c r="D8" s="256"/>
      <c r="E8" s="256"/>
      <c r="F8" s="136"/>
      <c r="G8" s="136"/>
      <c r="H8" s="136"/>
      <c r="I8" s="136"/>
      <c r="J8" s="136"/>
      <c r="K8" s="136"/>
      <c r="L8" s="136"/>
    </row>
    <row r="9" spans="1:21" s="139" customFormat="1" ht="15" customHeight="1" x14ac:dyDescent="0.25">
      <c r="A9" s="252" t="s">
        <v>1271</v>
      </c>
      <c r="B9" s="252"/>
      <c r="C9" s="252"/>
      <c r="D9" s="252"/>
      <c r="E9" s="252"/>
      <c r="F9" s="252"/>
      <c r="G9" s="252"/>
      <c r="H9" s="252"/>
      <c r="I9" s="252"/>
      <c r="J9" s="252"/>
      <c r="K9" s="252"/>
      <c r="L9" s="252"/>
      <c r="M9" s="138"/>
      <c r="N9" s="138"/>
      <c r="O9" s="138"/>
      <c r="P9" s="138"/>
      <c r="Q9" s="138"/>
      <c r="R9" s="138"/>
      <c r="S9" s="138"/>
      <c r="T9" s="138"/>
      <c r="U9" s="138"/>
    </row>
    <row r="10" spans="1:21" s="139" customFormat="1" ht="21.75" customHeight="1" x14ac:dyDescent="0.25">
      <c r="A10" s="253"/>
      <c r="B10" s="253"/>
      <c r="C10" s="253"/>
      <c r="D10" s="253"/>
      <c r="E10" s="253"/>
      <c r="F10" s="253"/>
      <c r="G10" s="253"/>
      <c r="H10" s="253"/>
      <c r="I10" s="253"/>
      <c r="J10" s="253"/>
      <c r="K10" s="253"/>
      <c r="L10" s="253"/>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54" t="s">
        <v>1272</v>
      </c>
      <c r="B12" s="254"/>
      <c r="C12" s="254"/>
      <c r="D12" s="254"/>
      <c r="E12" s="254"/>
      <c r="F12" s="254"/>
      <c r="G12" s="254"/>
      <c r="H12" s="254"/>
      <c r="I12" s="254"/>
      <c r="J12" s="254"/>
      <c r="K12" s="254"/>
      <c r="L12" s="254"/>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1249</v>
      </c>
      <c r="B14" s="142" t="s">
        <v>1250</v>
      </c>
      <c r="C14" s="250" t="s">
        <v>1251</v>
      </c>
      <c r="D14" s="250"/>
      <c r="E14" s="250"/>
      <c r="F14" s="250"/>
      <c r="G14" s="250"/>
      <c r="H14" s="250"/>
      <c r="I14" s="250"/>
      <c r="J14" s="250"/>
      <c r="K14" s="250"/>
      <c r="L14" s="250"/>
      <c r="M14" s="143"/>
      <c r="N14" s="143"/>
      <c r="O14" s="143"/>
      <c r="P14" s="143"/>
    </row>
    <row r="15" spans="1:21" s="139" customFormat="1" ht="69" customHeight="1" x14ac:dyDescent="0.25">
      <c r="A15" s="142" t="s">
        <v>1252</v>
      </c>
      <c r="B15" s="142" t="s">
        <v>1276</v>
      </c>
      <c r="C15" s="250" t="s">
        <v>1324</v>
      </c>
      <c r="D15" s="250"/>
      <c r="E15" s="250"/>
      <c r="F15" s="250"/>
      <c r="G15" s="250"/>
      <c r="H15" s="250"/>
      <c r="I15" s="250"/>
      <c r="J15" s="250"/>
      <c r="K15" s="250"/>
      <c r="L15" s="250"/>
      <c r="M15" s="143"/>
      <c r="N15" s="143"/>
      <c r="O15" s="143"/>
      <c r="P15" s="143"/>
    </row>
    <row r="16" spans="1:21" s="139" customFormat="1" ht="46.5" customHeight="1" x14ac:dyDescent="0.25">
      <c r="A16" s="144" t="s">
        <v>1253</v>
      </c>
      <c r="B16" s="144" t="s">
        <v>1278</v>
      </c>
      <c r="C16" s="250" t="s">
        <v>1393</v>
      </c>
      <c r="D16" s="250"/>
      <c r="E16" s="250"/>
      <c r="F16" s="250"/>
      <c r="G16" s="250"/>
      <c r="H16" s="250"/>
      <c r="I16" s="250"/>
      <c r="J16" s="250"/>
      <c r="K16" s="250"/>
      <c r="L16" s="250"/>
      <c r="M16" s="145"/>
      <c r="N16" s="145"/>
      <c r="O16" s="145"/>
      <c r="P16" s="145"/>
    </row>
    <row r="17" spans="1:16" s="139" customFormat="1" ht="69" customHeight="1" x14ac:dyDescent="0.25">
      <c r="A17" s="144" t="s">
        <v>1254</v>
      </c>
      <c r="B17" s="144" t="s">
        <v>1279</v>
      </c>
      <c r="C17" s="250" t="s">
        <v>1325</v>
      </c>
      <c r="D17" s="250"/>
      <c r="E17" s="250"/>
      <c r="F17" s="250"/>
      <c r="G17" s="250"/>
      <c r="H17" s="250"/>
      <c r="I17" s="250"/>
      <c r="J17" s="250"/>
      <c r="K17" s="250"/>
      <c r="L17" s="250"/>
      <c r="M17" s="143"/>
      <c r="N17" s="143"/>
      <c r="O17" s="143"/>
      <c r="P17" s="143"/>
    </row>
    <row r="18" spans="1:16" s="139" customFormat="1" ht="46.5" customHeight="1" x14ac:dyDescent="0.25">
      <c r="A18" s="144" t="s">
        <v>1277</v>
      </c>
      <c r="B18" s="144" t="s">
        <v>1280</v>
      </c>
      <c r="C18" s="250" t="s">
        <v>1394</v>
      </c>
      <c r="D18" s="250"/>
      <c r="E18" s="250"/>
      <c r="F18" s="250"/>
      <c r="G18" s="250"/>
      <c r="H18" s="250"/>
      <c r="I18" s="250"/>
      <c r="J18" s="250"/>
      <c r="K18" s="250"/>
      <c r="L18" s="250"/>
      <c r="M18" s="143"/>
      <c r="N18" s="143"/>
      <c r="O18" s="143"/>
      <c r="P18" s="143"/>
    </row>
    <row r="19" spans="1:16" s="139" customFormat="1" ht="15.75" x14ac:dyDescent="0.25"/>
    <row r="20" spans="1:16" s="146" customFormat="1" ht="18.75" x14ac:dyDescent="0.3">
      <c r="A20" s="146" t="s">
        <v>1326</v>
      </c>
    </row>
    <row r="21" spans="1:16" s="139" customFormat="1" ht="15.75" x14ac:dyDescent="0.25"/>
    <row r="22" spans="1:16" s="139" customFormat="1" ht="15.75" x14ac:dyDescent="0.25">
      <c r="A22" s="148"/>
    </row>
    <row r="23" spans="1:16" s="139" customFormat="1" ht="15.75" x14ac:dyDescent="0.25">
      <c r="A23" s="149" t="s">
        <v>1320</v>
      </c>
      <c r="B23" s="150"/>
      <c r="C23" s="150"/>
      <c r="D23" s="150"/>
      <c r="E23" s="150"/>
      <c r="F23" s="150"/>
      <c r="G23" s="150"/>
      <c r="H23" s="150"/>
      <c r="I23" s="150"/>
      <c r="J23" s="150"/>
      <c r="K23" s="150"/>
      <c r="L23" s="151"/>
    </row>
    <row r="24" spans="1:16" s="155" customFormat="1" ht="15.75" x14ac:dyDescent="0.25">
      <c r="A24" s="152" t="s">
        <v>1255</v>
      </c>
      <c r="B24" s="153"/>
      <c r="C24" s="153"/>
      <c r="D24" s="153"/>
      <c r="E24" s="153"/>
      <c r="F24" s="153"/>
      <c r="G24" s="153"/>
      <c r="H24" s="153"/>
      <c r="I24" s="153"/>
      <c r="J24" s="153"/>
      <c r="K24" s="153"/>
      <c r="L24" s="154"/>
    </row>
    <row r="25" spans="1:16" s="155" customFormat="1" ht="15.75" x14ac:dyDescent="0.25">
      <c r="A25" s="152" t="s">
        <v>1256</v>
      </c>
      <c r="B25" s="153"/>
      <c r="C25" s="153"/>
      <c r="D25" s="153"/>
      <c r="E25" s="153"/>
      <c r="F25" s="153"/>
      <c r="G25" s="153"/>
      <c r="H25" s="153"/>
      <c r="I25" s="153"/>
      <c r="J25" s="153"/>
      <c r="K25" s="153"/>
      <c r="L25" s="154"/>
    </row>
    <row r="26" spans="1:16" s="155" customFormat="1" ht="15.75" x14ac:dyDescent="0.25">
      <c r="A26" s="152" t="s">
        <v>1257</v>
      </c>
      <c r="B26" s="153"/>
      <c r="C26" s="153"/>
      <c r="D26" s="153"/>
      <c r="E26" s="153"/>
      <c r="F26" s="153"/>
      <c r="G26" s="153"/>
      <c r="H26" s="153"/>
      <c r="I26" s="153"/>
      <c r="J26" s="153"/>
      <c r="K26" s="153"/>
      <c r="L26" s="154"/>
    </row>
    <row r="27" spans="1:16" s="155" customFormat="1" ht="15.75" x14ac:dyDescent="0.25">
      <c r="A27" s="152" t="s">
        <v>1303</v>
      </c>
      <c r="B27" s="153"/>
      <c r="C27" s="153"/>
      <c r="D27" s="153"/>
      <c r="E27" s="153"/>
      <c r="F27" s="153"/>
      <c r="G27" s="153"/>
      <c r="H27" s="153"/>
      <c r="I27" s="153"/>
      <c r="J27" s="153"/>
      <c r="K27" s="153"/>
      <c r="L27" s="154"/>
    </row>
    <row r="28" spans="1:16" s="155" customFormat="1" ht="15.75" x14ac:dyDescent="0.25">
      <c r="A28" s="156" t="s">
        <v>1321</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1258</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49" t="s">
        <v>1304</v>
      </c>
      <c r="B32" s="249"/>
      <c r="C32" s="249"/>
      <c r="D32" s="249"/>
      <c r="E32" s="249"/>
      <c r="F32" s="249"/>
      <c r="G32" s="249"/>
      <c r="H32" s="249"/>
      <c r="I32" s="249"/>
      <c r="J32" s="249"/>
      <c r="K32" s="249"/>
      <c r="L32" s="249"/>
    </row>
    <row r="33" spans="1:23" s="160" customFormat="1" ht="15.75" x14ac:dyDescent="0.25"/>
    <row r="34" spans="1:23" s="139" customFormat="1" ht="15.75" x14ac:dyDescent="0.25">
      <c r="A34" s="164" t="s">
        <v>1306</v>
      </c>
    </row>
    <row r="35" spans="1:23" s="139" customFormat="1" ht="15.75" x14ac:dyDescent="0.25">
      <c r="A35" s="165"/>
    </row>
    <row r="36" spans="1:23" s="139" customFormat="1" ht="39" customHeight="1" x14ac:dyDescent="0.25">
      <c r="A36" s="248" t="s">
        <v>1327</v>
      </c>
      <c r="B36" s="248"/>
      <c r="C36" s="248"/>
      <c r="D36" s="248"/>
      <c r="E36" s="248"/>
      <c r="F36" s="248"/>
      <c r="G36" s="248"/>
      <c r="H36" s="248"/>
      <c r="I36" s="248"/>
      <c r="J36" s="248"/>
      <c r="K36" s="248"/>
      <c r="L36" s="248"/>
    </row>
    <row r="37" spans="1:23" s="139" customFormat="1" ht="46.5" customHeight="1" x14ac:dyDescent="0.25">
      <c r="A37" s="248" t="s">
        <v>1308</v>
      </c>
      <c r="B37" s="248"/>
      <c r="C37" s="248"/>
      <c r="D37" s="248"/>
      <c r="E37" s="248"/>
      <c r="F37" s="248"/>
      <c r="G37" s="248"/>
      <c r="H37" s="248"/>
      <c r="I37" s="248"/>
      <c r="J37" s="248"/>
      <c r="K37" s="248"/>
      <c r="L37" s="248"/>
      <c r="M37" s="166"/>
      <c r="N37" s="166"/>
      <c r="O37" s="166"/>
      <c r="P37" s="166"/>
      <c r="Q37" s="166"/>
      <c r="R37" s="166"/>
      <c r="S37" s="166"/>
      <c r="T37" s="166"/>
      <c r="U37" s="166"/>
      <c r="V37" s="166"/>
      <c r="W37" s="166"/>
    </row>
    <row r="38" spans="1:23" s="139" customFormat="1" ht="37.5" customHeight="1" x14ac:dyDescent="0.25">
      <c r="A38" s="248" t="s">
        <v>1328</v>
      </c>
      <c r="B38" s="248"/>
      <c r="C38" s="248"/>
      <c r="D38" s="248"/>
      <c r="E38" s="248"/>
      <c r="F38" s="248"/>
      <c r="G38" s="248"/>
      <c r="H38" s="248"/>
      <c r="I38" s="248"/>
      <c r="J38" s="248"/>
      <c r="K38" s="248"/>
      <c r="L38" s="248"/>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48" t="s">
        <v>1329</v>
      </c>
      <c r="B40" s="248"/>
      <c r="C40" s="248"/>
      <c r="D40" s="248"/>
      <c r="E40" s="248"/>
      <c r="F40" s="248"/>
      <c r="G40" s="248"/>
      <c r="H40" s="248"/>
      <c r="I40" s="248"/>
      <c r="J40" s="248"/>
      <c r="K40" s="248"/>
      <c r="L40" s="248"/>
    </row>
    <row r="41" spans="1:23" s="139" customFormat="1" ht="15.75" x14ac:dyDescent="0.25">
      <c r="A41" s="166"/>
    </row>
    <row r="42" spans="1:23" s="139" customFormat="1" ht="15.75" x14ac:dyDescent="0.25">
      <c r="A42" s="166"/>
      <c r="B42" s="168" t="s">
        <v>1330</v>
      </c>
    </row>
    <row r="43" spans="1:23" s="139" customFormat="1" ht="15.75" x14ac:dyDescent="0.25">
      <c r="A43" s="166"/>
      <c r="B43" s="139" t="s">
        <v>1331</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1305</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48" t="s">
        <v>1396</v>
      </c>
      <c r="B47" s="248"/>
      <c r="C47" s="248"/>
      <c r="D47" s="248"/>
      <c r="E47" s="248"/>
      <c r="F47" s="248"/>
      <c r="G47" s="248"/>
      <c r="H47" s="248"/>
      <c r="I47" s="248"/>
      <c r="J47" s="248"/>
      <c r="K47" s="248"/>
      <c r="L47" s="248"/>
    </row>
    <row r="48" spans="1:23" s="139" customFormat="1" ht="15.75" customHeight="1" x14ac:dyDescent="0.25">
      <c r="A48" s="167"/>
      <c r="B48" s="167"/>
      <c r="C48" s="167"/>
      <c r="D48" s="167"/>
      <c r="E48" s="167"/>
      <c r="F48" s="167"/>
      <c r="G48" s="167"/>
      <c r="H48" s="167"/>
      <c r="I48" s="167"/>
      <c r="J48" s="167"/>
      <c r="K48" s="167"/>
      <c r="L48" s="167"/>
    </row>
    <row r="49" spans="1:23" s="139" customFormat="1" ht="43.5" customHeight="1" x14ac:dyDescent="0.25">
      <c r="A49" s="248" t="s">
        <v>1332</v>
      </c>
      <c r="B49" s="248"/>
      <c r="C49" s="248"/>
      <c r="D49" s="248"/>
      <c r="E49" s="248"/>
      <c r="F49" s="248"/>
      <c r="G49" s="248"/>
      <c r="H49" s="248"/>
      <c r="I49" s="248"/>
      <c r="J49" s="248"/>
      <c r="K49" s="248"/>
      <c r="L49" s="248"/>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46.5" customHeight="1" x14ac:dyDescent="0.25">
      <c r="A51" s="248" t="s">
        <v>1333</v>
      </c>
      <c r="B51" s="248"/>
      <c r="C51" s="248"/>
      <c r="D51" s="248"/>
      <c r="E51" s="248"/>
      <c r="F51" s="248"/>
      <c r="G51" s="248"/>
      <c r="H51" s="248"/>
      <c r="I51" s="248"/>
      <c r="J51" s="248"/>
      <c r="K51" s="248"/>
      <c r="L51" s="248"/>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48" t="s">
        <v>1334</v>
      </c>
      <c r="B53" s="248"/>
      <c r="C53" s="248"/>
      <c r="D53" s="248"/>
      <c r="E53" s="248"/>
      <c r="F53" s="248"/>
      <c r="G53" s="248"/>
      <c r="H53" s="248"/>
      <c r="I53" s="248"/>
      <c r="J53" s="248"/>
      <c r="K53" s="248"/>
      <c r="L53" s="248"/>
    </row>
    <row r="54" spans="1:23" s="139" customFormat="1" ht="18.75" x14ac:dyDescent="0.35">
      <c r="A54" s="168"/>
      <c r="B54" s="164" t="s">
        <v>1335</v>
      </c>
    </row>
    <row r="55" spans="1:23" s="139" customFormat="1" ht="15.75" x14ac:dyDescent="0.25">
      <c r="A55" s="168"/>
      <c r="B55" s="139" t="s">
        <v>1259</v>
      </c>
      <c r="C55" s="170" t="s">
        <v>1260</v>
      </c>
      <c r="D55" s="168" t="s">
        <v>1336</v>
      </c>
    </row>
    <row r="56" spans="1:23" s="139" customFormat="1" ht="15.75" x14ac:dyDescent="0.25">
      <c r="A56" s="168"/>
      <c r="B56" s="139" t="s">
        <v>1261</v>
      </c>
      <c r="C56" s="170" t="s">
        <v>1260</v>
      </c>
      <c r="D56" s="139" t="s">
        <v>1337</v>
      </c>
    </row>
    <row r="57" spans="1:23" s="139" customFormat="1" ht="15.75" x14ac:dyDescent="0.25">
      <c r="A57" s="168"/>
      <c r="B57" s="139" t="s">
        <v>1262</v>
      </c>
      <c r="C57" s="170" t="s">
        <v>1260</v>
      </c>
      <c r="D57" s="139" t="s">
        <v>1338</v>
      </c>
    </row>
    <row r="58" spans="1:23" s="139" customFormat="1" ht="15.75" x14ac:dyDescent="0.25">
      <c r="A58" s="168"/>
      <c r="B58" s="139" t="s">
        <v>1263</v>
      </c>
      <c r="C58" s="170" t="s">
        <v>1260</v>
      </c>
      <c r="D58" s="139" t="s">
        <v>1339</v>
      </c>
    </row>
    <row r="59" spans="1:23" s="139" customFormat="1" ht="15.75" x14ac:dyDescent="0.25">
      <c r="A59" s="168"/>
    </row>
    <row r="60" spans="1:23" s="139" customFormat="1" ht="15.75" x14ac:dyDescent="0.25">
      <c r="A60" s="171" t="s">
        <v>1307</v>
      </c>
    </row>
    <row r="61" spans="1:23" s="139" customFormat="1" ht="15.75" x14ac:dyDescent="0.25">
      <c r="A61" s="172"/>
    </row>
    <row r="62" spans="1:23" s="139" customFormat="1" ht="15.75" x14ac:dyDescent="0.25">
      <c r="A62" s="166" t="s">
        <v>1340</v>
      </c>
    </row>
    <row r="63" spans="1:23" s="139" customFormat="1" ht="15.75" x14ac:dyDescent="0.25">
      <c r="A63" s="166"/>
    </row>
    <row r="64" spans="1:23" s="139" customFormat="1" ht="15.75" x14ac:dyDescent="0.25">
      <c r="A64" s="166" t="s">
        <v>1310</v>
      </c>
    </row>
    <row r="65" spans="1:12" s="139" customFormat="1" ht="15.75" x14ac:dyDescent="0.25">
      <c r="A65" s="166"/>
    </row>
    <row r="66" spans="1:12" s="139" customFormat="1" ht="15.75" customHeight="1" x14ac:dyDescent="0.25">
      <c r="A66" s="248" t="s">
        <v>1309</v>
      </c>
      <c r="B66" s="248"/>
      <c r="C66" s="248"/>
      <c r="D66" s="248"/>
      <c r="E66" s="248"/>
      <c r="F66" s="248"/>
      <c r="G66" s="248"/>
      <c r="H66" s="248"/>
      <c r="I66" s="248"/>
      <c r="J66" s="248"/>
      <c r="K66" s="248"/>
      <c r="L66" s="248"/>
    </row>
    <row r="67" spans="1:12" s="139" customFormat="1" ht="15.75" x14ac:dyDescent="0.25">
      <c r="A67" s="166"/>
    </row>
    <row r="68" spans="1:12" s="139" customFormat="1" ht="34.5" customHeight="1" x14ac:dyDescent="0.25">
      <c r="A68" s="248" t="s">
        <v>1341</v>
      </c>
      <c r="B68" s="248"/>
      <c r="C68" s="248"/>
      <c r="D68" s="248"/>
      <c r="E68" s="248"/>
      <c r="F68" s="248"/>
      <c r="G68" s="248"/>
      <c r="H68" s="248"/>
      <c r="I68" s="248"/>
      <c r="J68" s="248"/>
      <c r="K68" s="248"/>
      <c r="L68" s="248"/>
    </row>
    <row r="69" spans="1:12" s="139" customFormat="1" ht="15.75" x14ac:dyDescent="0.25">
      <c r="A69" s="166"/>
    </row>
    <row r="70" spans="1:12" s="139" customFormat="1" ht="15.75" x14ac:dyDescent="0.25">
      <c r="A70" s="166"/>
      <c r="B70" s="168" t="s">
        <v>1330</v>
      </c>
    </row>
    <row r="71" spans="1:12" s="139" customFormat="1" ht="15.75" x14ac:dyDescent="0.25">
      <c r="A71" s="166"/>
      <c r="B71" s="139" t="s">
        <v>1331</v>
      </c>
    </row>
    <row r="72" spans="1:12" s="139" customFormat="1" ht="15.75" x14ac:dyDescent="0.25">
      <c r="A72" s="166"/>
    </row>
    <row r="73" spans="1:12" s="139" customFormat="1" ht="15.75" x14ac:dyDescent="0.25">
      <c r="A73" s="166" t="s">
        <v>1315</v>
      </c>
    </row>
    <row r="74" spans="1:12" s="139" customFormat="1" ht="15.75" x14ac:dyDescent="0.25">
      <c r="A74" s="166"/>
    </row>
    <row r="75" spans="1:12" s="139" customFormat="1" ht="15.75" x14ac:dyDescent="0.25">
      <c r="A75" s="166"/>
      <c r="B75" s="139" t="s">
        <v>1342</v>
      </c>
    </row>
    <row r="76" spans="1:12" s="139" customFormat="1" ht="15.75" x14ac:dyDescent="0.25">
      <c r="A76" s="166"/>
      <c r="B76" s="139" t="s">
        <v>1311</v>
      </c>
    </row>
    <row r="77" spans="1:12" s="139" customFormat="1" ht="15.75" x14ac:dyDescent="0.25">
      <c r="A77" s="173"/>
    </row>
    <row r="78" spans="1:12" s="139" customFormat="1" ht="15.75" x14ac:dyDescent="0.25">
      <c r="A78" s="171" t="s">
        <v>1312</v>
      </c>
    </row>
    <row r="79" spans="1:12" s="139" customFormat="1" ht="15.75" x14ac:dyDescent="0.25">
      <c r="A79" s="166"/>
    </row>
    <row r="80" spans="1:12" s="139" customFormat="1" ht="39" customHeight="1" x14ac:dyDescent="0.25">
      <c r="A80" s="248" t="s">
        <v>1395</v>
      </c>
      <c r="B80" s="248"/>
      <c r="C80" s="248"/>
      <c r="D80" s="248"/>
      <c r="E80" s="248"/>
      <c r="F80" s="248"/>
      <c r="G80" s="248"/>
      <c r="H80" s="248"/>
      <c r="I80" s="248"/>
      <c r="J80" s="248"/>
      <c r="K80" s="248"/>
      <c r="L80" s="248"/>
    </row>
    <row r="81" spans="1:12" s="139" customFormat="1" ht="15.75" customHeight="1" x14ac:dyDescent="0.25">
      <c r="A81" s="167"/>
      <c r="B81" s="167"/>
      <c r="C81" s="167"/>
      <c r="D81" s="167"/>
      <c r="E81" s="167"/>
      <c r="F81" s="167"/>
      <c r="G81" s="167"/>
      <c r="H81" s="167"/>
      <c r="I81" s="167"/>
      <c r="J81" s="167"/>
      <c r="K81" s="167"/>
      <c r="L81" s="167"/>
    </row>
    <row r="82" spans="1:12" s="139" customFormat="1" ht="45.75" customHeight="1" x14ac:dyDescent="0.25">
      <c r="A82" s="248" t="s">
        <v>1343</v>
      </c>
      <c r="B82" s="248"/>
      <c r="C82" s="248"/>
      <c r="D82" s="248"/>
      <c r="E82" s="248"/>
      <c r="F82" s="248"/>
      <c r="G82" s="248"/>
      <c r="H82" s="248"/>
      <c r="I82" s="248"/>
      <c r="J82" s="248"/>
      <c r="K82" s="248"/>
      <c r="L82" s="248"/>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48" t="s">
        <v>1317</v>
      </c>
      <c r="B84" s="248"/>
      <c r="C84" s="248"/>
      <c r="D84" s="248"/>
      <c r="E84" s="248"/>
      <c r="F84" s="248"/>
      <c r="G84" s="248"/>
      <c r="H84" s="248"/>
      <c r="I84" s="248"/>
      <c r="J84" s="248"/>
      <c r="K84" s="248"/>
      <c r="L84" s="248"/>
    </row>
    <row r="85" spans="1:12" s="139" customFormat="1" ht="15.75" x14ac:dyDescent="0.25">
      <c r="A85" s="166"/>
      <c r="B85" s="147" t="s">
        <v>1264</v>
      </c>
    </row>
    <row r="86" spans="1:12" s="139" customFormat="1" ht="15.75" customHeight="1" x14ac:dyDescent="0.25">
      <c r="A86" s="166"/>
      <c r="B86" s="249" t="s">
        <v>1316</v>
      </c>
      <c r="C86" s="249"/>
      <c r="D86" s="249"/>
      <c r="E86" s="249"/>
      <c r="F86" s="249"/>
      <c r="G86" s="249"/>
      <c r="H86" s="249"/>
      <c r="I86" s="249"/>
      <c r="J86" s="249"/>
      <c r="K86" s="249"/>
      <c r="L86" s="249"/>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48" t="s">
        <v>1322</v>
      </c>
      <c r="B88" s="248"/>
      <c r="C88" s="248"/>
      <c r="D88" s="248"/>
      <c r="E88" s="248"/>
      <c r="F88" s="248"/>
      <c r="G88" s="248"/>
      <c r="H88" s="248"/>
      <c r="I88" s="248"/>
      <c r="J88" s="248"/>
      <c r="K88" s="248"/>
      <c r="L88" s="248"/>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48" t="s">
        <v>1344</v>
      </c>
      <c r="B90" s="248"/>
      <c r="C90" s="248"/>
      <c r="D90" s="248"/>
      <c r="E90" s="248"/>
      <c r="F90" s="248"/>
      <c r="G90" s="248"/>
      <c r="H90" s="248"/>
      <c r="I90" s="248"/>
      <c r="J90" s="248"/>
      <c r="K90" s="248"/>
      <c r="L90" s="248"/>
    </row>
    <row r="91" spans="1:12" s="139" customFormat="1" ht="18.75" x14ac:dyDescent="0.35">
      <c r="A91" s="168"/>
      <c r="B91" s="164" t="s">
        <v>1345</v>
      </c>
    </row>
    <row r="92" spans="1:12" s="139" customFormat="1" ht="15.75" x14ac:dyDescent="0.25">
      <c r="A92" s="168"/>
      <c r="B92" s="168" t="s">
        <v>1259</v>
      </c>
      <c r="C92" s="170" t="s">
        <v>1260</v>
      </c>
      <c r="D92" s="168" t="s">
        <v>1346</v>
      </c>
    </row>
    <row r="93" spans="1:12" s="139" customFormat="1" ht="15.75" x14ac:dyDescent="0.25">
      <c r="A93" s="168"/>
      <c r="B93" s="168" t="s">
        <v>1268</v>
      </c>
      <c r="C93" s="170" t="s">
        <v>1260</v>
      </c>
      <c r="D93" s="168" t="s">
        <v>1269</v>
      </c>
    </row>
    <row r="94" spans="1:12" s="139" customFormat="1" ht="15.75" x14ac:dyDescent="0.25">
      <c r="A94" s="168"/>
      <c r="B94" s="168" t="s">
        <v>1265</v>
      </c>
      <c r="C94" s="170" t="s">
        <v>1260</v>
      </c>
      <c r="D94" s="168" t="s">
        <v>1347</v>
      </c>
    </row>
    <row r="95" spans="1:12" s="139" customFormat="1" ht="15.75" x14ac:dyDescent="0.25">
      <c r="A95" s="168"/>
      <c r="B95" s="168" t="s">
        <v>1270</v>
      </c>
      <c r="C95" s="170" t="s">
        <v>1260</v>
      </c>
      <c r="D95" s="168" t="s">
        <v>1348</v>
      </c>
    </row>
    <row r="96" spans="1:12" s="139" customFormat="1" ht="15.75" x14ac:dyDescent="0.25">
      <c r="A96" s="168"/>
      <c r="B96" s="168" t="s">
        <v>1266</v>
      </c>
      <c r="C96" s="170" t="s">
        <v>1260</v>
      </c>
      <c r="D96" s="168" t="s">
        <v>1267</v>
      </c>
    </row>
    <row r="97" spans="1:4" s="139" customFormat="1" ht="15.75" x14ac:dyDescent="0.25">
      <c r="A97" s="168"/>
      <c r="B97" s="168" t="s">
        <v>1263</v>
      </c>
      <c r="C97" s="170" t="s">
        <v>1260</v>
      </c>
      <c r="D97" s="168" t="s">
        <v>1318</v>
      </c>
    </row>
    <row r="98" spans="1:4" s="139" customFormat="1" ht="15.75" x14ac:dyDescent="0.25">
      <c r="A98" s="168"/>
      <c r="B98" s="171"/>
    </row>
    <row r="99" spans="1:4" s="139" customFormat="1" ht="21" x14ac:dyDescent="0.35">
      <c r="A99" s="175"/>
    </row>
    <row r="100" spans="1:4" s="139" customFormat="1" ht="15.75" x14ac:dyDescent="0.25"/>
  </sheetData>
  <sheetProtection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447675</xdr:colOff>
                <xdr:row>4</xdr:row>
                <xdr:rowOff>180975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tabSelected="1" workbookViewId="0"/>
  </sheetViews>
  <sheetFormatPr defaultColWidth="9.140625" defaultRowHeight="15" x14ac:dyDescent="0.25"/>
  <cols>
    <col min="1" max="1" width="30.7109375" style="176" customWidth="1"/>
    <col min="2" max="2" width="60.5703125" style="176" customWidth="1"/>
    <col min="3" max="16384" width="9.140625" style="176"/>
  </cols>
  <sheetData>
    <row r="5" spans="1:2" ht="21" x14ac:dyDescent="0.35">
      <c r="A5" s="258" t="s">
        <v>1295</v>
      </c>
      <c r="B5" s="258"/>
    </row>
    <row r="6" spans="1:2" ht="21.95" customHeight="1" x14ac:dyDescent="0.25">
      <c r="A6" s="99" t="s">
        <v>0</v>
      </c>
      <c r="B6" s="203" t="s">
        <v>1433</v>
      </c>
    </row>
    <row r="7" spans="1:2" ht="21.95" customHeight="1" x14ac:dyDescent="0.25">
      <c r="A7" s="99" t="s">
        <v>1</v>
      </c>
      <c r="B7" s="203" t="s">
        <v>1434</v>
      </c>
    </row>
    <row r="8" spans="1:2" ht="21.95" customHeight="1" x14ac:dyDescent="0.25">
      <c r="A8" s="99" t="s">
        <v>2</v>
      </c>
      <c r="B8" s="203" t="s">
        <v>1435</v>
      </c>
    </row>
    <row r="9" spans="1:2" ht="21.95" customHeight="1" x14ac:dyDescent="0.25">
      <c r="A9" s="99" t="s">
        <v>3</v>
      </c>
      <c r="B9" s="350" t="s">
        <v>1436</v>
      </c>
    </row>
    <row r="10" spans="1:2" ht="42" x14ac:dyDescent="0.25">
      <c r="A10" s="99" t="s">
        <v>1296</v>
      </c>
      <c r="B10" s="203" t="s">
        <v>1437</v>
      </c>
    </row>
    <row r="11" spans="1:2" ht="21.95" customHeight="1" x14ac:dyDescent="0.25">
      <c r="A11" s="99" t="s">
        <v>4</v>
      </c>
      <c r="B11" s="203" t="s">
        <v>1438</v>
      </c>
    </row>
    <row r="12" spans="1:2" ht="21.95" customHeight="1" x14ac:dyDescent="0.25">
      <c r="A12" s="99" t="s">
        <v>5</v>
      </c>
      <c r="B12" s="203" t="s">
        <v>1439</v>
      </c>
    </row>
  </sheetData>
  <sheetProtection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workbookViewId="0">
      <selection activeCell="L51" sqref="L51:M63"/>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62" t="s">
        <v>13</v>
      </c>
      <c r="B10" s="263"/>
      <c r="C10" s="263"/>
      <c r="D10" s="278" t="s">
        <v>1160</v>
      </c>
      <c r="E10" s="279"/>
      <c r="F10" s="262" t="s">
        <v>6</v>
      </c>
      <c r="G10" s="263"/>
      <c r="H10" s="263"/>
      <c r="I10" s="263"/>
      <c r="J10" s="263"/>
      <c r="K10" s="263"/>
      <c r="L10" s="263"/>
      <c r="M10" s="264"/>
    </row>
    <row r="11" spans="1:13" ht="20.100000000000001" customHeight="1" thickBot="1" x14ac:dyDescent="0.3">
      <c r="A11" s="280" t="s">
        <v>1227</v>
      </c>
      <c r="B11" s="265" t="s">
        <v>9</v>
      </c>
      <c r="C11" s="267" t="s">
        <v>12</v>
      </c>
      <c r="D11" s="276" t="s">
        <v>11</v>
      </c>
      <c r="E11" s="269" t="s">
        <v>1159</v>
      </c>
      <c r="F11" s="271" t="s">
        <v>1161</v>
      </c>
      <c r="G11" s="269" t="s">
        <v>10</v>
      </c>
      <c r="H11" s="273" t="s">
        <v>1242</v>
      </c>
      <c r="I11" s="274"/>
      <c r="J11" s="275"/>
      <c r="K11" s="259" t="s">
        <v>1288</v>
      </c>
      <c r="L11" s="260"/>
      <c r="M11" s="261"/>
    </row>
    <row r="12" spans="1:13" ht="48" customHeight="1" thickBot="1" x14ac:dyDescent="0.3">
      <c r="A12" s="281"/>
      <c r="B12" s="266"/>
      <c r="C12" s="268"/>
      <c r="D12" s="277"/>
      <c r="E12" s="270"/>
      <c r="F12" s="272"/>
      <c r="G12" s="270"/>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1228</v>
      </c>
      <c r="B15" s="189" t="s">
        <v>1443</v>
      </c>
      <c r="C15" s="61" t="s">
        <v>1398</v>
      </c>
      <c r="D15" s="190" t="s">
        <v>1216</v>
      </c>
      <c r="E15" s="59" t="str">
        <f>A15</f>
        <v>TEU-1</v>
      </c>
      <c r="F15" s="189" t="s">
        <v>1440</v>
      </c>
      <c r="G15" s="191" t="s">
        <v>1441</v>
      </c>
      <c r="H15" s="192" t="s">
        <v>1442</v>
      </c>
      <c r="I15" s="193">
        <f>J15</f>
        <v>4220</v>
      </c>
      <c r="J15" s="79">
        <f>211*20</f>
        <v>4220</v>
      </c>
      <c r="K15" s="192" t="s">
        <v>1442</v>
      </c>
      <c r="L15" s="193">
        <f>M15</f>
        <v>422</v>
      </c>
      <c r="M15" s="79">
        <f>211*2</f>
        <v>422</v>
      </c>
    </row>
    <row r="16" spans="1:13" ht="15.75" customHeight="1" x14ac:dyDescent="0.25">
      <c r="A16" s="59" t="s">
        <v>1444</v>
      </c>
      <c r="B16" s="189" t="s">
        <v>1443</v>
      </c>
      <c r="C16" s="61" t="s">
        <v>1398</v>
      </c>
      <c r="D16" s="190" t="s">
        <v>1216</v>
      </c>
      <c r="E16" s="59" t="str">
        <f t="shared" ref="E16:E51" si="0">A16</f>
        <v>TEU-2</v>
      </c>
      <c r="F16" s="189" t="s">
        <v>1440</v>
      </c>
      <c r="G16" s="191" t="s">
        <v>1441</v>
      </c>
      <c r="H16" s="192" t="s">
        <v>1442</v>
      </c>
      <c r="I16" s="193">
        <f t="shared" ref="I16:I63" si="1">J16</f>
        <v>4220</v>
      </c>
      <c r="J16" s="79">
        <f t="shared" ref="J16:J63" si="2">211*20</f>
        <v>4220</v>
      </c>
      <c r="K16" s="192" t="s">
        <v>1442</v>
      </c>
      <c r="L16" s="193">
        <f t="shared" ref="L16:L63" si="3">M16</f>
        <v>422</v>
      </c>
      <c r="M16" s="79">
        <f t="shared" ref="M16:M63" si="4">211*2</f>
        <v>422</v>
      </c>
    </row>
    <row r="17" spans="1:13" x14ac:dyDescent="0.25">
      <c r="A17" s="59" t="s">
        <v>1445</v>
      </c>
      <c r="B17" s="189" t="s">
        <v>1443</v>
      </c>
      <c r="C17" s="61" t="s">
        <v>1398</v>
      </c>
      <c r="D17" s="190" t="s">
        <v>1216</v>
      </c>
      <c r="E17" s="59" t="str">
        <f t="shared" si="0"/>
        <v>TEU-3</v>
      </c>
      <c r="F17" s="189" t="s">
        <v>1440</v>
      </c>
      <c r="G17" s="191" t="s">
        <v>1441</v>
      </c>
      <c r="H17" s="192" t="s">
        <v>1442</v>
      </c>
      <c r="I17" s="193">
        <f t="shared" si="1"/>
        <v>4220</v>
      </c>
      <c r="J17" s="79">
        <f t="shared" si="2"/>
        <v>4220</v>
      </c>
      <c r="K17" s="192" t="s">
        <v>1442</v>
      </c>
      <c r="L17" s="193">
        <f t="shared" si="3"/>
        <v>422</v>
      </c>
      <c r="M17" s="79">
        <f t="shared" si="4"/>
        <v>422</v>
      </c>
    </row>
    <row r="18" spans="1:13" x14ac:dyDescent="0.25">
      <c r="A18" s="59" t="s">
        <v>1446</v>
      </c>
      <c r="B18" s="189" t="s">
        <v>1443</v>
      </c>
      <c r="C18" s="61" t="s">
        <v>1398</v>
      </c>
      <c r="D18" s="190" t="s">
        <v>1216</v>
      </c>
      <c r="E18" s="59" t="str">
        <f t="shared" si="0"/>
        <v>TEU-4</v>
      </c>
      <c r="F18" s="189" t="s">
        <v>1440</v>
      </c>
      <c r="G18" s="191" t="s">
        <v>1441</v>
      </c>
      <c r="H18" s="192" t="s">
        <v>1442</v>
      </c>
      <c r="I18" s="193">
        <f t="shared" si="1"/>
        <v>4220</v>
      </c>
      <c r="J18" s="79">
        <f t="shared" si="2"/>
        <v>4220</v>
      </c>
      <c r="K18" s="192" t="s">
        <v>1442</v>
      </c>
      <c r="L18" s="193">
        <f t="shared" si="3"/>
        <v>422</v>
      </c>
      <c r="M18" s="79">
        <f t="shared" si="4"/>
        <v>422</v>
      </c>
    </row>
    <row r="19" spans="1:13" x14ac:dyDescent="0.25">
      <c r="A19" s="59" t="s">
        <v>1448</v>
      </c>
      <c r="B19" s="189" t="s">
        <v>1443</v>
      </c>
      <c r="C19" s="61" t="s">
        <v>1398</v>
      </c>
      <c r="D19" s="190" t="s">
        <v>1216</v>
      </c>
      <c r="E19" s="59" t="str">
        <f t="shared" si="0"/>
        <v>TEU-5</v>
      </c>
      <c r="F19" s="189" t="s">
        <v>1440</v>
      </c>
      <c r="G19" s="191" t="s">
        <v>1441</v>
      </c>
      <c r="H19" s="192" t="s">
        <v>1442</v>
      </c>
      <c r="I19" s="193">
        <f t="shared" si="1"/>
        <v>4220</v>
      </c>
      <c r="J19" s="79">
        <f t="shared" si="2"/>
        <v>4220</v>
      </c>
      <c r="K19" s="192" t="s">
        <v>1442</v>
      </c>
      <c r="L19" s="193">
        <f t="shared" si="3"/>
        <v>422</v>
      </c>
      <c r="M19" s="79">
        <f t="shared" si="4"/>
        <v>422</v>
      </c>
    </row>
    <row r="20" spans="1:13" x14ac:dyDescent="0.25">
      <c r="A20" s="59" t="s">
        <v>1447</v>
      </c>
      <c r="B20" s="189" t="s">
        <v>1443</v>
      </c>
      <c r="C20" s="61" t="s">
        <v>1398</v>
      </c>
      <c r="D20" s="190" t="s">
        <v>1216</v>
      </c>
      <c r="E20" s="59" t="str">
        <f t="shared" si="0"/>
        <v>TEU-6</v>
      </c>
      <c r="F20" s="189" t="s">
        <v>1440</v>
      </c>
      <c r="G20" s="191" t="s">
        <v>1441</v>
      </c>
      <c r="H20" s="192" t="s">
        <v>1442</v>
      </c>
      <c r="I20" s="193">
        <f t="shared" si="1"/>
        <v>4220</v>
      </c>
      <c r="J20" s="79">
        <f t="shared" si="2"/>
        <v>4220</v>
      </c>
      <c r="K20" s="192" t="s">
        <v>1442</v>
      </c>
      <c r="L20" s="193">
        <f t="shared" si="3"/>
        <v>422</v>
      </c>
      <c r="M20" s="79">
        <f t="shared" si="4"/>
        <v>422</v>
      </c>
    </row>
    <row r="21" spans="1:13" x14ac:dyDescent="0.25">
      <c r="A21" s="59" t="s">
        <v>1449</v>
      </c>
      <c r="B21" s="189" t="s">
        <v>1443</v>
      </c>
      <c r="C21" s="61" t="s">
        <v>1398</v>
      </c>
      <c r="D21" s="190" t="s">
        <v>1216</v>
      </c>
      <c r="E21" s="59" t="str">
        <f t="shared" si="0"/>
        <v>TEU-7</v>
      </c>
      <c r="F21" s="189" t="s">
        <v>1440</v>
      </c>
      <c r="G21" s="191" t="s">
        <v>1441</v>
      </c>
      <c r="H21" s="192" t="s">
        <v>1442</v>
      </c>
      <c r="I21" s="193">
        <f t="shared" si="1"/>
        <v>4220</v>
      </c>
      <c r="J21" s="79">
        <f t="shared" si="2"/>
        <v>4220</v>
      </c>
      <c r="K21" s="192" t="s">
        <v>1442</v>
      </c>
      <c r="L21" s="193">
        <f t="shared" si="3"/>
        <v>422</v>
      </c>
      <c r="M21" s="79">
        <f t="shared" si="4"/>
        <v>422</v>
      </c>
    </row>
    <row r="22" spans="1:13" x14ac:dyDescent="0.25">
      <c r="A22" s="59" t="s">
        <v>1450</v>
      </c>
      <c r="B22" s="189" t="s">
        <v>1443</v>
      </c>
      <c r="C22" s="61" t="s">
        <v>1398</v>
      </c>
      <c r="D22" s="190" t="s">
        <v>1216</v>
      </c>
      <c r="E22" s="59" t="str">
        <f t="shared" si="0"/>
        <v>TEU-8</v>
      </c>
      <c r="F22" s="189" t="s">
        <v>1440</v>
      </c>
      <c r="G22" s="191" t="s">
        <v>1441</v>
      </c>
      <c r="H22" s="192" t="s">
        <v>1442</v>
      </c>
      <c r="I22" s="193">
        <f t="shared" si="1"/>
        <v>4220</v>
      </c>
      <c r="J22" s="79">
        <f t="shared" si="2"/>
        <v>4220</v>
      </c>
      <c r="K22" s="192" t="s">
        <v>1442</v>
      </c>
      <c r="L22" s="193">
        <f t="shared" si="3"/>
        <v>422</v>
      </c>
      <c r="M22" s="79">
        <f t="shared" si="4"/>
        <v>422</v>
      </c>
    </row>
    <row r="23" spans="1:13" x14ac:dyDescent="0.25">
      <c r="A23" s="59" t="s">
        <v>1451</v>
      </c>
      <c r="B23" s="189" t="s">
        <v>1443</v>
      </c>
      <c r="C23" s="61" t="s">
        <v>1398</v>
      </c>
      <c r="D23" s="190" t="s">
        <v>1216</v>
      </c>
      <c r="E23" s="59" t="str">
        <f t="shared" si="0"/>
        <v>TEU-9</v>
      </c>
      <c r="F23" s="189" t="s">
        <v>1440</v>
      </c>
      <c r="G23" s="191" t="s">
        <v>1441</v>
      </c>
      <c r="H23" s="192" t="s">
        <v>1442</v>
      </c>
      <c r="I23" s="193">
        <f t="shared" si="1"/>
        <v>4220</v>
      </c>
      <c r="J23" s="79">
        <f t="shared" si="2"/>
        <v>4220</v>
      </c>
      <c r="K23" s="192" t="s">
        <v>1442</v>
      </c>
      <c r="L23" s="193">
        <f t="shared" si="3"/>
        <v>422</v>
      </c>
      <c r="M23" s="79">
        <f t="shared" si="4"/>
        <v>422</v>
      </c>
    </row>
    <row r="24" spans="1:13" x14ac:dyDescent="0.25">
      <c r="A24" s="59" t="s">
        <v>1452</v>
      </c>
      <c r="B24" s="189" t="s">
        <v>1443</v>
      </c>
      <c r="C24" s="61" t="s">
        <v>1398</v>
      </c>
      <c r="D24" s="190" t="s">
        <v>1216</v>
      </c>
      <c r="E24" s="59" t="str">
        <f t="shared" si="0"/>
        <v>TEU-10</v>
      </c>
      <c r="F24" s="189" t="s">
        <v>1440</v>
      </c>
      <c r="G24" s="191" t="s">
        <v>1441</v>
      </c>
      <c r="H24" s="192" t="s">
        <v>1442</v>
      </c>
      <c r="I24" s="193">
        <f t="shared" si="1"/>
        <v>4220</v>
      </c>
      <c r="J24" s="79">
        <f t="shared" si="2"/>
        <v>4220</v>
      </c>
      <c r="K24" s="192" t="s">
        <v>1442</v>
      </c>
      <c r="L24" s="193">
        <f t="shared" si="3"/>
        <v>422</v>
      </c>
      <c r="M24" s="79">
        <f t="shared" si="4"/>
        <v>422</v>
      </c>
    </row>
    <row r="25" spans="1:13" x14ac:dyDescent="0.25">
      <c r="A25" s="59" t="s">
        <v>1453</v>
      </c>
      <c r="B25" s="189" t="s">
        <v>1443</v>
      </c>
      <c r="C25" s="61" t="s">
        <v>1398</v>
      </c>
      <c r="D25" s="190" t="s">
        <v>1216</v>
      </c>
      <c r="E25" s="59" t="str">
        <f t="shared" si="0"/>
        <v>TEU-11</v>
      </c>
      <c r="F25" s="189" t="s">
        <v>1440</v>
      </c>
      <c r="G25" s="191" t="s">
        <v>1441</v>
      </c>
      <c r="H25" s="192" t="s">
        <v>1442</v>
      </c>
      <c r="I25" s="193">
        <f t="shared" si="1"/>
        <v>4220</v>
      </c>
      <c r="J25" s="79">
        <f t="shared" si="2"/>
        <v>4220</v>
      </c>
      <c r="K25" s="192" t="s">
        <v>1442</v>
      </c>
      <c r="L25" s="193">
        <f t="shared" si="3"/>
        <v>422</v>
      </c>
      <c r="M25" s="79">
        <f t="shared" si="4"/>
        <v>422</v>
      </c>
    </row>
    <row r="26" spans="1:13" x14ac:dyDescent="0.25">
      <c r="A26" s="59" t="s">
        <v>1454</v>
      </c>
      <c r="B26" s="189" t="s">
        <v>1443</v>
      </c>
      <c r="C26" s="61" t="s">
        <v>1398</v>
      </c>
      <c r="D26" s="190" t="s">
        <v>1216</v>
      </c>
      <c r="E26" s="59" t="str">
        <f t="shared" si="0"/>
        <v>TEU-12</v>
      </c>
      <c r="F26" s="189" t="s">
        <v>1440</v>
      </c>
      <c r="G26" s="191" t="s">
        <v>1441</v>
      </c>
      <c r="H26" s="192" t="s">
        <v>1442</v>
      </c>
      <c r="I26" s="193">
        <f t="shared" si="1"/>
        <v>4220</v>
      </c>
      <c r="J26" s="79">
        <f t="shared" si="2"/>
        <v>4220</v>
      </c>
      <c r="K26" s="192" t="s">
        <v>1442</v>
      </c>
      <c r="L26" s="193">
        <f t="shared" si="3"/>
        <v>422</v>
      </c>
      <c r="M26" s="79">
        <f t="shared" si="4"/>
        <v>422</v>
      </c>
    </row>
    <row r="27" spans="1:13" x14ac:dyDescent="0.25">
      <c r="A27" s="59" t="s">
        <v>1455</v>
      </c>
      <c r="B27" s="189" t="s">
        <v>1443</v>
      </c>
      <c r="C27" s="61" t="s">
        <v>1398</v>
      </c>
      <c r="D27" s="190" t="s">
        <v>1216</v>
      </c>
      <c r="E27" s="59" t="str">
        <f t="shared" si="0"/>
        <v>TEU-13</v>
      </c>
      <c r="F27" s="189" t="s">
        <v>1440</v>
      </c>
      <c r="G27" s="191" t="s">
        <v>1441</v>
      </c>
      <c r="H27" s="192" t="s">
        <v>1442</v>
      </c>
      <c r="I27" s="193">
        <f t="shared" si="1"/>
        <v>4220</v>
      </c>
      <c r="J27" s="79">
        <f t="shared" si="2"/>
        <v>4220</v>
      </c>
      <c r="K27" s="192" t="s">
        <v>1442</v>
      </c>
      <c r="L27" s="193">
        <f t="shared" si="3"/>
        <v>422</v>
      </c>
      <c r="M27" s="79">
        <f t="shared" si="4"/>
        <v>422</v>
      </c>
    </row>
    <row r="28" spans="1:13" x14ac:dyDescent="0.25">
      <c r="A28" s="59" t="s">
        <v>1456</v>
      </c>
      <c r="B28" s="189" t="s">
        <v>1443</v>
      </c>
      <c r="C28" s="61" t="s">
        <v>1398</v>
      </c>
      <c r="D28" s="190" t="s">
        <v>1216</v>
      </c>
      <c r="E28" s="59" t="str">
        <f t="shared" si="0"/>
        <v>TEU-14</v>
      </c>
      <c r="F28" s="189" t="s">
        <v>1440</v>
      </c>
      <c r="G28" s="191" t="s">
        <v>1441</v>
      </c>
      <c r="H28" s="192" t="s">
        <v>1442</v>
      </c>
      <c r="I28" s="193">
        <f t="shared" si="1"/>
        <v>4220</v>
      </c>
      <c r="J28" s="79">
        <f t="shared" si="2"/>
        <v>4220</v>
      </c>
      <c r="K28" s="192" t="s">
        <v>1442</v>
      </c>
      <c r="L28" s="193">
        <f t="shared" si="3"/>
        <v>422</v>
      </c>
      <c r="M28" s="79">
        <f t="shared" si="4"/>
        <v>422</v>
      </c>
    </row>
    <row r="29" spans="1:13" x14ac:dyDescent="0.25">
      <c r="A29" s="59" t="s">
        <v>1457</v>
      </c>
      <c r="B29" s="189" t="s">
        <v>1443</v>
      </c>
      <c r="C29" s="61" t="s">
        <v>1398</v>
      </c>
      <c r="D29" s="190" t="s">
        <v>1216</v>
      </c>
      <c r="E29" s="59" t="str">
        <f t="shared" si="0"/>
        <v>TEU-15</v>
      </c>
      <c r="F29" s="189" t="s">
        <v>1440</v>
      </c>
      <c r="G29" s="191" t="s">
        <v>1441</v>
      </c>
      <c r="H29" s="192" t="s">
        <v>1442</v>
      </c>
      <c r="I29" s="193">
        <f t="shared" si="1"/>
        <v>4220</v>
      </c>
      <c r="J29" s="79">
        <f t="shared" si="2"/>
        <v>4220</v>
      </c>
      <c r="K29" s="192" t="s">
        <v>1442</v>
      </c>
      <c r="L29" s="193">
        <f t="shared" si="3"/>
        <v>422</v>
      </c>
      <c r="M29" s="79">
        <f t="shared" si="4"/>
        <v>422</v>
      </c>
    </row>
    <row r="30" spans="1:13" x14ac:dyDescent="0.25">
      <c r="A30" s="59" t="s">
        <v>1458</v>
      </c>
      <c r="B30" s="189" t="s">
        <v>1443</v>
      </c>
      <c r="C30" s="61" t="s">
        <v>1398</v>
      </c>
      <c r="D30" s="190" t="s">
        <v>1216</v>
      </c>
      <c r="E30" s="59" t="str">
        <f t="shared" si="0"/>
        <v>TEU-16</v>
      </c>
      <c r="F30" s="189" t="s">
        <v>1440</v>
      </c>
      <c r="G30" s="191" t="s">
        <v>1441</v>
      </c>
      <c r="H30" s="192" t="s">
        <v>1442</v>
      </c>
      <c r="I30" s="193">
        <f t="shared" si="1"/>
        <v>4220</v>
      </c>
      <c r="J30" s="79">
        <f t="shared" si="2"/>
        <v>4220</v>
      </c>
      <c r="K30" s="192" t="s">
        <v>1442</v>
      </c>
      <c r="L30" s="193">
        <f t="shared" si="3"/>
        <v>422</v>
      </c>
      <c r="M30" s="79">
        <f t="shared" si="4"/>
        <v>422</v>
      </c>
    </row>
    <row r="31" spans="1:13" x14ac:dyDescent="0.25">
      <c r="A31" s="59" t="s">
        <v>1459</v>
      </c>
      <c r="B31" s="189" t="s">
        <v>1443</v>
      </c>
      <c r="C31" s="61" t="s">
        <v>1398</v>
      </c>
      <c r="D31" s="190" t="s">
        <v>1216</v>
      </c>
      <c r="E31" s="59" t="str">
        <f t="shared" si="0"/>
        <v>TEU-17</v>
      </c>
      <c r="F31" s="189" t="s">
        <v>1440</v>
      </c>
      <c r="G31" s="191" t="s">
        <v>1441</v>
      </c>
      <c r="H31" s="192" t="s">
        <v>1442</v>
      </c>
      <c r="I31" s="193">
        <f t="shared" si="1"/>
        <v>4220</v>
      </c>
      <c r="J31" s="79">
        <f t="shared" si="2"/>
        <v>4220</v>
      </c>
      <c r="K31" s="192" t="s">
        <v>1442</v>
      </c>
      <c r="L31" s="193">
        <f t="shared" si="3"/>
        <v>422</v>
      </c>
      <c r="M31" s="79">
        <f t="shared" si="4"/>
        <v>422</v>
      </c>
    </row>
    <row r="32" spans="1:13" x14ac:dyDescent="0.25">
      <c r="A32" s="59" t="s">
        <v>1460</v>
      </c>
      <c r="B32" s="189" t="s">
        <v>1443</v>
      </c>
      <c r="C32" s="61" t="s">
        <v>1398</v>
      </c>
      <c r="D32" s="190" t="s">
        <v>1216</v>
      </c>
      <c r="E32" s="59" t="str">
        <f t="shared" si="0"/>
        <v>TEU-18</v>
      </c>
      <c r="F32" s="189" t="s">
        <v>1440</v>
      </c>
      <c r="G32" s="191" t="s">
        <v>1441</v>
      </c>
      <c r="H32" s="192" t="s">
        <v>1442</v>
      </c>
      <c r="I32" s="193">
        <f t="shared" si="1"/>
        <v>4220</v>
      </c>
      <c r="J32" s="79">
        <f t="shared" si="2"/>
        <v>4220</v>
      </c>
      <c r="K32" s="192" t="s">
        <v>1442</v>
      </c>
      <c r="L32" s="193">
        <f t="shared" si="3"/>
        <v>422</v>
      </c>
      <c r="M32" s="79">
        <f t="shared" si="4"/>
        <v>422</v>
      </c>
    </row>
    <row r="33" spans="1:13" x14ac:dyDescent="0.25">
      <c r="A33" s="59" t="s">
        <v>1461</v>
      </c>
      <c r="B33" s="189" t="s">
        <v>1443</v>
      </c>
      <c r="C33" s="61" t="s">
        <v>1398</v>
      </c>
      <c r="D33" s="190" t="s">
        <v>1216</v>
      </c>
      <c r="E33" s="59" t="str">
        <f t="shared" si="0"/>
        <v>TEU-19</v>
      </c>
      <c r="F33" s="189" t="s">
        <v>1440</v>
      </c>
      <c r="G33" s="191" t="s">
        <v>1441</v>
      </c>
      <c r="H33" s="192" t="s">
        <v>1442</v>
      </c>
      <c r="I33" s="193">
        <f t="shared" si="1"/>
        <v>4220</v>
      </c>
      <c r="J33" s="79">
        <f t="shared" si="2"/>
        <v>4220</v>
      </c>
      <c r="K33" s="192" t="s">
        <v>1442</v>
      </c>
      <c r="L33" s="193">
        <f t="shared" si="3"/>
        <v>422</v>
      </c>
      <c r="M33" s="79">
        <f t="shared" si="4"/>
        <v>422</v>
      </c>
    </row>
    <row r="34" spans="1:13" x14ac:dyDescent="0.25">
      <c r="A34" s="59" t="s">
        <v>1462</v>
      </c>
      <c r="B34" s="189" t="s">
        <v>1443</v>
      </c>
      <c r="C34" s="61" t="s">
        <v>1398</v>
      </c>
      <c r="D34" s="190" t="s">
        <v>1216</v>
      </c>
      <c r="E34" s="59" t="str">
        <f t="shared" si="0"/>
        <v>TEU-20</v>
      </c>
      <c r="F34" s="189" t="s">
        <v>1440</v>
      </c>
      <c r="G34" s="191" t="s">
        <v>1441</v>
      </c>
      <c r="H34" s="192" t="s">
        <v>1442</v>
      </c>
      <c r="I34" s="193">
        <f t="shared" si="1"/>
        <v>4220</v>
      </c>
      <c r="J34" s="79">
        <f t="shared" si="2"/>
        <v>4220</v>
      </c>
      <c r="K34" s="192" t="s">
        <v>1442</v>
      </c>
      <c r="L34" s="193">
        <f t="shared" si="3"/>
        <v>422</v>
      </c>
      <c r="M34" s="79">
        <f t="shared" si="4"/>
        <v>422</v>
      </c>
    </row>
    <row r="35" spans="1:13" x14ac:dyDescent="0.25">
      <c r="A35" s="59" t="s">
        <v>1463</v>
      </c>
      <c r="B35" s="189" t="s">
        <v>1443</v>
      </c>
      <c r="C35" s="61" t="s">
        <v>1398</v>
      </c>
      <c r="D35" s="190" t="s">
        <v>1216</v>
      </c>
      <c r="E35" s="59" t="str">
        <f t="shared" si="0"/>
        <v>TEU-21</v>
      </c>
      <c r="F35" s="189" t="s">
        <v>1440</v>
      </c>
      <c r="G35" s="191" t="s">
        <v>1441</v>
      </c>
      <c r="H35" s="192" t="s">
        <v>1442</v>
      </c>
      <c r="I35" s="193">
        <f t="shared" si="1"/>
        <v>4220</v>
      </c>
      <c r="J35" s="79">
        <f t="shared" si="2"/>
        <v>4220</v>
      </c>
      <c r="K35" s="192" t="s">
        <v>1442</v>
      </c>
      <c r="L35" s="193">
        <f t="shared" si="3"/>
        <v>422</v>
      </c>
      <c r="M35" s="79">
        <f t="shared" si="4"/>
        <v>422</v>
      </c>
    </row>
    <row r="36" spans="1:13" x14ac:dyDescent="0.25">
      <c r="A36" s="59" t="s">
        <v>1464</v>
      </c>
      <c r="B36" s="189" t="s">
        <v>1443</v>
      </c>
      <c r="C36" s="61" t="s">
        <v>1398</v>
      </c>
      <c r="D36" s="190" t="s">
        <v>1216</v>
      </c>
      <c r="E36" s="59" t="str">
        <f t="shared" si="0"/>
        <v>TEU-22</v>
      </c>
      <c r="F36" s="189" t="s">
        <v>1440</v>
      </c>
      <c r="G36" s="191" t="s">
        <v>1441</v>
      </c>
      <c r="H36" s="192" t="s">
        <v>1442</v>
      </c>
      <c r="I36" s="193">
        <f t="shared" si="1"/>
        <v>4220</v>
      </c>
      <c r="J36" s="79">
        <f t="shared" si="2"/>
        <v>4220</v>
      </c>
      <c r="K36" s="192" t="s">
        <v>1442</v>
      </c>
      <c r="L36" s="193">
        <f t="shared" si="3"/>
        <v>422</v>
      </c>
      <c r="M36" s="79">
        <f t="shared" si="4"/>
        <v>422</v>
      </c>
    </row>
    <row r="37" spans="1:13" x14ac:dyDescent="0.25">
      <c r="A37" s="59" t="s">
        <v>1465</v>
      </c>
      <c r="B37" s="189" t="s">
        <v>1443</v>
      </c>
      <c r="C37" s="61" t="s">
        <v>1398</v>
      </c>
      <c r="D37" s="190" t="s">
        <v>1216</v>
      </c>
      <c r="E37" s="59" t="str">
        <f t="shared" si="0"/>
        <v>TEU-23</v>
      </c>
      <c r="F37" s="189" t="s">
        <v>1440</v>
      </c>
      <c r="G37" s="191" t="s">
        <v>1441</v>
      </c>
      <c r="H37" s="192" t="s">
        <v>1442</v>
      </c>
      <c r="I37" s="193">
        <f t="shared" si="1"/>
        <v>4220</v>
      </c>
      <c r="J37" s="79">
        <f t="shared" si="2"/>
        <v>4220</v>
      </c>
      <c r="K37" s="192" t="s">
        <v>1442</v>
      </c>
      <c r="L37" s="193">
        <f t="shared" si="3"/>
        <v>422</v>
      </c>
      <c r="M37" s="79">
        <f t="shared" si="4"/>
        <v>422</v>
      </c>
    </row>
    <row r="38" spans="1:13" x14ac:dyDescent="0.25">
      <c r="A38" s="59" t="s">
        <v>1466</v>
      </c>
      <c r="B38" s="189" t="s">
        <v>1443</v>
      </c>
      <c r="C38" s="61" t="s">
        <v>1398</v>
      </c>
      <c r="D38" s="190" t="s">
        <v>1216</v>
      </c>
      <c r="E38" s="59" t="str">
        <f t="shared" si="0"/>
        <v>TEU-24</v>
      </c>
      <c r="F38" s="189" t="s">
        <v>1440</v>
      </c>
      <c r="G38" s="191" t="s">
        <v>1441</v>
      </c>
      <c r="H38" s="192" t="s">
        <v>1442</v>
      </c>
      <c r="I38" s="193">
        <f t="shared" si="1"/>
        <v>4220</v>
      </c>
      <c r="J38" s="79">
        <f t="shared" si="2"/>
        <v>4220</v>
      </c>
      <c r="K38" s="192" t="s">
        <v>1442</v>
      </c>
      <c r="L38" s="193">
        <f t="shared" si="3"/>
        <v>422</v>
      </c>
      <c r="M38" s="79">
        <f t="shared" si="4"/>
        <v>422</v>
      </c>
    </row>
    <row r="39" spans="1:13" x14ac:dyDescent="0.25">
      <c r="A39" s="59" t="s">
        <v>1467</v>
      </c>
      <c r="B39" s="189" t="s">
        <v>1443</v>
      </c>
      <c r="C39" s="61" t="s">
        <v>1398</v>
      </c>
      <c r="D39" s="190" t="s">
        <v>1216</v>
      </c>
      <c r="E39" s="59" t="str">
        <f t="shared" si="0"/>
        <v>TEU-25</v>
      </c>
      <c r="F39" s="189" t="s">
        <v>1440</v>
      </c>
      <c r="G39" s="191" t="s">
        <v>1441</v>
      </c>
      <c r="H39" s="192" t="s">
        <v>1442</v>
      </c>
      <c r="I39" s="193">
        <f t="shared" si="1"/>
        <v>4220</v>
      </c>
      <c r="J39" s="79">
        <f t="shared" si="2"/>
        <v>4220</v>
      </c>
      <c r="K39" s="192" t="s">
        <v>1442</v>
      </c>
      <c r="L39" s="193">
        <f t="shared" si="3"/>
        <v>422</v>
      </c>
      <c r="M39" s="79">
        <f t="shared" si="4"/>
        <v>422</v>
      </c>
    </row>
    <row r="40" spans="1:13" x14ac:dyDescent="0.25">
      <c r="A40" s="59" t="s">
        <v>1468</v>
      </c>
      <c r="B40" s="189" t="s">
        <v>1443</v>
      </c>
      <c r="C40" s="61" t="s">
        <v>1398</v>
      </c>
      <c r="D40" s="190" t="s">
        <v>1216</v>
      </c>
      <c r="E40" s="59" t="str">
        <f t="shared" si="0"/>
        <v>TEU-26</v>
      </c>
      <c r="F40" s="189" t="s">
        <v>1440</v>
      </c>
      <c r="G40" s="191" t="s">
        <v>1441</v>
      </c>
      <c r="H40" s="192" t="s">
        <v>1442</v>
      </c>
      <c r="I40" s="193">
        <f t="shared" si="1"/>
        <v>4220</v>
      </c>
      <c r="J40" s="79">
        <f t="shared" si="2"/>
        <v>4220</v>
      </c>
      <c r="K40" s="192" t="s">
        <v>1442</v>
      </c>
      <c r="L40" s="193">
        <f t="shared" si="3"/>
        <v>422</v>
      </c>
      <c r="M40" s="79">
        <f t="shared" si="4"/>
        <v>422</v>
      </c>
    </row>
    <row r="41" spans="1:13" x14ac:dyDescent="0.25">
      <c r="A41" s="59" t="s">
        <v>1469</v>
      </c>
      <c r="B41" s="189" t="s">
        <v>1443</v>
      </c>
      <c r="C41" s="61" t="s">
        <v>1398</v>
      </c>
      <c r="D41" s="190" t="s">
        <v>1216</v>
      </c>
      <c r="E41" s="59" t="str">
        <f t="shared" si="0"/>
        <v>TEU-27</v>
      </c>
      <c r="F41" s="189" t="s">
        <v>1440</v>
      </c>
      <c r="G41" s="191" t="s">
        <v>1441</v>
      </c>
      <c r="H41" s="192" t="s">
        <v>1442</v>
      </c>
      <c r="I41" s="193">
        <f t="shared" si="1"/>
        <v>4220</v>
      </c>
      <c r="J41" s="79">
        <f t="shared" si="2"/>
        <v>4220</v>
      </c>
      <c r="K41" s="192" t="s">
        <v>1442</v>
      </c>
      <c r="L41" s="193">
        <f t="shared" si="3"/>
        <v>422</v>
      </c>
      <c r="M41" s="79">
        <f t="shared" si="4"/>
        <v>422</v>
      </c>
    </row>
    <row r="42" spans="1:13" x14ac:dyDescent="0.25">
      <c r="A42" s="59" t="s">
        <v>1470</v>
      </c>
      <c r="B42" s="189" t="s">
        <v>1443</v>
      </c>
      <c r="C42" s="61" t="s">
        <v>1398</v>
      </c>
      <c r="D42" s="190" t="s">
        <v>1216</v>
      </c>
      <c r="E42" s="59" t="str">
        <f t="shared" si="0"/>
        <v>TEU-28</v>
      </c>
      <c r="F42" s="189" t="s">
        <v>1440</v>
      </c>
      <c r="G42" s="191" t="s">
        <v>1441</v>
      </c>
      <c r="H42" s="192" t="s">
        <v>1442</v>
      </c>
      <c r="I42" s="193">
        <f t="shared" si="1"/>
        <v>4220</v>
      </c>
      <c r="J42" s="79">
        <f t="shared" si="2"/>
        <v>4220</v>
      </c>
      <c r="K42" s="192" t="s">
        <v>1442</v>
      </c>
      <c r="L42" s="193">
        <f t="shared" si="3"/>
        <v>422</v>
      </c>
      <c r="M42" s="79">
        <f t="shared" si="4"/>
        <v>422</v>
      </c>
    </row>
    <row r="43" spans="1:13" x14ac:dyDescent="0.25">
      <c r="A43" s="59" t="s">
        <v>1471</v>
      </c>
      <c r="B43" s="189" t="s">
        <v>1443</v>
      </c>
      <c r="C43" s="61" t="s">
        <v>1398</v>
      </c>
      <c r="D43" s="190" t="s">
        <v>1216</v>
      </c>
      <c r="E43" s="59" t="str">
        <f t="shared" si="0"/>
        <v>TEU-29</v>
      </c>
      <c r="F43" s="189" t="s">
        <v>1440</v>
      </c>
      <c r="G43" s="191" t="s">
        <v>1441</v>
      </c>
      <c r="H43" s="192" t="s">
        <v>1442</v>
      </c>
      <c r="I43" s="193">
        <f t="shared" si="1"/>
        <v>4220</v>
      </c>
      <c r="J43" s="79">
        <f t="shared" si="2"/>
        <v>4220</v>
      </c>
      <c r="K43" s="192" t="s">
        <v>1442</v>
      </c>
      <c r="L43" s="193">
        <f t="shared" si="3"/>
        <v>422</v>
      </c>
      <c r="M43" s="79">
        <f t="shared" si="4"/>
        <v>422</v>
      </c>
    </row>
    <row r="44" spans="1:13" x14ac:dyDescent="0.25">
      <c r="A44" s="59" t="s">
        <v>1472</v>
      </c>
      <c r="B44" s="189" t="s">
        <v>1443</v>
      </c>
      <c r="C44" s="61" t="s">
        <v>1398</v>
      </c>
      <c r="D44" s="190" t="s">
        <v>1216</v>
      </c>
      <c r="E44" s="59" t="str">
        <f t="shared" si="0"/>
        <v>TEU-30</v>
      </c>
      <c r="F44" s="189" t="s">
        <v>1440</v>
      </c>
      <c r="G44" s="191" t="s">
        <v>1441</v>
      </c>
      <c r="H44" s="192" t="s">
        <v>1442</v>
      </c>
      <c r="I44" s="193">
        <f t="shared" si="1"/>
        <v>4220</v>
      </c>
      <c r="J44" s="79">
        <f t="shared" si="2"/>
        <v>4220</v>
      </c>
      <c r="K44" s="192" t="s">
        <v>1442</v>
      </c>
      <c r="L44" s="193">
        <f t="shared" si="3"/>
        <v>422</v>
      </c>
      <c r="M44" s="79">
        <f t="shared" si="4"/>
        <v>422</v>
      </c>
    </row>
    <row r="45" spans="1:13" x14ac:dyDescent="0.25">
      <c r="A45" s="59" t="s">
        <v>1473</v>
      </c>
      <c r="B45" s="189" t="s">
        <v>1443</v>
      </c>
      <c r="C45" s="61" t="s">
        <v>1398</v>
      </c>
      <c r="D45" s="190" t="s">
        <v>1216</v>
      </c>
      <c r="E45" s="59" t="str">
        <f t="shared" si="0"/>
        <v>TEU-31</v>
      </c>
      <c r="F45" s="189" t="s">
        <v>1440</v>
      </c>
      <c r="G45" s="191" t="s">
        <v>1441</v>
      </c>
      <c r="H45" s="192" t="s">
        <v>1442</v>
      </c>
      <c r="I45" s="193">
        <f t="shared" si="1"/>
        <v>4220</v>
      </c>
      <c r="J45" s="79">
        <f t="shared" si="2"/>
        <v>4220</v>
      </c>
      <c r="K45" s="192" t="s">
        <v>1442</v>
      </c>
      <c r="L45" s="193">
        <f t="shared" si="3"/>
        <v>422</v>
      </c>
      <c r="M45" s="79">
        <f t="shared" si="4"/>
        <v>422</v>
      </c>
    </row>
    <row r="46" spans="1:13" x14ac:dyDescent="0.25">
      <c r="A46" s="59" t="s">
        <v>1474</v>
      </c>
      <c r="B46" s="189" t="s">
        <v>1443</v>
      </c>
      <c r="C46" s="61" t="s">
        <v>1398</v>
      </c>
      <c r="D46" s="190" t="s">
        <v>1216</v>
      </c>
      <c r="E46" s="59" t="str">
        <f t="shared" si="0"/>
        <v>TEU-32</v>
      </c>
      <c r="F46" s="189" t="s">
        <v>1440</v>
      </c>
      <c r="G46" s="191" t="s">
        <v>1441</v>
      </c>
      <c r="H46" s="192" t="s">
        <v>1442</v>
      </c>
      <c r="I46" s="193">
        <f t="shared" si="1"/>
        <v>4220</v>
      </c>
      <c r="J46" s="79">
        <f t="shared" si="2"/>
        <v>4220</v>
      </c>
      <c r="K46" s="192" t="s">
        <v>1442</v>
      </c>
      <c r="L46" s="193">
        <f t="shared" si="3"/>
        <v>422</v>
      </c>
      <c r="M46" s="79">
        <f t="shared" si="4"/>
        <v>422</v>
      </c>
    </row>
    <row r="47" spans="1:13" x14ac:dyDescent="0.25">
      <c r="A47" s="59" t="s">
        <v>1475</v>
      </c>
      <c r="B47" s="189" t="s">
        <v>1443</v>
      </c>
      <c r="C47" s="61" t="s">
        <v>1398</v>
      </c>
      <c r="D47" s="190" t="s">
        <v>1216</v>
      </c>
      <c r="E47" s="59" t="str">
        <f t="shared" si="0"/>
        <v>TEU-33</v>
      </c>
      <c r="F47" s="189" t="s">
        <v>1440</v>
      </c>
      <c r="G47" s="191" t="s">
        <v>1441</v>
      </c>
      <c r="H47" s="192" t="s">
        <v>1442</v>
      </c>
      <c r="I47" s="193">
        <f t="shared" si="1"/>
        <v>4220</v>
      </c>
      <c r="J47" s="79">
        <f t="shared" si="2"/>
        <v>4220</v>
      </c>
      <c r="K47" s="192" t="s">
        <v>1442</v>
      </c>
      <c r="L47" s="193">
        <f t="shared" si="3"/>
        <v>422</v>
      </c>
      <c r="M47" s="79">
        <f t="shared" si="4"/>
        <v>422</v>
      </c>
    </row>
    <row r="48" spans="1:13" x14ac:dyDescent="0.25">
      <c r="A48" s="59" t="s">
        <v>1476</v>
      </c>
      <c r="B48" s="189" t="s">
        <v>1443</v>
      </c>
      <c r="C48" s="61" t="s">
        <v>1398</v>
      </c>
      <c r="D48" s="190" t="s">
        <v>1216</v>
      </c>
      <c r="E48" s="59" t="str">
        <f t="shared" si="0"/>
        <v>TEU-34</v>
      </c>
      <c r="F48" s="189" t="s">
        <v>1440</v>
      </c>
      <c r="G48" s="191" t="s">
        <v>1441</v>
      </c>
      <c r="H48" s="192" t="s">
        <v>1442</v>
      </c>
      <c r="I48" s="193">
        <f t="shared" si="1"/>
        <v>4220</v>
      </c>
      <c r="J48" s="79">
        <f t="shared" si="2"/>
        <v>4220</v>
      </c>
      <c r="K48" s="192" t="s">
        <v>1442</v>
      </c>
      <c r="L48" s="193">
        <f t="shared" si="3"/>
        <v>422</v>
      </c>
      <c r="M48" s="79">
        <f t="shared" si="4"/>
        <v>422</v>
      </c>
    </row>
    <row r="49" spans="1:13" x14ac:dyDescent="0.25">
      <c r="A49" s="59" t="s">
        <v>1477</v>
      </c>
      <c r="B49" s="189" t="s">
        <v>1443</v>
      </c>
      <c r="C49" s="61" t="s">
        <v>1398</v>
      </c>
      <c r="D49" s="190" t="s">
        <v>1216</v>
      </c>
      <c r="E49" s="59" t="str">
        <f t="shared" si="0"/>
        <v>TEU-35</v>
      </c>
      <c r="F49" s="189" t="s">
        <v>1440</v>
      </c>
      <c r="G49" s="191" t="s">
        <v>1441</v>
      </c>
      <c r="H49" s="192" t="s">
        <v>1442</v>
      </c>
      <c r="I49" s="193">
        <f t="shared" si="1"/>
        <v>4220</v>
      </c>
      <c r="J49" s="79">
        <f t="shared" si="2"/>
        <v>4220</v>
      </c>
      <c r="K49" s="192" t="s">
        <v>1442</v>
      </c>
      <c r="L49" s="193">
        <f t="shared" si="3"/>
        <v>422</v>
      </c>
      <c r="M49" s="79">
        <f t="shared" si="4"/>
        <v>422</v>
      </c>
    </row>
    <row r="50" spans="1:13" x14ac:dyDescent="0.25">
      <c r="A50" s="59" t="s">
        <v>1478</v>
      </c>
      <c r="B50" s="189" t="s">
        <v>1443</v>
      </c>
      <c r="C50" s="61" t="s">
        <v>1398</v>
      </c>
      <c r="D50" s="190" t="s">
        <v>1216</v>
      </c>
      <c r="E50" s="59" t="str">
        <f t="shared" si="0"/>
        <v>TEU-36</v>
      </c>
      <c r="F50" s="189" t="s">
        <v>1440</v>
      </c>
      <c r="G50" s="191" t="s">
        <v>1441</v>
      </c>
      <c r="H50" s="192" t="s">
        <v>1442</v>
      </c>
      <c r="I50" s="193">
        <f t="shared" si="1"/>
        <v>4220</v>
      </c>
      <c r="J50" s="79">
        <f t="shared" si="2"/>
        <v>4220</v>
      </c>
      <c r="K50" s="192" t="s">
        <v>1442</v>
      </c>
      <c r="L50" s="193">
        <f t="shared" si="3"/>
        <v>422</v>
      </c>
      <c r="M50" s="79">
        <f t="shared" si="4"/>
        <v>422</v>
      </c>
    </row>
    <row r="51" spans="1:13" x14ac:dyDescent="0.25">
      <c r="A51" s="59" t="s">
        <v>1479</v>
      </c>
      <c r="B51" s="189" t="s">
        <v>1443</v>
      </c>
      <c r="C51" s="61" t="s">
        <v>1398</v>
      </c>
      <c r="D51" s="190" t="s">
        <v>1216</v>
      </c>
      <c r="E51" s="59" t="str">
        <f t="shared" si="0"/>
        <v>TEU-37</v>
      </c>
      <c r="F51" s="189" t="s">
        <v>1440</v>
      </c>
      <c r="G51" s="191" t="s">
        <v>1441</v>
      </c>
      <c r="H51" s="192" t="s">
        <v>1442</v>
      </c>
      <c r="I51" s="193">
        <f t="shared" si="1"/>
        <v>4220</v>
      </c>
      <c r="J51" s="79">
        <f t="shared" si="2"/>
        <v>4220</v>
      </c>
      <c r="K51" s="192" t="s">
        <v>1442</v>
      </c>
      <c r="L51" s="193">
        <f t="shared" si="3"/>
        <v>422</v>
      </c>
      <c r="M51" s="79">
        <f t="shared" si="4"/>
        <v>422</v>
      </c>
    </row>
    <row r="52" spans="1:13" x14ac:dyDescent="0.25">
      <c r="A52" s="59" t="s">
        <v>1480</v>
      </c>
      <c r="B52" s="189" t="s">
        <v>1443</v>
      </c>
      <c r="C52" s="61" t="s">
        <v>1398</v>
      </c>
      <c r="D52" s="190" t="s">
        <v>1216</v>
      </c>
      <c r="E52" s="59" t="str">
        <f t="shared" ref="E52:E61" si="5">A52</f>
        <v>TEU-38</v>
      </c>
      <c r="F52" s="189" t="s">
        <v>1440</v>
      </c>
      <c r="G52" s="191" t="s">
        <v>1441</v>
      </c>
      <c r="H52" s="192" t="s">
        <v>1442</v>
      </c>
      <c r="I52" s="193">
        <f t="shared" si="1"/>
        <v>4220</v>
      </c>
      <c r="J52" s="79">
        <f t="shared" si="2"/>
        <v>4220</v>
      </c>
      <c r="K52" s="192" t="s">
        <v>1442</v>
      </c>
      <c r="L52" s="193">
        <f t="shared" si="3"/>
        <v>422</v>
      </c>
      <c r="M52" s="79">
        <f t="shared" si="4"/>
        <v>422</v>
      </c>
    </row>
    <row r="53" spans="1:13" x14ac:dyDescent="0.25">
      <c r="A53" s="59" t="s">
        <v>1481</v>
      </c>
      <c r="B53" s="189" t="s">
        <v>1443</v>
      </c>
      <c r="C53" s="61" t="s">
        <v>1398</v>
      </c>
      <c r="D53" s="190" t="s">
        <v>1216</v>
      </c>
      <c r="E53" s="59" t="str">
        <f t="shared" si="5"/>
        <v>TEU-39</v>
      </c>
      <c r="F53" s="189" t="s">
        <v>1440</v>
      </c>
      <c r="G53" s="191" t="s">
        <v>1441</v>
      </c>
      <c r="H53" s="192" t="s">
        <v>1442</v>
      </c>
      <c r="I53" s="193">
        <f t="shared" si="1"/>
        <v>4220</v>
      </c>
      <c r="J53" s="79">
        <f t="shared" si="2"/>
        <v>4220</v>
      </c>
      <c r="K53" s="192" t="s">
        <v>1442</v>
      </c>
      <c r="L53" s="193">
        <f t="shared" si="3"/>
        <v>422</v>
      </c>
      <c r="M53" s="79">
        <f t="shared" si="4"/>
        <v>422</v>
      </c>
    </row>
    <row r="54" spans="1:13" x14ac:dyDescent="0.25">
      <c r="A54" s="59" t="s">
        <v>1482</v>
      </c>
      <c r="B54" s="189" t="s">
        <v>1443</v>
      </c>
      <c r="C54" s="61" t="s">
        <v>1398</v>
      </c>
      <c r="D54" s="190" t="s">
        <v>1216</v>
      </c>
      <c r="E54" s="59" t="str">
        <f t="shared" si="5"/>
        <v>TEU-40</v>
      </c>
      <c r="F54" s="189" t="s">
        <v>1440</v>
      </c>
      <c r="G54" s="191" t="s">
        <v>1441</v>
      </c>
      <c r="H54" s="192" t="s">
        <v>1442</v>
      </c>
      <c r="I54" s="193">
        <f t="shared" si="1"/>
        <v>4220</v>
      </c>
      <c r="J54" s="79">
        <f t="shared" si="2"/>
        <v>4220</v>
      </c>
      <c r="K54" s="192" t="s">
        <v>1442</v>
      </c>
      <c r="L54" s="193">
        <f t="shared" si="3"/>
        <v>422</v>
      </c>
      <c r="M54" s="79">
        <f t="shared" si="4"/>
        <v>422</v>
      </c>
    </row>
    <row r="55" spans="1:13" x14ac:dyDescent="0.25">
      <c r="A55" s="59" t="s">
        <v>1483</v>
      </c>
      <c r="B55" s="189" t="s">
        <v>1443</v>
      </c>
      <c r="C55" s="61" t="s">
        <v>1398</v>
      </c>
      <c r="D55" s="190" t="s">
        <v>1216</v>
      </c>
      <c r="E55" s="59" t="str">
        <f t="shared" si="5"/>
        <v>TEU-41</v>
      </c>
      <c r="F55" s="189" t="s">
        <v>1440</v>
      </c>
      <c r="G55" s="191" t="s">
        <v>1441</v>
      </c>
      <c r="H55" s="192" t="s">
        <v>1442</v>
      </c>
      <c r="I55" s="193">
        <f t="shared" si="1"/>
        <v>4220</v>
      </c>
      <c r="J55" s="79">
        <f t="shared" si="2"/>
        <v>4220</v>
      </c>
      <c r="K55" s="192" t="s">
        <v>1442</v>
      </c>
      <c r="L55" s="193">
        <f t="shared" si="3"/>
        <v>422</v>
      </c>
      <c r="M55" s="79">
        <f t="shared" si="4"/>
        <v>422</v>
      </c>
    </row>
    <row r="56" spans="1:13" x14ac:dyDescent="0.25">
      <c r="A56" s="59" t="s">
        <v>1484</v>
      </c>
      <c r="B56" s="189" t="s">
        <v>1443</v>
      </c>
      <c r="C56" s="61" t="s">
        <v>1398</v>
      </c>
      <c r="D56" s="190" t="s">
        <v>1216</v>
      </c>
      <c r="E56" s="59" t="str">
        <f t="shared" si="5"/>
        <v>TEU-42</v>
      </c>
      <c r="F56" s="189" t="s">
        <v>1440</v>
      </c>
      <c r="G56" s="191" t="s">
        <v>1441</v>
      </c>
      <c r="H56" s="192" t="s">
        <v>1442</v>
      </c>
      <c r="I56" s="193">
        <f t="shared" si="1"/>
        <v>4220</v>
      </c>
      <c r="J56" s="79">
        <f t="shared" si="2"/>
        <v>4220</v>
      </c>
      <c r="K56" s="192" t="s">
        <v>1442</v>
      </c>
      <c r="L56" s="193">
        <f t="shared" si="3"/>
        <v>422</v>
      </c>
      <c r="M56" s="79">
        <f t="shared" si="4"/>
        <v>422</v>
      </c>
    </row>
    <row r="57" spans="1:13" x14ac:dyDescent="0.25">
      <c r="A57" s="59" t="s">
        <v>1485</v>
      </c>
      <c r="B57" s="189" t="s">
        <v>1443</v>
      </c>
      <c r="C57" s="61" t="s">
        <v>1398</v>
      </c>
      <c r="D57" s="190" t="s">
        <v>1216</v>
      </c>
      <c r="E57" s="59" t="str">
        <f t="shared" si="5"/>
        <v>TEU-43</v>
      </c>
      <c r="F57" s="189" t="s">
        <v>1440</v>
      </c>
      <c r="G57" s="191" t="s">
        <v>1441</v>
      </c>
      <c r="H57" s="192" t="s">
        <v>1442</v>
      </c>
      <c r="I57" s="193">
        <f t="shared" si="1"/>
        <v>4220</v>
      </c>
      <c r="J57" s="79">
        <f t="shared" si="2"/>
        <v>4220</v>
      </c>
      <c r="K57" s="192" t="s">
        <v>1442</v>
      </c>
      <c r="L57" s="193">
        <f t="shared" si="3"/>
        <v>422</v>
      </c>
      <c r="M57" s="79">
        <f t="shared" si="4"/>
        <v>422</v>
      </c>
    </row>
    <row r="58" spans="1:13" x14ac:dyDescent="0.25">
      <c r="A58" s="59" t="s">
        <v>1486</v>
      </c>
      <c r="B58" s="189" t="s">
        <v>1443</v>
      </c>
      <c r="C58" s="61" t="s">
        <v>1398</v>
      </c>
      <c r="D58" s="190" t="s">
        <v>1216</v>
      </c>
      <c r="E58" s="59" t="str">
        <f t="shared" si="5"/>
        <v>TEU-44</v>
      </c>
      <c r="F58" s="189" t="s">
        <v>1440</v>
      </c>
      <c r="G58" s="191" t="s">
        <v>1441</v>
      </c>
      <c r="H58" s="192" t="s">
        <v>1442</v>
      </c>
      <c r="I58" s="193">
        <f t="shared" si="1"/>
        <v>4220</v>
      </c>
      <c r="J58" s="79">
        <f t="shared" si="2"/>
        <v>4220</v>
      </c>
      <c r="K58" s="192" t="s">
        <v>1442</v>
      </c>
      <c r="L58" s="193">
        <f t="shared" si="3"/>
        <v>422</v>
      </c>
      <c r="M58" s="79">
        <f t="shared" si="4"/>
        <v>422</v>
      </c>
    </row>
    <row r="59" spans="1:13" x14ac:dyDescent="0.25">
      <c r="A59" s="59" t="s">
        <v>1487</v>
      </c>
      <c r="B59" s="189" t="s">
        <v>1443</v>
      </c>
      <c r="C59" s="61" t="s">
        <v>1398</v>
      </c>
      <c r="D59" s="190" t="s">
        <v>1216</v>
      </c>
      <c r="E59" s="59" t="str">
        <f t="shared" si="5"/>
        <v>TEU-45</v>
      </c>
      <c r="F59" s="189" t="s">
        <v>1440</v>
      </c>
      <c r="G59" s="191" t="s">
        <v>1441</v>
      </c>
      <c r="H59" s="192" t="s">
        <v>1442</v>
      </c>
      <c r="I59" s="193">
        <f t="shared" si="1"/>
        <v>4220</v>
      </c>
      <c r="J59" s="79">
        <f t="shared" si="2"/>
        <v>4220</v>
      </c>
      <c r="K59" s="192" t="s">
        <v>1442</v>
      </c>
      <c r="L59" s="193">
        <f t="shared" si="3"/>
        <v>422</v>
      </c>
      <c r="M59" s="79">
        <f t="shared" si="4"/>
        <v>422</v>
      </c>
    </row>
    <row r="60" spans="1:13" x14ac:dyDescent="0.25">
      <c r="A60" s="59" t="s">
        <v>1488</v>
      </c>
      <c r="B60" s="189" t="s">
        <v>1443</v>
      </c>
      <c r="C60" s="61" t="s">
        <v>1398</v>
      </c>
      <c r="D60" s="190" t="s">
        <v>1216</v>
      </c>
      <c r="E60" s="59" t="str">
        <f t="shared" si="5"/>
        <v>TEU-46</v>
      </c>
      <c r="F60" s="189" t="s">
        <v>1440</v>
      </c>
      <c r="G60" s="191" t="s">
        <v>1441</v>
      </c>
      <c r="H60" s="192" t="s">
        <v>1442</v>
      </c>
      <c r="I60" s="193">
        <f t="shared" si="1"/>
        <v>4220</v>
      </c>
      <c r="J60" s="79">
        <f t="shared" si="2"/>
        <v>4220</v>
      </c>
      <c r="K60" s="192" t="s">
        <v>1442</v>
      </c>
      <c r="L60" s="193">
        <f t="shared" si="3"/>
        <v>422</v>
      </c>
      <c r="M60" s="79">
        <f t="shared" si="4"/>
        <v>422</v>
      </c>
    </row>
    <row r="61" spans="1:13" x14ac:dyDescent="0.25">
      <c r="A61" s="59" t="s">
        <v>1489</v>
      </c>
      <c r="B61" s="189" t="s">
        <v>1443</v>
      </c>
      <c r="C61" s="61" t="s">
        <v>1398</v>
      </c>
      <c r="D61" s="190" t="s">
        <v>1216</v>
      </c>
      <c r="E61" s="59" t="str">
        <f t="shared" si="5"/>
        <v>TEU-47</v>
      </c>
      <c r="F61" s="189" t="s">
        <v>1440</v>
      </c>
      <c r="G61" s="191" t="s">
        <v>1441</v>
      </c>
      <c r="H61" s="192" t="s">
        <v>1442</v>
      </c>
      <c r="I61" s="193">
        <f t="shared" si="1"/>
        <v>4220</v>
      </c>
      <c r="J61" s="79">
        <f t="shared" si="2"/>
        <v>4220</v>
      </c>
      <c r="K61" s="192" t="s">
        <v>1442</v>
      </c>
      <c r="L61" s="193">
        <f t="shared" si="3"/>
        <v>422</v>
      </c>
      <c r="M61" s="79">
        <f t="shared" si="4"/>
        <v>422</v>
      </c>
    </row>
    <row r="62" spans="1:13" x14ac:dyDescent="0.25">
      <c r="A62" s="59" t="s">
        <v>1490</v>
      </c>
      <c r="B62" s="189" t="s">
        <v>1443</v>
      </c>
      <c r="C62" s="61" t="s">
        <v>1398</v>
      </c>
      <c r="D62" s="190" t="s">
        <v>1216</v>
      </c>
      <c r="E62" s="59" t="str">
        <f t="shared" ref="E62:E63" si="6">A62</f>
        <v>TEU-48</v>
      </c>
      <c r="F62" s="189" t="s">
        <v>1440</v>
      </c>
      <c r="G62" s="191" t="s">
        <v>1441</v>
      </c>
      <c r="H62" s="192" t="s">
        <v>1442</v>
      </c>
      <c r="I62" s="193">
        <f t="shared" si="1"/>
        <v>4220</v>
      </c>
      <c r="J62" s="79">
        <f t="shared" si="2"/>
        <v>4220</v>
      </c>
      <c r="K62" s="192" t="s">
        <v>1442</v>
      </c>
      <c r="L62" s="193">
        <f t="shared" si="3"/>
        <v>422</v>
      </c>
      <c r="M62" s="79">
        <f t="shared" si="4"/>
        <v>422</v>
      </c>
    </row>
    <row r="63" spans="1:13" x14ac:dyDescent="0.25">
      <c r="A63" s="59" t="s">
        <v>1491</v>
      </c>
      <c r="B63" s="189" t="s">
        <v>1443</v>
      </c>
      <c r="C63" s="61" t="s">
        <v>1398</v>
      </c>
      <c r="D63" s="190" t="s">
        <v>1216</v>
      </c>
      <c r="E63" s="59" t="str">
        <f t="shared" si="6"/>
        <v>TEU-49</v>
      </c>
      <c r="F63" s="189" t="s">
        <v>1440</v>
      </c>
      <c r="G63" s="191" t="s">
        <v>1441</v>
      </c>
      <c r="H63" s="192" t="s">
        <v>1442</v>
      </c>
      <c r="I63" s="193">
        <f t="shared" si="1"/>
        <v>4220</v>
      </c>
      <c r="J63" s="79">
        <f t="shared" si="2"/>
        <v>4220</v>
      </c>
      <c r="K63" s="192" t="s">
        <v>1442</v>
      </c>
      <c r="L63" s="193">
        <f t="shared" si="3"/>
        <v>422</v>
      </c>
      <c r="M63" s="79">
        <f t="shared" si="4"/>
        <v>422</v>
      </c>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c+U3WUKRbjxBvDxGlLw2ff2KIHo2MUW/bFK3N4247WyqLN3xb9VucGgmzWKCXYrduNw+0utRMsif0RvFP/ZdYw==" saltValue="rTM3wGqUyn9yz2EqUYXGmQ=="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04"/>
  <sheetViews>
    <sheetView topLeftCell="A52" workbookViewId="0">
      <selection activeCell="B77" sqref="B77"/>
    </sheetView>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322" t="s">
        <v>1283</v>
      </c>
      <c r="K9" s="323"/>
      <c r="L9" s="323"/>
      <c r="M9" s="323"/>
      <c r="N9" s="323"/>
      <c r="O9" s="324"/>
    </row>
    <row r="10" spans="1:15" ht="21.75" thickBot="1" x14ac:dyDescent="0.3">
      <c r="A10" s="291" t="s">
        <v>1239</v>
      </c>
      <c r="B10" s="297" t="s">
        <v>1156</v>
      </c>
      <c r="C10" s="267"/>
      <c r="D10" s="298"/>
      <c r="E10" s="294" t="s">
        <v>1294</v>
      </c>
      <c r="F10" s="325" t="s">
        <v>1291</v>
      </c>
      <c r="G10" s="326"/>
      <c r="H10" s="326"/>
      <c r="I10" s="327"/>
      <c r="J10" s="307" t="s">
        <v>1284</v>
      </c>
      <c r="K10" s="308"/>
      <c r="L10" s="309"/>
      <c r="M10" s="313" t="s">
        <v>1287</v>
      </c>
      <c r="N10" s="314"/>
      <c r="O10" s="315"/>
    </row>
    <row r="11" spans="1:15" ht="19.5" thickBot="1" x14ac:dyDescent="0.3">
      <c r="A11" s="292"/>
      <c r="B11" s="299"/>
      <c r="C11" s="268"/>
      <c r="D11" s="300"/>
      <c r="E11" s="295"/>
      <c r="F11" s="301" t="s">
        <v>1292</v>
      </c>
      <c r="G11" s="302"/>
      <c r="H11" s="303" t="s">
        <v>1163</v>
      </c>
      <c r="I11" s="305" t="s">
        <v>1162</v>
      </c>
      <c r="J11" s="310"/>
      <c r="K11" s="311"/>
      <c r="L11" s="312"/>
      <c r="M11" s="316"/>
      <c r="N11" s="317"/>
      <c r="O11" s="318"/>
    </row>
    <row r="12" spans="1:15" ht="20.100000000000001" customHeight="1" thickBot="1" x14ac:dyDescent="0.3">
      <c r="A12" s="293"/>
      <c r="B12" s="4" t="s">
        <v>1392</v>
      </c>
      <c r="C12" s="28" t="s">
        <v>1174</v>
      </c>
      <c r="D12" s="20" t="s">
        <v>1238</v>
      </c>
      <c r="E12" s="296"/>
      <c r="F12" s="97" t="s">
        <v>1285</v>
      </c>
      <c r="G12" s="98" t="s">
        <v>1286</v>
      </c>
      <c r="H12" s="304"/>
      <c r="I12" s="306"/>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ht="15.75" thickBot="1" x14ac:dyDescent="0.3">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206" t="s">
        <v>1415</v>
      </c>
      <c r="B16" s="206" t="s">
        <v>101</v>
      </c>
      <c r="C16" s="61" t="str">
        <f>IFERROR(IF(B16="No CAS","",INDEX('DEQ Pollutant List'!$C$7:$C$614,MATCH('3. Pollutant Emissions - EF'!B16,'DEQ Pollutant List'!$B$7:$B$614,0))),"")</f>
        <v>Benzene</v>
      </c>
      <c r="D16" s="207">
        <v>0</v>
      </c>
      <c r="E16" s="207">
        <v>0</v>
      </c>
      <c r="F16" s="208">
        <v>0.18629999999999999</v>
      </c>
      <c r="G16" s="208">
        <f>F16</f>
        <v>0.18629999999999999</v>
      </c>
      <c r="H16" s="208" t="s">
        <v>1397</v>
      </c>
      <c r="I16" s="208" t="s">
        <v>1426</v>
      </c>
      <c r="J16" s="218" t="s">
        <v>1398</v>
      </c>
      <c r="K16" s="237">
        <f>L16</f>
        <v>40.770295650000001</v>
      </c>
      <c r="L16" s="237">
        <f>$B$66*(F16/1000)*$B$67*(($B$71-$B$72/60)+$B$73*$B$72/60)</f>
        <v>40.770295650000001</v>
      </c>
      <c r="M16" s="218" t="s">
        <v>1398</v>
      </c>
      <c r="N16" s="242">
        <f>O16</f>
        <v>4.0770295650000001</v>
      </c>
      <c r="O16" s="237">
        <f>(G16/1000)*$B$66*$B$67*(($B$69-$B$70/60)+$B$73*$B$70/60)</f>
        <v>4.0770295650000001</v>
      </c>
    </row>
    <row r="17" spans="1:15" x14ac:dyDescent="0.25">
      <c r="A17" s="209" t="s">
        <v>1415</v>
      </c>
      <c r="B17" s="209" t="s">
        <v>147</v>
      </c>
      <c r="C17" s="61" t="str">
        <f>IFERROR(IF(B17="No CAS","",INDEX('DEQ Pollutant List'!$C$7:$C$614,MATCH('3. Pollutant Emissions - EF'!B17,'DEQ Pollutant List'!$B$7:$B$614,0))),"")</f>
        <v>1,3-Butadiene</v>
      </c>
      <c r="D17" s="210">
        <v>0</v>
      </c>
      <c r="E17" s="210">
        <v>0</v>
      </c>
      <c r="F17" s="211">
        <v>0.21740000000000001</v>
      </c>
      <c r="G17" s="211">
        <f t="shared" ref="G17:G39" si="0">F17</f>
        <v>0.21740000000000001</v>
      </c>
      <c r="H17" s="211" t="s">
        <v>1397</v>
      </c>
      <c r="I17" s="211" t="s">
        <v>1426</v>
      </c>
      <c r="J17" s="219" t="s">
        <v>1398</v>
      </c>
      <c r="K17" s="238">
        <f t="shared" ref="K17:K63" si="1">L17</f>
        <v>47.576287033333337</v>
      </c>
      <c r="L17" s="238">
        <f>$B$66*(F17/1000)*$B$67*(($B$71-$B$72/60)+$B$73*$B$72/60)</f>
        <v>47.576287033333337</v>
      </c>
      <c r="M17" s="219" t="s">
        <v>1398</v>
      </c>
      <c r="N17" s="240">
        <f t="shared" ref="N17:N63" si="2">O17</f>
        <v>4.7576287033333333</v>
      </c>
      <c r="O17" s="238">
        <f>(G17/1000)*$B$66*$B$67*(($B$69-$B$70/60)+$B$73*$B$70/60)</f>
        <v>4.7576287033333333</v>
      </c>
    </row>
    <row r="18" spans="1:15" x14ac:dyDescent="0.25">
      <c r="A18" s="209" t="s">
        <v>1415</v>
      </c>
      <c r="B18" s="209" t="s">
        <v>167</v>
      </c>
      <c r="C18" s="61" t="str">
        <f>IFERROR(IF(B18="No CAS","",INDEX('DEQ Pollutant List'!$C$7:$C$614,MATCH('3. Pollutant Emissions - EF'!B18,'DEQ Pollutant List'!$B$7:$B$614,0))),"")</f>
        <v>Cadmium and compounds</v>
      </c>
      <c r="D18" s="210">
        <v>0</v>
      </c>
      <c r="E18" s="210">
        <v>0</v>
      </c>
      <c r="F18" s="211">
        <v>1.5E-3</v>
      </c>
      <c r="G18" s="211">
        <f t="shared" si="0"/>
        <v>1.5E-3</v>
      </c>
      <c r="H18" s="211" t="s">
        <v>1397</v>
      </c>
      <c r="I18" s="211" t="s">
        <v>1426</v>
      </c>
      <c r="J18" s="219" t="s">
        <v>1398</v>
      </c>
      <c r="K18" s="220">
        <f t="shared" si="1"/>
        <v>0.31017</v>
      </c>
      <c r="L18" s="220">
        <f>(F18/1000)*$B$66*$B$67*$B$71</f>
        <v>0.31017</v>
      </c>
      <c r="M18" s="219" t="s">
        <v>1398</v>
      </c>
      <c r="N18" s="220">
        <f t="shared" si="2"/>
        <v>3.1016999999999999E-2</v>
      </c>
      <c r="O18" s="220">
        <f>$B$66*(G18/1000)*$B$67*$B$69</f>
        <v>3.1016999999999999E-2</v>
      </c>
    </row>
    <row r="19" spans="1:15" x14ac:dyDescent="0.25">
      <c r="A19" s="209" t="s">
        <v>1415</v>
      </c>
      <c r="B19" s="209" t="s">
        <v>481</v>
      </c>
      <c r="C19" s="61" t="str">
        <f>IFERROR(IF(B19="No CAS","",INDEX('DEQ Pollutant List'!$C$7:$C$614,MATCH('3. Pollutant Emissions - EF'!B19,'DEQ Pollutant List'!$B$7:$B$614,0))),"")</f>
        <v>Formaldehyde</v>
      </c>
      <c r="D19" s="210">
        <v>0</v>
      </c>
      <c r="E19" s="210">
        <v>0</v>
      </c>
      <c r="F19" s="211">
        <v>1.7261</v>
      </c>
      <c r="G19" s="211">
        <f t="shared" si="0"/>
        <v>1.7261</v>
      </c>
      <c r="H19" s="211" t="s">
        <v>1397</v>
      </c>
      <c r="I19" s="211" t="s">
        <v>1426</v>
      </c>
      <c r="J19" s="219" t="s">
        <v>1398</v>
      </c>
      <c r="K19" s="239">
        <f t="shared" si="1"/>
        <v>379.52807867333337</v>
      </c>
      <c r="L19" s="239">
        <f>$B$66*(F19/1000)*$B$67*(($B$71-$B$72/60)+$B$74*$B$72/60)</f>
        <v>379.52807867333337</v>
      </c>
      <c r="M19" s="219" t="s">
        <v>1398</v>
      </c>
      <c r="N19" s="243">
        <f t="shared" si="2"/>
        <v>37.952807867333327</v>
      </c>
      <c r="O19" s="239">
        <f>$B$66*(G19/1000)*$B$67*(($B$69-$B$70/60)+$B$74*$B$70/60)</f>
        <v>37.952807867333327</v>
      </c>
    </row>
    <row r="20" spans="1:15" x14ac:dyDescent="0.25">
      <c r="A20" s="209" t="s">
        <v>1415</v>
      </c>
      <c r="B20" s="209" t="s">
        <v>250</v>
      </c>
      <c r="C20" s="61" t="str">
        <f>IFERROR(IF(B20="No CAS","",INDEX('DEQ Pollutant List'!$C$7:$C$614,MATCH('3. Pollutant Emissions - EF'!B20,'DEQ Pollutant List'!$B$7:$B$614,0))),"")</f>
        <v>Chromium VI, chromate, and dichromate particulate</v>
      </c>
      <c r="D20" s="210">
        <v>0</v>
      </c>
      <c r="E20" s="210">
        <v>0</v>
      </c>
      <c r="F20" s="211">
        <v>1E-4</v>
      </c>
      <c r="G20" s="211">
        <f t="shared" si="0"/>
        <v>1E-4</v>
      </c>
      <c r="H20" s="211" t="s">
        <v>1397</v>
      </c>
      <c r="I20" s="211" t="s">
        <v>1426</v>
      </c>
      <c r="J20" s="219" t="s">
        <v>1398</v>
      </c>
      <c r="K20" s="220">
        <f t="shared" si="1"/>
        <v>2.0678000000000002E-2</v>
      </c>
      <c r="L20" s="220">
        <f>(F20/1000)*$B$66*$B$67*$B$71</f>
        <v>2.0678000000000002E-2</v>
      </c>
      <c r="M20" s="219" t="s">
        <v>1398</v>
      </c>
      <c r="N20" s="220">
        <f t="shared" si="2"/>
        <v>2.0678000000000003E-3</v>
      </c>
      <c r="O20" s="220">
        <f>$B$66*(G20/1000)*$B$67*$B$69</f>
        <v>2.0678000000000003E-3</v>
      </c>
    </row>
    <row r="21" spans="1:15" x14ac:dyDescent="0.25">
      <c r="A21" s="209" t="s">
        <v>1415</v>
      </c>
      <c r="B21" s="209" t="s">
        <v>83</v>
      </c>
      <c r="C21" s="61" t="str">
        <f>IFERROR(IF(B21="No CAS","",INDEX('DEQ Pollutant List'!$C$7:$C$614,MATCH('3. Pollutant Emissions - EF'!B21,'DEQ Pollutant List'!$B$7:$B$614,0))),"")</f>
        <v>Arsenic and compounds</v>
      </c>
      <c r="D21" s="210">
        <v>0</v>
      </c>
      <c r="E21" s="210">
        <v>0</v>
      </c>
      <c r="F21" s="211">
        <v>1.6000000000000001E-3</v>
      </c>
      <c r="G21" s="211">
        <f t="shared" si="0"/>
        <v>1.6000000000000001E-3</v>
      </c>
      <c r="H21" s="211" t="s">
        <v>1397</v>
      </c>
      <c r="I21" s="211" t="s">
        <v>1426</v>
      </c>
      <c r="J21" s="219" t="s">
        <v>1398</v>
      </c>
      <c r="K21" s="220">
        <f t="shared" si="1"/>
        <v>0.33084800000000003</v>
      </c>
      <c r="L21" s="220">
        <f>(F21/1000)*$B$66*$B$67*$B$71</f>
        <v>0.33084800000000003</v>
      </c>
      <c r="M21" s="219" t="s">
        <v>1398</v>
      </c>
      <c r="N21" s="220">
        <f t="shared" si="2"/>
        <v>3.3084800000000004E-2</v>
      </c>
      <c r="O21" s="220">
        <f>$B$66*(G21/1000)*$B$67*$B$69</f>
        <v>3.3084800000000004E-2</v>
      </c>
    </row>
    <row r="22" spans="1:15" x14ac:dyDescent="0.25">
      <c r="A22" s="209" t="s">
        <v>1415</v>
      </c>
      <c r="B22" s="209" t="s">
        <v>556</v>
      </c>
      <c r="C22" s="61" t="str">
        <f>IFERROR(IF(B22="No CAS","",INDEX('DEQ Pollutant List'!$C$7:$C$614,MATCH('3. Pollutant Emissions - EF'!B22,'DEQ Pollutant List'!$B$7:$B$614,0))),"")</f>
        <v>Lead and compounds</v>
      </c>
      <c r="D22" s="210">
        <v>0</v>
      </c>
      <c r="E22" s="210">
        <v>0</v>
      </c>
      <c r="F22" s="211">
        <v>8.3000000000000001E-3</v>
      </c>
      <c r="G22" s="211">
        <f t="shared" si="0"/>
        <v>8.3000000000000001E-3</v>
      </c>
      <c r="H22" s="211" t="s">
        <v>1397</v>
      </c>
      <c r="I22" s="211" t="s">
        <v>1426</v>
      </c>
      <c r="J22" s="219" t="s">
        <v>1398</v>
      </c>
      <c r="K22" s="217">
        <f t="shared" si="1"/>
        <v>1.7162740000000001</v>
      </c>
      <c r="L22" s="217">
        <f>(F22/1000)*$B$66*$B$67*$B$71</f>
        <v>1.7162740000000001</v>
      </c>
      <c r="M22" s="219" t="s">
        <v>1398</v>
      </c>
      <c r="N22" s="220">
        <f t="shared" si="2"/>
        <v>0.17162740000000001</v>
      </c>
      <c r="O22" s="220">
        <f>$B$66*(G22/1000)*$B$67*$B$69</f>
        <v>0.17162740000000001</v>
      </c>
    </row>
    <row r="23" spans="1:15" x14ac:dyDescent="0.25">
      <c r="A23" s="209" t="s">
        <v>1415</v>
      </c>
      <c r="B23" s="209" t="s">
        <v>634</v>
      </c>
      <c r="C23" s="61" t="str">
        <f>IFERROR(IF(B23="No CAS","",INDEX('DEQ Pollutant List'!$C$7:$C$614,MATCH('3. Pollutant Emissions - EF'!B23,'DEQ Pollutant List'!$B$7:$B$614,0))),"")</f>
        <v>Nickel and compounds</v>
      </c>
      <c r="D23" s="210">
        <v>0</v>
      </c>
      <c r="E23" s="210">
        <v>0</v>
      </c>
      <c r="F23" s="211">
        <v>3.8999999999999998E-3</v>
      </c>
      <c r="G23" s="211">
        <f t="shared" si="0"/>
        <v>3.8999999999999998E-3</v>
      </c>
      <c r="H23" s="211" t="s">
        <v>1397</v>
      </c>
      <c r="I23" s="211" t="s">
        <v>1426</v>
      </c>
      <c r="J23" s="219" t="s">
        <v>1398</v>
      </c>
      <c r="K23" s="220">
        <f t="shared" si="1"/>
        <v>0.80644199999999999</v>
      </c>
      <c r="L23" s="220">
        <f>(F23/1000)*$B$66*$B$67*$B$71</f>
        <v>0.80644199999999999</v>
      </c>
      <c r="M23" s="219" t="s">
        <v>1398</v>
      </c>
      <c r="N23" s="220">
        <f t="shared" si="2"/>
        <v>8.0644199999999999E-2</v>
      </c>
      <c r="O23" s="220">
        <f>$B$66*(G23/1000)*$B$67*$B$69</f>
        <v>8.0644199999999999E-2</v>
      </c>
    </row>
    <row r="24" spans="1:15" x14ac:dyDescent="0.25">
      <c r="A24" s="209" t="s">
        <v>1415</v>
      </c>
      <c r="B24" s="209" t="s">
        <v>632</v>
      </c>
      <c r="C24" s="61" t="str">
        <f>IFERROR(IF(B24="No CAS","",INDEX('DEQ Pollutant List'!$C$7:$C$614,MATCH('3. Pollutant Emissions - EF'!B24,'DEQ Pollutant List'!$B$7:$B$614,0))),"")</f>
        <v>Naphthalene</v>
      </c>
      <c r="D24" s="210">
        <v>0</v>
      </c>
      <c r="E24" s="210">
        <v>0</v>
      </c>
      <c r="F24" s="211">
        <v>1.9699999999999999E-2</v>
      </c>
      <c r="G24" s="211">
        <f t="shared" si="0"/>
        <v>1.9699999999999999E-2</v>
      </c>
      <c r="H24" s="211" t="s">
        <v>1397</v>
      </c>
      <c r="I24" s="211" t="s">
        <v>1426</v>
      </c>
      <c r="J24" s="219" t="s">
        <v>1398</v>
      </c>
      <c r="K24" s="238">
        <f t="shared" si="1"/>
        <v>4.3111906833333329</v>
      </c>
      <c r="L24" s="238">
        <f>$B$66*(F24/1000)*$B$67*(($B$71-$B$72/60)+$B$73*$B$72/60)</f>
        <v>4.3111906833333329</v>
      </c>
      <c r="M24" s="219" t="s">
        <v>1398</v>
      </c>
      <c r="N24" s="240">
        <f t="shared" si="2"/>
        <v>0.4311190683333333</v>
      </c>
      <c r="O24" s="240">
        <f>(G24/1000)*$B$66*$B$67*(($B$69-$B$70/60)+$B$73*$B$70/60)</f>
        <v>0.4311190683333333</v>
      </c>
    </row>
    <row r="25" spans="1:15" x14ac:dyDescent="0.25">
      <c r="A25" s="209" t="s">
        <v>1415</v>
      </c>
      <c r="B25" s="209" t="s">
        <v>1384</v>
      </c>
      <c r="C25" s="61" t="str">
        <f>IFERROR(IF(B25="No CAS","",INDEX('DEQ Pollutant List'!$C$7:$C$614,MATCH('3. Pollutant Emissions - EF'!B25,'DEQ Pollutant List'!$B$7:$B$614,0))),"")</f>
        <v>Polycyclic aromatic hydrocarbons (PAHs)</v>
      </c>
      <c r="D25" s="210">
        <v>0</v>
      </c>
      <c r="E25" s="210">
        <v>0</v>
      </c>
      <c r="F25" s="211">
        <v>3.6200000000000003E-2</v>
      </c>
      <c r="G25" s="211">
        <f t="shared" si="0"/>
        <v>3.6200000000000003E-2</v>
      </c>
      <c r="H25" s="211" t="s">
        <v>1397</v>
      </c>
      <c r="I25" s="211" t="s">
        <v>1426</v>
      </c>
      <c r="J25" s="219" t="s">
        <v>1398</v>
      </c>
      <c r="K25" s="238">
        <f t="shared" si="1"/>
        <v>7.9220864333333347</v>
      </c>
      <c r="L25" s="238">
        <f>$B$66*(F25/1000)*$B$67*(($B$71-$B$72/60)+$B$73*$B$72/60)</f>
        <v>7.9220864333333347</v>
      </c>
      <c r="M25" s="219" t="s">
        <v>1398</v>
      </c>
      <c r="N25" s="240">
        <f t="shared" si="2"/>
        <v>0.79220864333333341</v>
      </c>
      <c r="O25" s="238">
        <f>(G25/1000)*$B$66*$B$67*(($B$69-$B$70/60)+$B$73*$B$70/60)</f>
        <v>0.79220864333333341</v>
      </c>
    </row>
    <row r="26" spans="1:15" x14ac:dyDescent="0.25">
      <c r="A26" s="209" t="s">
        <v>1415</v>
      </c>
      <c r="B26" s="209" t="s">
        <v>885</v>
      </c>
      <c r="C26" s="61" t="str">
        <f>IFERROR(IF(B26="No CAS","",INDEX('DEQ Pollutant List'!$C$7:$C$614,MATCH('3. Pollutant Emissions - EF'!B26,'DEQ Pollutant List'!$B$7:$B$614,0))),"")</f>
        <v>Benzo[a]pyrene</v>
      </c>
      <c r="D26" s="210">
        <v>0</v>
      </c>
      <c r="E26" s="210">
        <v>0</v>
      </c>
      <c r="F26" s="212">
        <v>3.5466000000000002E-5</v>
      </c>
      <c r="G26" s="211">
        <f t="shared" si="0"/>
        <v>3.5466000000000002E-5</v>
      </c>
      <c r="H26" s="211" t="s">
        <v>1397</v>
      </c>
      <c r="I26" s="211" t="s">
        <v>1426</v>
      </c>
      <c r="J26" s="219" t="s">
        <v>1398</v>
      </c>
      <c r="K26" s="240">
        <f t="shared" si="1"/>
        <v>7.7614562830000009E-3</v>
      </c>
      <c r="L26" s="240">
        <f>$B$66*(F26/1000)*$B$67*(($B$71-$B$72/60)+$B$73*$B$72/60)</f>
        <v>7.7614562830000009E-3</v>
      </c>
      <c r="M26" s="219" t="s">
        <v>1398</v>
      </c>
      <c r="N26" s="240">
        <f t="shared" si="2"/>
        <v>7.7614562830000003E-4</v>
      </c>
      <c r="O26" s="240">
        <f>(G26/1000)*$B$66*$B$67*(($B$69-$B$70/60)+$B$73*$B$70/60)</f>
        <v>7.7614562830000003E-4</v>
      </c>
    </row>
    <row r="27" spans="1:15" x14ac:dyDescent="0.25">
      <c r="A27" s="209" t="s">
        <v>1415</v>
      </c>
      <c r="B27" s="209" t="s">
        <v>15</v>
      </c>
      <c r="C27" s="61" t="str">
        <f>IFERROR(IF(B27="No CAS","",INDEX('DEQ Pollutant List'!$C$7:$C$614,MATCH('3. Pollutant Emissions - EF'!B27,'DEQ Pollutant List'!$B$7:$B$614,0))),"")</f>
        <v>Acetaldehyde</v>
      </c>
      <c r="D27" s="210">
        <v>0</v>
      </c>
      <c r="E27" s="210">
        <v>0</v>
      </c>
      <c r="F27" s="211">
        <v>0.7833</v>
      </c>
      <c r="G27" s="211">
        <f t="shared" si="0"/>
        <v>0.7833</v>
      </c>
      <c r="H27" s="211" t="s">
        <v>1397</v>
      </c>
      <c r="I27" s="211" t="s">
        <v>1426</v>
      </c>
      <c r="J27" s="219" t="s">
        <v>1398</v>
      </c>
      <c r="K27" s="238">
        <f t="shared" si="1"/>
        <v>171.41906914999998</v>
      </c>
      <c r="L27" s="238">
        <f>$B$66*(F27/1000)*$B$67*(($B$71-$B$72/60)+$B$73*$B$72/60)</f>
        <v>171.41906914999998</v>
      </c>
      <c r="M27" s="219" t="s">
        <v>1398</v>
      </c>
      <c r="N27" s="240">
        <f t="shared" si="2"/>
        <v>17.141906914999996</v>
      </c>
      <c r="O27" s="238">
        <f>(G27/1000)*$B$66*$B$67*(($B$69-$B$70/60)+$B$73*$B$70/60)</f>
        <v>17.141906914999996</v>
      </c>
    </row>
    <row r="28" spans="1:15" x14ac:dyDescent="0.25">
      <c r="A28" s="209" t="s">
        <v>1415</v>
      </c>
      <c r="B28" s="209" t="s">
        <v>25</v>
      </c>
      <c r="C28" s="61" t="str">
        <f>IFERROR(IF(B28="No CAS","",INDEX('DEQ Pollutant List'!$C$7:$C$614,MATCH('3. Pollutant Emissions - EF'!B28,'DEQ Pollutant List'!$B$7:$B$614,0))),"")</f>
        <v>Acrolein</v>
      </c>
      <c r="D28" s="210">
        <v>0</v>
      </c>
      <c r="E28" s="210">
        <v>0</v>
      </c>
      <c r="F28" s="211">
        <v>3.39E-2</v>
      </c>
      <c r="G28" s="211">
        <f t="shared" si="0"/>
        <v>3.39E-2</v>
      </c>
      <c r="H28" s="211" t="s">
        <v>1397</v>
      </c>
      <c r="I28" s="211" t="s">
        <v>1426</v>
      </c>
      <c r="J28" s="219" t="s">
        <v>1398</v>
      </c>
      <c r="K28" s="238">
        <f t="shared" si="1"/>
        <v>7.41874945</v>
      </c>
      <c r="L28" s="238">
        <f>$B$66*(F28/1000)*$B$67*(($B$71-$B$72/60)+$B$73*$B$72/60)</f>
        <v>7.41874945</v>
      </c>
      <c r="M28" s="219" t="s">
        <v>1398</v>
      </c>
      <c r="N28" s="240">
        <f t="shared" si="2"/>
        <v>0.74187494499999995</v>
      </c>
      <c r="O28" s="238">
        <f>(G28/1000)*$B$66*$B$67*(($B$69-$B$70/60)+$B$73*$B$70/60)</f>
        <v>0.74187494499999995</v>
      </c>
    </row>
    <row r="29" spans="1:15" x14ac:dyDescent="0.25">
      <c r="A29" s="209" t="s">
        <v>1415</v>
      </c>
      <c r="B29" s="209" t="s">
        <v>63</v>
      </c>
      <c r="C29" s="61" t="str">
        <f>IFERROR(IF(B29="No CAS","",INDEX('DEQ Pollutant List'!$C$7:$C$614,MATCH('3. Pollutant Emissions - EF'!B29,'DEQ Pollutant List'!$B$7:$B$614,0))),"")</f>
        <v>Ammonia</v>
      </c>
      <c r="D29" s="210">
        <v>0</v>
      </c>
      <c r="E29" s="210">
        <v>0</v>
      </c>
      <c r="F29" s="211">
        <v>0.8</v>
      </c>
      <c r="G29" s="211">
        <f t="shared" si="0"/>
        <v>0.8</v>
      </c>
      <c r="H29" s="211" t="s">
        <v>1397</v>
      </c>
      <c r="I29" s="211" t="s">
        <v>1426</v>
      </c>
      <c r="J29" s="219" t="s">
        <v>1398</v>
      </c>
      <c r="K29" s="217">
        <f t="shared" si="1"/>
        <v>165.42400000000001</v>
      </c>
      <c r="L29" s="217">
        <f>(F29/1000)*$B$66*$B$67*$B$71</f>
        <v>165.42400000000001</v>
      </c>
      <c r="M29" s="219" t="s">
        <v>1398</v>
      </c>
      <c r="N29" s="220">
        <f t="shared" si="2"/>
        <v>16.542400000000001</v>
      </c>
      <c r="O29" s="220">
        <f>$B$66*(G29/1000)*$B$67*$B$69</f>
        <v>16.542400000000001</v>
      </c>
    </row>
    <row r="30" spans="1:15" x14ac:dyDescent="0.25">
      <c r="A30" s="209" t="s">
        <v>1415</v>
      </c>
      <c r="B30" s="209" t="s">
        <v>258</v>
      </c>
      <c r="C30" s="61" t="str">
        <f>IFERROR(IF(B30="No CAS","",INDEX('DEQ Pollutant List'!$C$7:$C$614,MATCH('3. Pollutant Emissions - EF'!B30,'DEQ Pollutant List'!$B$7:$B$614,0))),"")</f>
        <v>Copper and compounds</v>
      </c>
      <c r="D30" s="210">
        <v>0</v>
      </c>
      <c r="E30" s="210">
        <v>0</v>
      </c>
      <c r="F30" s="211">
        <v>4.1000000000000003E-3</v>
      </c>
      <c r="G30" s="211">
        <f t="shared" si="0"/>
        <v>4.1000000000000003E-3</v>
      </c>
      <c r="H30" s="211" t="s">
        <v>1397</v>
      </c>
      <c r="I30" s="211" t="s">
        <v>1426</v>
      </c>
      <c r="J30" s="219" t="s">
        <v>1398</v>
      </c>
      <c r="K30" s="220">
        <f t="shared" si="1"/>
        <v>0.84779800000000016</v>
      </c>
      <c r="L30" s="220">
        <f>(F30/1000)*$B$66*$B$67*$B$71</f>
        <v>0.84779800000000016</v>
      </c>
      <c r="M30" s="219" t="s">
        <v>1398</v>
      </c>
      <c r="N30" s="220">
        <f t="shared" si="2"/>
        <v>8.4779800000000016E-2</v>
      </c>
      <c r="O30" s="220">
        <f>$B$66*(G30/1000)*$B$67*$B$69</f>
        <v>8.4779800000000016E-2</v>
      </c>
    </row>
    <row r="31" spans="1:15" x14ac:dyDescent="0.25">
      <c r="A31" s="209" t="s">
        <v>1415</v>
      </c>
      <c r="B31" s="209" t="s">
        <v>444</v>
      </c>
      <c r="C31" s="61" t="str">
        <f>IFERROR(IF(B31="No CAS","",INDEX('DEQ Pollutant List'!$C$7:$C$614,MATCH('3. Pollutant Emissions - EF'!B31,'DEQ Pollutant List'!$B$7:$B$614,0))),"")</f>
        <v>Ethyl benzene</v>
      </c>
      <c r="D31" s="210">
        <v>0</v>
      </c>
      <c r="E31" s="210">
        <v>0</v>
      </c>
      <c r="F31" s="211">
        <v>1.09E-2</v>
      </c>
      <c r="G31" s="211">
        <f t="shared" si="0"/>
        <v>1.09E-2</v>
      </c>
      <c r="H31" s="211" t="s">
        <v>1397</v>
      </c>
      <c r="I31" s="211" t="s">
        <v>1426</v>
      </c>
      <c r="J31" s="219" t="s">
        <v>1398</v>
      </c>
      <c r="K31" s="238">
        <f t="shared" si="1"/>
        <v>2.385379616666667</v>
      </c>
      <c r="L31" s="238">
        <f>$B$66*(F31/1000)*$B$67*(($B$71-$B$72/60)+$B$73*$B$72/60)</f>
        <v>2.385379616666667</v>
      </c>
      <c r="M31" s="219" t="s">
        <v>1398</v>
      </c>
      <c r="N31" s="240">
        <f t="shared" si="2"/>
        <v>0.23853796166666669</v>
      </c>
      <c r="O31" s="240">
        <f>(G31/1000)*$B$66*$B$67*(($B$69-$B$70/60)+$B$73*$B$70/60)</f>
        <v>0.23853796166666669</v>
      </c>
    </row>
    <row r="32" spans="1:15" x14ac:dyDescent="0.25">
      <c r="A32" s="209" t="s">
        <v>1415</v>
      </c>
      <c r="B32" s="209" t="s">
        <v>524</v>
      </c>
      <c r="C32" s="61" t="str">
        <f>IFERROR(IF(B32="No CAS","",INDEX('DEQ Pollutant List'!$C$7:$C$614,MATCH('3. Pollutant Emissions - EF'!B32,'DEQ Pollutant List'!$B$7:$B$614,0))),"")</f>
        <v>Hexane</v>
      </c>
      <c r="D32" s="210">
        <v>0</v>
      </c>
      <c r="E32" s="210">
        <v>0</v>
      </c>
      <c r="F32" s="211">
        <v>2.69E-2</v>
      </c>
      <c r="G32" s="211">
        <f t="shared" si="0"/>
        <v>2.69E-2</v>
      </c>
      <c r="H32" s="211" t="s">
        <v>1397</v>
      </c>
      <c r="I32" s="211" t="s">
        <v>1426</v>
      </c>
      <c r="J32" s="219" t="s">
        <v>1398</v>
      </c>
      <c r="K32" s="238">
        <f t="shared" si="1"/>
        <v>5.8868542833333342</v>
      </c>
      <c r="L32" s="238">
        <f>$B$66*(F32/1000)*$B$67*(($B$71-$B$72/60)+$B$73*$B$72/60)</f>
        <v>5.8868542833333342</v>
      </c>
      <c r="M32" s="219" t="s">
        <v>1398</v>
      </c>
      <c r="N32" s="240">
        <f t="shared" si="2"/>
        <v>0.58868542833333337</v>
      </c>
      <c r="O32" s="238">
        <f>(G32/1000)*$B$66*$B$67*(($B$69-$B$70/60)+$B$73*$B$70/60)</f>
        <v>0.58868542833333337</v>
      </c>
    </row>
    <row r="33" spans="1:15" x14ac:dyDescent="0.25">
      <c r="A33" s="209" t="s">
        <v>1415</v>
      </c>
      <c r="B33" s="209" t="s">
        <v>530</v>
      </c>
      <c r="C33" s="61" t="str">
        <f>IFERROR(IF(B33="No CAS","",INDEX('DEQ Pollutant List'!$C$7:$C$614,MATCH('3. Pollutant Emissions - EF'!B33,'DEQ Pollutant List'!$B$7:$B$614,0))),"")</f>
        <v>Hydrochloric acid</v>
      </c>
      <c r="D33" s="210">
        <v>0</v>
      </c>
      <c r="E33" s="210">
        <v>0</v>
      </c>
      <c r="F33" s="211">
        <v>0.18629999999999999</v>
      </c>
      <c r="G33" s="211">
        <f t="shared" si="0"/>
        <v>0.18629999999999999</v>
      </c>
      <c r="H33" s="211" t="s">
        <v>1397</v>
      </c>
      <c r="I33" s="211" t="s">
        <v>1426</v>
      </c>
      <c r="J33" s="219" t="s">
        <v>1398</v>
      </c>
      <c r="K33" s="238">
        <f t="shared" si="1"/>
        <v>40.770295650000001</v>
      </c>
      <c r="L33" s="238">
        <f>$B$66*(F33/1000)*$B$67*(($B$71-$B$72/60)+$B$73*$B$72/60)</f>
        <v>40.770295650000001</v>
      </c>
      <c r="M33" s="219" t="s">
        <v>1398</v>
      </c>
      <c r="N33" s="240">
        <f t="shared" si="2"/>
        <v>4.0770295650000001</v>
      </c>
      <c r="O33" s="238">
        <f>(G33/1000)*$B$66*$B$67*(($B$69-$B$70/60)+$B$73*$B$70/60)</f>
        <v>4.0770295650000001</v>
      </c>
    </row>
    <row r="34" spans="1:15" x14ac:dyDescent="0.25">
      <c r="A34" s="209" t="s">
        <v>1415</v>
      </c>
      <c r="B34" s="209" t="s">
        <v>562</v>
      </c>
      <c r="C34" s="61" t="str">
        <f>IFERROR(IF(B34="No CAS","",INDEX('DEQ Pollutant List'!$C$7:$C$614,MATCH('3. Pollutant Emissions - EF'!B34,'DEQ Pollutant List'!$B$7:$B$614,0))),"")</f>
        <v>Manganese and compounds</v>
      </c>
      <c r="D34" s="210">
        <v>0</v>
      </c>
      <c r="E34" s="210">
        <v>0</v>
      </c>
      <c r="F34" s="211">
        <v>3.0999999999999999E-3</v>
      </c>
      <c r="G34" s="211">
        <f t="shared" si="0"/>
        <v>3.0999999999999999E-3</v>
      </c>
      <c r="H34" s="211" t="s">
        <v>1397</v>
      </c>
      <c r="I34" s="211" t="s">
        <v>1426</v>
      </c>
      <c r="J34" s="219" t="s">
        <v>1398</v>
      </c>
      <c r="K34" s="220">
        <f t="shared" si="1"/>
        <v>0.64101799999999998</v>
      </c>
      <c r="L34" s="220">
        <f>(F34/1000)*$B$66*$B$67*$B$71</f>
        <v>0.64101799999999998</v>
      </c>
      <c r="M34" s="219" t="s">
        <v>1398</v>
      </c>
      <c r="N34" s="220">
        <f t="shared" si="2"/>
        <v>6.41018E-2</v>
      </c>
      <c r="O34" s="220">
        <f>$B$66*(G34/1000)*$B$67*$B$69</f>
        <v>6.41018E-2</v>
      </c>
    </row>
    <row r="35" spans="1:15" x14ac:dyDescent="0.25">
      <c r="A35" s="209" t="s">
        <v>1415</v>
      </c>
      <c r="B35" s="209" t="s">
        <v>568</v>
      </c>
      <c r="C35" s="61" t="str">
        <f>IFERROR(IF(B35="No CAS","",INDEX('DEQ Pollutant List'!$C$7:$C$614,MATCH('3. Pollutant Emissions - EF'!B35,'DEQ Pollutant List'!$B$7:$B$614,0))),"")</f>
        <v>Mercury and compounds</v>
      </c>
      <c r="D35" s="210">
        <v>0</v>
      </c>
      <c r="E35" s="210">
        <v>0</v>
      </c>
      <c r="F35" s="211">
        <v>2E-3</v>
      </c>
      <c r="G35" s="211">
        <f t="shared" si="0"/>
        <v>2E-3</v>
      </c>
      <c r="H35" s="211" t="s">
        <v>1397</v>
      </c>
      <c r="I35" s="211" t="s">
        <v>1426</v>
      </c>
      <c r="J35" s="219" t="s">
        <v>1398</v>
      </c>
      <c r="K35" s="220">
        <f t="shared" si="1"/>
        <v>0.41355999999999998</v>
      </c>
      <c r="L35" s="220">
        <f>(F35/1000)*$B$66*$B$67*$B$71</f>
        <v>0.41355999999999998</v>
      </c>
      <c r="M35" s="219" t="s">
        <v>1398</v>
      </c>
      <c r="N35" s="220">
        <f t="shared" si="2"/>
        <v>4.1355999999999997E-2</v>
      </c>
      <c r="O35" s="220">
        <f>$B$66*(G35/1000)*$B$67*$B$69</f>
        <v>4.1355999999999997E-2</v>
      </c>
    </row>
    <row r="36" spans="1:15" x14ac:dyDescent="0.25">
      <c r="A36" s="209" t="s">
        <v>1415</v>
      </c>
      <c r="B36" s="209" t="s">
        <v>1009</v>
      </c>
      <c r="C36" s="61" t="str">
        <f>IFERROR(IF(B36="No CAS","",INDEX('DEQ Pollutant List'!$C$7:$C$614,MATCH('3. Pollutant Emissions - EF'!B36,'DEQ Pollutant List'!$B$7:$B$614,0))),"")</f>
        <v>Selenium and compounds</v>
      </c>
      <c r="D36" s="210">
        <v>0</v>
      </c>
      <c r="E36" s="210">
        <v>0</v>
      </c>
      <c r="F36" s="211">
        <v>2.2000000000000001E-3</v>
      </c>
      <c r="G36" s="211">
        <f t="shared" si="0"/>
        <v>2.2000000000000001E-3</v>
      </c>
      <c r="H36" s="211" t="s">
        <v>1397</v>
      </c>
      <c r="I36" s="211" t="s">
        <v>1426</v>
      </c>
      <c r="J36" s="219" t="s">
        <v>1398</v>
      </c>
      <c r="K36" s="220">
        <f t="shared" si="1"/>
        <v>0.45491599999999999</v>
      </c>
      <c r="L36" s="220">
        <f>(F36/1000)*$B$66*$B$67*$B$71</f>
        <v>0.45491599999999999</v>
      </c>
      <c r="M36" s="219" t="s">
        <v>1398</v>
      </c>
      <c r="N36" s="220">
        <f t="shared" si="2"/>
        <v>4.54916E-2</v>
      </c>
      <c r="O36" s="220">
        <f>$B$66*(G36/1000)*$B$67*$B$69</f>
        <v>4.54916E-2</v>
      </c>
    </row>
    <row r="37" spans="1:15" x14ac:dyDescent="0.25">
      <c r="A37" s="209" t="s">
        <v>1415</v>
      </c>
      <c r="B37" s="209" t="s">
        <v>1061</v>
      </c>
      <c r="C37" s="61" t="str">
        <f>IFERROR(IF(B37="No CAS","",INDEX('DEQ Pollutant List'!$C$7:$C$614,MATCH('3. Pollutant Emissions - EF'!B37,'DEQ Pollutant List'!$B$7:$B$614,0))),"")</f>
        <v>Toluene</v>
      </c>
      <c r="D37" s="210">
        <v>0</v>
      </c>
      <c r="E37" s="210">
        <v>0</v>
      </c>
      <c r="F37" s="211">
        <v>0.10539999999999999</v>
      </c>
      <c r="G37" s="211">
        <f t="shared" si="0"/>
        <v>0.10539999999999999</v>
      </c>
      <c r="H37" s="211" t="s">
        <v>1397</v>
      </c>
      <c r="I37" s="211" t="s">
        <v>1426</v>
      </c>
      <c r="J37" s="219" t="s">
        <v>1398</v>
      </c>
      <c r="K37" s="238">
        <f t="shared" si="1"/>
        <v>23.065964366666662</v>
      </c>
      <c r="L37" s="238">
        <f>$B$66*(F37/1000)*$B$67*(($B$71-$B$72/60)+$B$73*$B$72/60)</f>
        <v>23.065964366666662</v>
      </c>
      <c r="M37" s="219" t="s">
        <v>1398</v>
      </c>
      <c r="N37" s="240">
        <f t="shared" si="2"/>
        <v>2.3065964366666662</v>
      </c>
      <c r="O37" s="238">
        <f>(G37/1000)*$B$66*$B$67*(($B$69-$B$70/60)+$B$73*$B$70/60)</f>
        <v>2.3065964366666662</v>
      </c>
    </row>
    <row r="38" spans="1:15" x14ac:dyDescent="0.25">
      <c r="A38" s="209" t="s">
        <v>1415</v>
      </c>
      <c r="B38" s="209" t="s">
        <v>1144</v>
      </c>
      <c r="C38" s="61" t="str">
        <f>IFERROR(IF(B38="No CAS","",INDEX('DEQ Pollutant List'!$C$7:$C$614,MATCH('3. Pollutant Emissions - EF'!B38,'DEQ Pollutant List'!$B$7:$B$614,0))),"")</f>
        <v>Xylene (mixture), including m-xylene, o-xylene, p-xylene</v>
      </c>
      <c r="D38" s="210">
        <v>0</v>
      </c>
      <c r="E38" s="210">
        <v>0</v>
      </c>
      <c r="F38" s="211">
        <v>4.24E-2</v>
      </c>
      <c r="G38" s="211">
        <f t="shared" si="0"/>
        <v>4.24E-2</v>
      </c>
      <c r="H38" s="211" t="s">
        <v>1397</v>
      </c>
      <c r="I38" s="211" t="s">
        <v>1426</v>
      </c>
      <c r="J38" s="219" t="s">
        <v>1398</v>
      </c>
      <c r="K38" s="238">
        <f t="shared" si="1"/>
        <v>9.2789078666666676</v>
      </c>
      <c r="L38" s="238">
        <f>$B$66*(F38/1000)*$B$67*(($B$71-$B$72/60)+$B$73*$B$72/60)</f>
        <v>9.2789078666666676</v>
      </c>
      <c r="M38" s="219" t="s">
        <v>1398</v>
      </c>
      <c r="N38" s="240">
        <f t="shared" si="2"/>
        <v>0.92789078666666669</v>
      </c>
      <c r="O38" s="238">
        <f>(G38/1000)*$B$66*$B$67*(($B$69-$B$70/60)+$B$73*$B$70/60)</f>
        <v>0.92789078666666669</v>
      </c>
    </row>
    <row r="39" spans="1:15" x14ac:dyDescent="0.25">
      <c r="A39" s="209" t="s">
        <v>1415</v>
      </c>
      <c r="B39" s="209" t="s">
        <v>1371</v>
      </c>
      <c r="C39" s="61" t="str">
        <f>IFERROR(IF(B39="No CAS","",INDEX('DEQ Pollutant List'!$C$7:$C$614,MATCH('3. Pollutant Emissions - EF'!B39,'DEQ Pollutant List'!$B$7:$B$614,0))),"")</f>
        <v>Diesel Particulate Matter</v>
      </c>
      <c r="D39" s="210">
        <v>0</v>
      </c>
      <c r="E39" s="210">
        <v>0</v>
      </c>
      <c r="F39" s="211">
        <f>B68*1000/B67</f>
        <v>5.6872037914691944</v>
      </c>
      <c r="G39" s="211">
        <f t="shared" si="0"/>
        <v>5.6872037914691944</v>
      </c>
      <c r="H39" s="211" t="s">
        <v>1397</v>
      </c>
      <c r="I39" s="211" t="s">
        <v>1426</v>
      </c>
      <c r="J39" s="219" t="s">
        <v>1398</v>
      </c>
      <c r="K39" s="217">
        <f t="shared" si="1"/>
        <v>1244.5999999999999</v>
      </c>
      <c r="L39" s="217">
        <f>$B$66*(F39/1000)*$B$67*(($B$71-$B$72/60)+$B$73*$B$72/60)</f>
        <v>1244.5999999999999</v>
      </c>
      <c r="M39" s="219" t="s">
        <v>1398</v>
      </c>
      <c r="N39" s="217">
        <f t="shared" si="2"/>
        <v>124.46</v>
      </c>
      <c r="O39" s="217">
        <f>(G39/1000)*$B$66*$B$67*(($B$69-$B$70/60)+$B$73*$B$70/60)</f>
        <v>124.46</v>
      </c>
    </row>
    <row r="40" spans="1:15" x14ac:dyDescent="0.25">
      <c r="A40" s="209" t="s">
        <v>1416</v>
      </c>
      <c r="B40" s="209" t="s">
        <v>101</v>
      </c>
      <c r="C40" s="61" t="str">
        <f>IFERROR(IF(B40="No CAS","",INDEX('DEQ Pollutant List'!$C$7:$C$614,MATCH('3. Pollutant Emissions - EF'!B40,'DEQ Pollutant List'!$B$7:$B$614,0))),"")</f>
        <v>Benzene</v>
      </c>
      <c r="D40" s="210">
        <v>0</v>
      </c>
      <c r="E40" s="210">
        <v>0</v>
      </c>
      <c r="F40" s="211">
        <v>0.18629999999999999</v>
      </c>
      <c r="G40" s="211">
        <f>F40</f>
        <v>0.18629999999999999</v>
      </c>
      <c r="H40" s="211" t="s">
        <v>1397</v>
      </c>
      <c r="I40" s="211" t="s">
        <v>1426</v>
      </c>
      <c r="J40" s="219" t="s">
        <v>1398</v>
      </c>
      <c r="K40" s="217">
        <f>L40</f>
        <v>22.049241524999999</v>
      </c>
      <c r="L40" s="217">
        <f>(F40/1000)*$B$78*(($B$82-$B$83/60)+$B$83*$B$84/60)</f>
        <v>22.049241524999999</v>
      </c>
      <c r="M40" s="219" t="s">
        <v>1398</v>
      </c>
      <c r="N40" s="217">
        <f>O40</f>
        <v>3.7442108249999997</v>
      </c>
      <c r="O40" s="217">
        <f>(G40/1000)*$B$78*(($B$80-$B$81/60)+$B$81*$B$84/60)</f>
        <v>3.7442108249999997</v>
      </c>
    </row>
    <row r="41" spans="1:15" x14ac:dyDescent="0.25">
      <c r="A41" s="209" t="s">
        <v>1416</v>
      </c>
      <c r="B41" s="209" t="s">
        <v>147</v>
      </c>
      <c r="C41" s="61" t="str">
        <f>IFERROR(IF(B41="No CAS","",INDEX('DEQ Pollutant List'!$C$7:$C$614,MATCH('3. Pollutant Emissions - EF'!B41,'DEQ Pollutant List'!$B$7:$B$614,0))),"")</f>
        <v>1,3-Butadiene</v>
      </c>
      <c r="D41" s="210">
        <v>0</v>
      </c>
      <c r="E41" s="210">
        <v>0</v>
      </c>
      <c r="F41" s="211">
        <v>0.21740000000000001</v>
      </c>
      <c r="G41" s="211">
        <f t="shared" ref="G41:G63" si="3">F41</f>
        <v>0.21740000000000001</v>
      </c>
      <c r="H41" s="211" t="s">
        <v>1397</v>
      </c>
      <c r="I41" s="211" t="s">
        <v>1426</v>
      </c>
      <c r="J41" s="219" t="s">
        <v>1398</v>
      </c>
      <c r="K41" s="238">
        <f t="shared" si="1"/>
        <v>25.730032783333332</v>
      </c>
      <c r="L41" s="238">
        <f>(F41/1000)*$B$78*(($B$82-$B$83/60)+$B$83*$B$84/60)</f>
        <v>25.730032783333332</v>
      </c>
      <c r="M41" s="219" t="s">
        <v>1398</v>
      </c>
      <c r="N41" s="240">
        <f t="shared" si="2"/>
        <v>4.3692508500000002</v>
      </c>
      <c r="O41" s="238">
        <f>(G41/1000)*$B$78*(($B$80-$B$81/60)+$B$81*$B$84/60)</f>
        <v>4.3692508500000002</v>
      </c>
    </row>
    <row r="42" spans="1:15" x14ac:dyDescent="0.25">
      <c r="A42" s="209" t="s">
        <v>1416</v>
      </c>
      <c r="B42" s="209" t="s">
        <v>167</v>
      </c>
      <c r="C42" s="61" t="str">
        <f>IFERROR(IF(B42="No CAS","",INDEX('DEQ Pollutant List'!$C$7:$C$614,MATCH('3. Pollutant Emissions - EF'!B42,'DEQ Pollutant List'!$B$7:$B$614,0))),"")</f>
        <v>Cadmium and compounds</v>
      </c>
      <c r="D42" s="210">
        <v>0</v>
      </c>
      <c r="E42" s="210">
        <v>0</v>
      </c>
      <c r="F42" s="211">
        <v>1.5E-3</v>
      </c>
      <c r="G42" s="211">
        <f t="shared" si="3"/>
        <v>1.5E-3</v>
      </c>
      <c r="H42" s="211" t="s">
        <v>1397</v>
      </c>
      <c r="I42" s="211" t="s">
        <v>1426</v>
      </c>
      <c r="J42" s="219" t="s">
        <v>1398</v>
      </c>
      <c r="K42" s="220">
        <f t="shared" si="1"/>
        <v>0.16774500000000001</v>
      </c>
      <c r="L42" s="220">
        <f>(F42/1000)*$B$78*$B$82</f>
        <v>0.16774500000000001</v>
      </c>
      <c r="M42" s="219" t="s">
        <v>1398</v>
      </c>
      <c r="N42" s="220">
        <f t="shared" si="2"/>
        <v>2.8485E-2</v>
      </c>
      <c r="O42" s="220">
        <f>(G42/1000)*$B$78*$B$80</f>
        <v>2.8485E-2</v>
      </c>
    </row>
    <row r="43" spans="1:15" x14ac:dyDescent="0.25">
      <c r="A43" s="209" t="s">
        <v>1416</v>
      </c>
      <c r="B43" s="209" t="s">
        <v>481</v>
      </c>
      <c r="C43" s="61" t="str">
        <f>IFERROR(IF(B43="No CAS","",INDEX('DEQ Pollutant List'!$C$7:$C$614,MATCH('3. Pollutant Emissions - EF'!B43,'DEQ Pollutant List'!$B$7:$B$614,0))),"")</f>
        <v>Formaldehyde</v>
      </c>
      <c r="D43" s="210">
        <v>0</v>
      </c>
      <c r="E43" s="210">
        <v>0</v>
      </c>
      <c r="F43" s="211">
        <v>1.7261</v>
      </c>
      <c r="G43" s="211">
        <f t="shared" si="3"/>
        <v>1.7261</v>
      </c>
      <c r="H43" s="211" t="s">
        <v>1397</v>
      </c>
      <c r="I43" s="211" t="s">
        <v>1426</v>
      </c>
      <c r="J43" s="219" t="s">
        <v>1398</v>
      </c>
      <c r="K43" s="239">
        <f t="shared" si="1"/>
        <v>205.25498132333331</v>
      </c>
      <c r="L43" s="239">
        <f>(F43/1000)*$B$78*(($B$82-$B$83/60)+$B$85*$B$83/60)</f>
        <v>205.25498132333331</v>
      </c>
      <c r="M43" s="219" t="s">
        <v>1398</v>
      </c>
      <c r="N43" s="243">
        <f t="shared" si="2"/>
        <v>34.854619470000003</v>
      </c>
      <c r="O43" s="239">
        <f>(G43/1000)*$B$78*(($B$80-$B$81/60)+$B$85*$B$81/60)</f>
        <v>34.854619470000003</v>
      </c>
    </row>
    <row r="44" spans="1:15" x14ac:dyDescent="0.25">
      <c r="A44" s="209" t="s">
        <v>1416</v>
      </c>
      <c r="B44" s="209" t="s">
        <v>250</v>
      </c>
      <c r="C44" s="61" t="str">
        <f>IFERROR(IF(B44="No CAS","",INDEX('DEQ Pollutant List'!$C$7:$C$614,MATCH('3. Pollutant Emissions - EF'!B44,'DEQ Pollutant List'!$B$7:$B$614,0))),"")</f>
        <v>Chromium VI, chromate, and dichromate particulate</v>
      </c>
      <c r="D44" s="210">
        <v>0</v>
      </c>
      <c r="E44" s="210">
        <v>0</v>
      </c>
      <c r="F44" s="211">
        <v>1E-4</v>
      </c>
      <c r="G44" s="211">
        <f t="shared" si="3"/>
        <v>1E-4</v>
      </c>
      <c r="H44" s="211" t="s">
        <v>1397</v>
      </c>
      <c r="I44" s="211" t="s">
        <v>1426</v>
      </c>
      <c r="J44" s="219" t="s">
        <v>1398</v>
      </c>
      <c r="K44" s="220">
        <f t="shared" si="1"/>
        <v>1.1183E-2</v>
      </c>
      <c r="L44" s="220">
        <f>(F44/1000)*$B$78*$B$82</f>
        <v>1.1183E-2</v>
      </c>
      <c r="M44" s="219" t="s">
        <v>1398</v>
      </c>
      <c r="N44" s="220">
        <f t="shared" si="2"/>
        <v>1.8990000000000001E-3</v>
      </c>
      <c r="O44" s="220">
        <f>(G44/1000)*$B$78*$B$80</f>
        <v>1.8990000000000001E-3</v>
      </c>
    </row>
    <row r="45" spans="1:15" x14ac:dyDescent="0.25">
      <c r="A45" s="209" t="s">
        <v>1416</v>
      </c>
      <c r="B45" s="209" t="s">
        <v>83</v>
      </c>
      <c r="C45" s="61" t="str">
        <f>IFERROR(IF(B45="No CAS","",INDEX('DEQ Pollutant List'!$C$7:$C$614,MATCH('3. Pollutant Emissions - EF'!B45,'DEQ Pollutant List'!$B$7:$B$614,0))),"")</f>
        <v>Arsenic and compounds</v>
      </c>
      <c r="D45" s="210">
        <v>0</v>
      </c>
      <c r="E45" s="210">
        <v>0</v>
      </c>
      <c r="F45" s="211">
        <v>1.6000000000000001E-3</v>
      </c>
      <c r="G45" s="211">
        <f t="shared" si="3"/>
        <v>1.6000000000000001E-3</v>
      </c>
      <c r="H45" s="211" t="s">
        <v>1397</v>
      </c>
      <c r="I45" s="211" t="s">
        <v>1426</v>
      </c>
      <c r="J45" s="219" t="s">
        <v>1398</v>
      </c>
      <c r="K45" s="220">
        <f t="shared" si="1"/>
        <v>0.178928</v>
      </c>
      <c r="L45" s="220">
        <f>(F45/1000)*$B$78*$B$82</f>
        <v>0.178928</v>
      </c>
      <c r="M45" s="219" t="s">
        <v>1398</v>
      </c>
      <c r="N45" s="220">
        <f t="shared" si="2"/>
        <v>3.0384000000000001E-2</v>
      </c>
      <c r="O45" s="220">
        <f>(G45/1000)*$B$78*$B$80</f>
        <v>3.0384000000000001E-2</v>
      </c>
    </row>
    <row r="46" spans="1:15" x14ac:dyDescent="0.25">
      <c r="A46" s="209" t="s">
        <v>1416</v>
      </c>
      <c r="B46" s="209" t="s">
        <v>556</v>
      </c>
      <c r="C46" s="61" t="str">
        <f>IFERROR(IF(B46="No CAS","",INDEX('DEQ Pollutant List'!$C$7:$C$614,MATCH('3. Pollutant Emissions - EF'!B46,'DEQ Pollutant List'!$B$7:$B$614,0))),"")</f>
        <v>Lead and compounds</v>
      </c>
      <c r="D46" s="210">
        <v>0</v>
      </c>
      <c r="E46" s="210">
        <v>0</v>
      </c>
      <c r="F46" s="211">
        <v>8.3000000000000001E-3</v>
      </c>
      <c r="G46" s="211">
        <f t="shared" si="3"/>
        <v>8.3000000000000001E-3</v>
      </c>
      <c r="H46" s="211" t="s">
        <v>1397</v>
      </c>
      <c r="I46" s="211" t="s">
        <v>1426</v>
      </c>
      <c r="J46" s="219" t="s">
        <v>1398</v>
      </c>
      <c r="K46" s="220">
        <f t="shared" si="1"/>
        <v>0.92818900000000004</v>
      </c>
      <c r="L46" s="220">
        <f>(F46/1000)*$B$78*$B$82</f>
        <v>0.92818900000000004</v>
      </c>
      <c r="M46" s="219" t="s">
        <v>1398</v>
      </c>
      <c r="N46" s="220">
        <f t="shared" si="2"/>
        <v>0.15761700000000001</v>
      </c>
      <c r="O46" s="220">
        <f>(G46/1000)*$B$78*$B$80</f>
        <v>0.15761700000000001</v>
      </c>
    </row>
    <row r="47" spans="1:15" x14ac:dyDescent="0.25">
      <c r="A47" s="209" t="s">
        <v>1416</v>
      </c>
      <c r="B47" s="209" t="s">
        <v>634</v>
      </c>
      <c r="C47" s="61" t="str">
        <f>IFERROR(IF(B47="No CAS","",INDEX('DEQ Pollutant List'!$C$7:$C$614,MATCH('3. Pollutant Emissions - EF'!B47,'DEQ Pollutant List'!$B$7:$B$614,0))),"")</f>
        <v>Nickel and compounds</v>
      </c>
      <c r="D47" s="210">
        <v>0</v>
      </c>
      <c r="E47" s="210">
        <v>0</v>
      </c>
      <c r="F47" s="211">
        <v>3.8999999999999998E-3</v>
      </c>
      <c r="G47" s="211">
        <f t="shared" si="3"/>
        <v>3.8999999999999998E-3</v>
      </c>
      <c r="H47" s="211" t="s">
        <v>1397</v>
      </c>
      <c r="I47" s="211" t="s">
        <v>1426</v>
      </c>
      <c r="J47" s="219" t="s">
        <v>1398</v>
      </c>
      <c r="K47" s="220">
        <f t="shared" si="1"/>
        <v>0.436137</v>
      </c>
      <c r="L47" s="220">
        <f>(F47/1000)*$B$78*$B$82</f>
        <v>0.436137</v>
      </c>
      <c r="M47" s="219" t="s">
        <v>1398</v>
      </c>
      <c r="N47" s="220">
        <f t="shared" si="2"/>
        <v>7.4061000000000002E-2</v>
      </c>
      <c r="O47" s="220">
        <f>(G47/1000)*$B$78*$B$80</f>
        <v>7.4061000000000002E-2</v>
      </c>
    </row>
    <row r="48" spans="1:15" x14ac:dyDescent="0.25">
      <c r="A48" s="209" t="s">
        <v>1416</v>
      </c>
      <c r="B48" s="209" t="s">
        <v>632</v>
      </c>
      <c r="C48" s="61" t="str">
        <f>IFERROR(IF(B48="No CAS","",INDEX('DEQ Pollutant List'!$C$7:$C$614,MATCH('3. Pollutant Emissions - EF'!B48,'DEQ Pollutant List'!$B$7:$B$614,0))),"")</f>
        <v>Naphthalene</v>
      </c>
      <c r="D48" s="210">
        <v>0</v>
      </c>
      <c r="E48" s="210">
        <v>0</v>
      </c>
      <c r="F48" s="211">
        <v>1.9699999999999999E-2</v>
      </c>
      <c r="G48" s="211">
        <f t="shared" si="3"/>
        <v>1.9699999999999999E-2</v>
      </c>
      <c r="H48" s="211" t="s">
        <v>1397</v>
      </c>
      <c r="I48" s="211" t="s">
        <v>1426</v>
      </c>
      <c r="J48" s="219" t="s">
        <v>1398</v>
      </c>
      <c r="K48" s="238">
        <f t="shared" si="1"/>
        <v>2.3315623083333326</v>
      </c>
      <c r="L48" s="238">
        <f>(F48/1000)*$B$78*(($B$82-$B$83/60)+$B$83*$B$84/60)</f>
        <v>2.3315623083333326</v>
      </c>
      <c r="M48" s="219" t="s">
        <v>1398</v>
      </c>
      <c r="N48" s="240">
        <f t="shared" si="2"/>
        <v>0.39592567499999992</v>
      </c>
      <c r="O48" s="240">
        <f>(G48/1000)*$B$78*(($B$80-$B$81/60)+$B$81*$B$84/60)</f>
        <v>0.39592567499999992</v>
      </c>
    </row>
    <row r="49" spans="1:15" x14ac:dyDescent="0.25">
      <c r="A49" s="209" t="s">
        <v>1416</v>
      </c>
      <c r="B49" s="209" t="s">
        <v>1384</v>
      </c>
      <c r="C49" s="61" t="str">
        <f>IFERROR(IF(B49="No CAS","",INDEX('DEQ Pollutant List'!$C$7:$C$614,MATCH('3. Pollutant Emissions - EF'!B49,'DEQ Pollutant List'!$B$7:$B$614,0))),"")</f>
        <v>Polycyclic aromatic hydrocarbons (PAHs)</v>
      </c>
      <c r="D49" s="210">
        <v>0</v>
      </c>
      <c r="E49" s="210">
        <v>0</v>
      </c>
      <c r="F49" s="211">
        <v>3.6200000000000003E-2</v>
      </c>
      <c r="G49" s="211">
        <f t="shared" si="3"/>
        <v>3.6200000000000003E-2</v>
      </c>
      <c r="H49" s="211" t="s">
        <v>1397</v>
      </c>
      <c r="I49" s="211" t="s">
        <v>1426</v>
      </c>
      <c r="J49" s="219" t="s">
        <v>1398</v>
      </c>
      <c r="K49" s="238">
        <f t="shared" si="1"/>
        <v>4.2843936833333336</v>
      </c>
      <c r="L49" s="238">
        <f>(F49/1000)*$B$78*(($B$82-$B$83/60)+$B$83*$B$84/60)</f>
        <v>4.2843936833333336</v>
      </c>
      <c r="M49" s="219" t="s">
        <v>1398</v>
      </c>
      <c r="N49" s="240">
        <f t="shared" si="2"/>
        <v>0.72753855000000012</v>
      </c>
      <c r="O49" s="238">
        <f>(G49/1000)*$B$78*(($B$80-$B$81/60)+$B$81*$B$84/60)</f>
        <v>0.72753855000000012</v>
      </c>
    </row>
    <row r="50" spans="1:15" x14ac:dyDescent="0.25">
      <c r="A50" s="209" t="s">
        <v>1416</v>
      </c>
      <c r="B50" s="209" t="s">
        <v>885</v>
      </c>
      <c r="C50" s="61" t="str">
        <f>IFERROR(IF(B50="No CAS","",INDEX('DEQ Pollutant List'!$C$7:$C$614,MATCH('3. Pollutant Emissions - EF'!B50,'DEQ Pollutant List'!$B$7:$B$614,0))),"")</f>
        <v>Benzo[a]pyrene</v>
      </c>
      <c r="D50" s="210">
        <v>0</v>
      </c>
      <c r="E50" s="210">
        <v>0</v>
      </c>
      <c r="F50" s="212">
        <v>3.5466000000000002E-5</v>
      </c>
      <c r="G50" s="211">
        <f t="shared" si="3"/>
        <v>3.5466000000000002E-5</v>
      </c>
      <c r="H50" s="211" t="s">
        <v>1397</v>
      </c>
      <c r="I50" s="211" t="s">
        <v>1426</v>
      </c>
      <c r="J50" s="219" t="s">
        <v>1398</v>
      </c>
      <c r="K50" s="240">
        <f t="shared" si="1"/>
        <v>4.1975222755E-3</v>
      </c>
      <c r="L50" s="240">
        <f>(F50/1000)*$B$78*(($B$82-$B$83/60)+$B$83*$B$84/60)</f>
        <v>4.1975222755E-3</v>
      </c>
      <c r="M50" s="219" t="s">
        <v>1398</v>
      </c>
      <c r="N50" s="240">
        <f t="shared" si="2"/>
        <v>7.1278680150000003E-4</v>
      </c>
      <c r="O50" s="240">
        <f>(G50/1000)*$B$78*(($B$80-$B$81/60)+$B$81*$B$84/60)</f>
        <v>7.1278680150000003E-4</v>
      </c>
    </row>
    <row r="51" spans="1:15" x14ac:dyDescent="0.25">
      <c r="A51" s="209" t="s">
        <v>1416</v>
      </c>
      <c r="B51" s="209" t="s">
        <v>15</v>
      </c>
      <c r="C51" s="61" t="str">
        <f>IFERROR(IF(B51="No CAS","",INDEX('DEQ Pollutant List'!$C$7:$C$614,MATCH('3. Pollutant Emissions - EF'!B51,'DEQ Pollutant List'!$B$7:$B$614,0))),"")</f>
        <v>Acetaldehyde</v>
      </c>
      <c r="D51" s="210">
        <v>0</v>
      </c>
      <c r="E51" s="210">
        <v>0</v>
      </c>
      <c r="F51" s="211">
        <v>0.7833</v>
      </c>
      <c r="G51" s="211">
        <f t="shared" si="3"/>
        <v>0.7833</v>
      </c>
      <c r="H51" s="211" t="s">
        <v>1397</v>
      </c>
      <c r="I51" s="211" t="s">
        <v>1426</v>
      </c>
      <c r="J51" s="219" t="s">
        <v>1398</v>
      </c>
      <c r="K51" s="238">
        <f t="shared" si="1"/>
        <v>92.706231275000007</v>
      </c>
      <c r="L51" s="238">
        <f>(F51/1000)*$B$78*(($B$82-$B$83/60)+$B$83*$B$84/60)</f>
        <v>92.706231275000007</v>
      </c>
      <c r="M51" s="219" t="s">
        <v>1398</v>
      </c>
      <c r="N51" s="240">
        <f t="shared" si="2"/>
        <v>15.742567575000001</v>
      </c>
      <c r="O51" s="238">
        <f>(G51/1000)*$B$78*(($B$80-$B$81/60)+$B$81*$B$84/60)</f>
        <v>15.742567575000001</v>
      </c>
    </row>
    <row r="52" spans="1:15" x14ac:dyDescent="0.25">
      <c r="A52" s="209" t="s">
        <v>1416</v>
      </c>
      <c r="B52" s="209" t="s">
        <v>25</v>
      </c>
      <c r="C52" s="61" t="str">
        <f>IFERROR(IF(B52="No CAS","",INDEX('DEQ Pollutant List'!$C$7:$C$614,MATCH('3. Pollutant Emissions - EF'!B52,'DEQ Pollutant List'!$B$7:$B$614,0))),"")</f>
        <v>Acrolein</v>
      </c>
      <c r="D52" s="210">
        <v>0</v>
      </c>
      <c r="E52" s="210">
        <v>0</v>
      </c>
      <c r="F52" s="211">
        <v>3.39E-2</v>
      </c>
      <c r="G52" s="211">
        <f t="shared" si="3"/>
        <v>3.39E-2</v>
      </c>
      <c r="H52" s="211" t="s">
        <v>1397</v>
      </c>
      <c r="I52" s="211" t="s">
        <v>1426</v>
      </c>
      <c r="J52" s="219" t="s">
        <v>1398</v>
      </c>
      <c r="K52" s="238">
        <f t="shared" si="1"/>
        <v>4.0121808249999997</v>
      </c>
      <c r="L52" s="238">
        <f>(F52/1000)*$B$78*(($B$82-$B$83/60)+$B$83*$B$84/60)</f>
        <v>4.0121808249999997</v>
      </c>
      <c r="M52" s="219" t="s">
        <v>1398</v>
      </c>
      <c r="N52" s="240">
        <f t="shared" si="2"/>
        <v>0.68131372499999998</v>
      </c>
      <c r="O52" s="238">
        <f>(G52/1000)*$B$78*(($B$80-$B$81/60)+$B$81*$B$84/60)</f>
        <v>0.68131372499999998</v>
      </c>
    </row>
    <row r="53" spans="1:15" x14ac:dyDescent="0.25">
      <c r="A53" s="209" t="s">
        <v>1416</v>
      </c>
      <c r="B53" s="209" t="s">
        <v>63</v>
      </c>
      <c r="C53" s="61" t="str">
        <f>IFERROR(IF(B53="No CAS","",INDEX('DEQ Pollutant List'!$C$7:$C$614,MATCH('3. Pollutant Emissions - EF'!B53,'DEQ Pollutant List'!$B$7:$B$614,0))),"")</f>
        <v>Ammonia</v>
      </c>
      <c r="D53" s="210">
        <v>0</v>
      </c>
      <c r="E53" s="210">
        <v>0</v>
      </c>
      <c r="F53" s="211">
        <v>0.8</v>
      </c>
      <c r="G53" s="211">
        <f t="shared" si="3"/>
        <v>0.8</v>
      </c>
      <c r="H53" s="211" t="s">
        <v>1397</v>
      </c>
      <c r="I53" s="211" t="s">
        <v>1426</v>
      </c>
      <c r="J53" s="219" t="s">
        <v>1398</v>
      </c>
      <c r="K53" s="217">
        <f t="shared" si="1"/>
        <v>89.463999999999999</v>
      </c>
      <c r="L53" s="217">
        <f>(F53/1000)*$B$78*$B$82</f>
        <v>89.463999999999999</v>
      </c>
      <c r="M53" s="219" t="s">
        <v>1398</v>
      </c>
      <c r="N53" s="217">
        <f t="shared" si="2"/>
        <v>15.192</v>
      </c>
      <c r="O53" s="217">
        <f>(G53/1000)*$B$78*$B$80</f>
        <v>15.192</v>
      </c>
    </row>
    <row r="54" spans="1:15" x14ac:dyDescent="0.25">
      <c r="A54" s="209" t="s">
        <v>1416</v>
      </c>
      <c r="B54" s="209" t="s">
        <v>258</v>
      </c>
      <c r="C54" s="61" t="str">
        <f>IFERROR(IF(B54="No CAS","",INDEX('DEQ Pollutant List'!$C$7:$C$614,MATCH('3. Pollutant Emissions - EF'!B54,'DEQ Pollutant List'!$B$7:$B$614,0))),"")</f>
        <v>Copper and compounds</v>
      </c>
      <c r="D54" s="210">
        <v>0</v>
      </c>
      <c r="E54" s="210">
        <v>0</v>
      </c>
      <c r="F54" s="211">
        <v>4.1000000000000003E-3</v>
      </c>
      <c r="G54" s="211">
        <f t="shared" si="3"/>
        <v>4.1000000000000003E-3</v>
      </c>
      <c r="H54" s="211" t="s">
        <v>1397</v>
      </c>
      <c r="I54" s="211" t="s">
        <v>1426</v>
      </c>
      <c r="J54" s="219" t="s">
        <v>1398</v>
      </c>
      <c r="K54" s="220">
        <f t="shared" si="1"/>
        <v>0.4585030000000001</v>
      </c>
      <c r="L54" s="220">
        <f>(F54/1000)*$B$78*$B$82</f>
        <v>0.4585030000000001</v>
      </c>
      <c r="M54" s="219" t="s">
        <v>1398</v>
      </c>
      <c r="N54" s="220">
        <f t="shared" si="2"/>
        <v>7.7859000000000012E-2</v>
      </c>
      <c r="O54" s="220">
        <f>(G54/1000)*$B$78*$B$80</f>
        <v>7.7859000000000012E-2</v>
      </c>
    </row>
    <row r="55" spans="1:15" x14ac:dyDescent="0.25">
      <c r="A55" s="209" t="s">
        <v>1416</v>
      </c>
      <c r="B55" s="209" t="s">
        <v>444</v>
      </c>
      <c r="C55" s="61" t="str">
        <f>IFERROR(IF(B55="No CAS","",INDEX('DEQ Pollutant List'!$C$7:$C$614,MATCH('3. Pollutant Emissions - EF'!B55,'DEQ Pollutant List'!$B$7:$B$614,0))),"")</f>
        <v>Ethyl benzene</v>
      </c>
      <c r="D55" s="210">
        <v>0</v>
      </c>
      <c r="E55" s="210">
        <v>0</v>
      </c>
      <c r="F55" s="211">
        <v>1.09E-2</v>
      </c>
      <c r="G55" s="211">
        <f t="shared" si="3"/>
        <v>1.09E-2</v>
      </c>
      <c r="H55" s="211" t="s">
        <v>1397</v>
      </c>
      <c r="I55" s="211" t="s">
        <v>1426</v>
      </c>
      <c r="J55" s="219" t="s">
        <v>1398</v>
      </c>
      <c r="K55" s="240">
        <f t="shared" si="1"/>
        <v>1.2900522416666667</v>
      </c>
      <c r="L55" s="240">
        <f>(F55/1000)*$B$78*(($B$82-$B$83/60)+$B$83*$B$84/60)</f>
        <v>1.2900522416666667</v>
      </c>
      <c r="M55" s="219" t="s">
        <v>1398</v>
      </c>
      <c r="N55" s="240">
        <f t="shared" si="2"/>
        <v>0.21906547500000001</v>
      </c>
      <c r="O55" s="240">
        <f>(G55/1000)*$B$78*(($B$80-$B$81/60)+$B$81*$B$84/60)</f>
        <v>0.21906547500000001</v>
      </c>
    </row>
    <row r="56" spans="1:15" x14ac:dyDescent="0.25">
      <c r="A56" s="209" t="s">
        <v>1416</v>
      </c>
      <c r="B56" s="209" t="s">
        <v>524</v>
      </c>
      <c r="C56" s="61" t="str">
        <f>IFERROR(IF(B56="No CAS","",INDEX('DEQ Pollutant List'!$C$7:$C$614,MATCH('3. Pollutant Emissions - EF'!B56,'DEQ Pollutant List'!$B$7:$B$614,0))),"")</f>
        <v>Hexane</v>
      </c>
      <c r="D56" s="210">
        <v>0</v>
      </c>
      <c r="E56" s="210">
        <v>0</v>
      </c>
      <c r="F56" s="211">
        <v>2.69E-2</v>
      </c>
      <c r="G56" s="211">
        <f t="shared" si="3"/>
        <v>2.69E-2</v>
      </c>
      <c r="H56" s="211" t="s">
        <v>1397</v>
      </c>
      <c r="I56" s="211" t="s">
        <v>1426</v>
      </c>
      <c r="J56" s="219" t="s">
        <v>1398</v>
      </c>
      <c r="K56" s="238">
        <f t="shared" si="1"/>
        <v>3.1837069083333334</v>
      </c>
      <c r="L56" s="238">
        <f>(F56/1000)*$B$78*(($B$82-$B$83/60)+$B$83*$B$84/60)</f>
        <v>3.1837069083333334</v>
      </c>
      <c r="M56" s="219" t="s">
        <v>1398</v>
      </c>
      <c r="N56" s="240">
        <f t="shared" si="2"/>
        <v>0.54062947500000003</v>
      </c>
      <c r="O56" s="238">
        <f>(G56/1000)*$B$78*(($B$80-$B$81/60)+$B$81*$B$84/60)</f>
        <v>0.54062947500000003</v>
      </c>
    </row>
    <row r="57" spans="1:15" x14ac:dyDescent="0.25">
      <c r="A57" s="209" t="s">
        <v>1416</v>
      </c>
      <c r="B57" s="209" t="s">
        <v>530</v>
      </c>
      <c r="C57" s="61" t="str">
        <f>IFERROR(IF(B57="No CAS","",INDEX('DEQ Pollutant List'!$C$7:$C$614,MATCH('3. Pollutant Emissions - EF'!B57,'DEQ Pollutant List'!$B$7:$B$614,0))),"")</f>
        <v>Hydrochloric acid</v>
      </c>
      <c r="D57" s="210">
        <v>0</v>
      </c>
      <c r="E57" s="210">
        <v>0</v>
      </c>
      <c r="F57" s="211">
        <v>0.18629999999999999</v>
      </c>
      <c r="G57" s="211">
        <f t="shared" si="3"/>
        <v>0.18629999999999999</v>
      </c>
      <c r="H57" s="211" t="s">
        <v>1397</v>
      </c>
      <c r="I57" s="211" t="s">
        <v>1426</v>
      </c>
      <c r="J57" s="219" t="s">
        <v>1398</v>
      </c>
      <c r="K57" s="238">
        <f t="shared" si="1"/>
        <v>22.049241524999999</v>
      </c>
      <c r="L57" s="238">
        <f>(F57/1000)*$B$78*(($B$82-$B$83/60)+$B$83*$B$84/60)</f>
        <v>22.049241524999999</v>
      </c>
      <c r="M57" s="219" t="s">
        <v>1398</v>
      </c>
      <c r="N57" s="240">
        <f t="shared" si="2"/>
        <v>3.7442108249999997</v>
      </c>
      <c r="O57" s="238">
        <f>(G57/1000)*$B$78*(($B$80-$B$81/60)+$B$81*$B$84/60)</f>
        <v>3.7442108249999997</v>
      </c>
    </row>
    <row r="58" spans="1:15" x14ac:dyDescent="0.25">
      <c r="A58" s="209" t="s">
        <v>1416</v>
      </c>
      <c r="B58" s="209" t="s">
        <v>562</v>
      </c>
      <c r="C58" s="61" t="str">
        <f>IFERROR(IF(B58="No CAS","",INDEX('DEQ Pollutant List'!$C$7:$C$614,MATCH('3. Pollutant Emissions - EF'!B58,'DEQ Pollutant List'!$B$7:$B$614,0))),"")</f>
        <v>Manganese and compounds</v>
      </c>
      <c r="D58" s="210">
        <v>0</v>
      </c>
      <c r="E58" s="210">
        <v>0</v>
      </c>
      <c r="F58" s="211">
        <v>3.0999999999999999E-3</v>
      </c>
      <c r="G58" s="211">
        <f t="shared" si="3"/>
        <v>3.0999999999999999E-3</v>
      </c>
      <c r="H58" s="211" t="s">
        <v>1397</v>
      </c>
      <c r="I58" s="211" t="s">
        <v>1426</v>
      </c>
      <c r="J58" s="219" t="s">
        <v>1398</v>
      </c>
      <c r="K58" s="220">
        <f t="shared" si="1"/>
        <v>0.34667300000000001</v>
      </c>
      <c r="L58" s="220">
        <f>(F58/1000)*$B$78*$B$82</f>
        <v>0.34667300000000001</v>
      </c>
      <c r="M58" s="219" t="s">
        <v>1398</v>
      </c>
      <c r="N58" s="220">
        <f t="shared" si="2"/>
        <v>5.8869000000000005E-2</v>
      </c>
      <c r="O58" s="220">
        <f>(G58/1000)*$B$78*$B$80</f>
        <v>5.8869000000000005E-2</v>
      </c>
    </row>
    <row r="59" spans="1:15" x14ac:dyDescent="0.25">
      <c r="A59" s="209" t="s">
        <v>1416</v>
      </c>
      <c r="B59" s="209" t="s">
        <v>568</v>
      </c>
      <c r="C59" s="61" t="str">
        <f>IFERROR(IF(B59="No CAS","",INDEX('DEQ Pollutant List'!$C$7:$C$614,MATCH('3. Pollutant Emissions - EF'!B59,'DEQ Pollutant List'!$B$7:$B$614,0))),"")</f>
        <v>Mercury and compounds</v>
      </c>
      <c r="D59" s="210">
        <v>0</v>
      </c>
      <c r="E59" s="210">
        <v>0</v>
      </c>
      <c r="F59" s="211">
        <v>2E-3</v>
      </c>
      <c r="G59" s="211">
        <f t="shared" si="3"/>
        <v>2E-3</v>
      </c>
      <c r="H59" s="211" t="s">
        <v>1397</v>
      </c>
      <c r="I59" s="211" t="s">
        <v>1426</v>
      </c>
      <c r="J59" s="219" t="s">
        <v>1398</v>
      </c>
      <c r="K59" s="220">
        <f t="shared" si="1"/>
        <v>0.22365999999999997</v>
      </c>
      <c r="L59" s="220">
        <f>(F59/1000)*$B$78*$B$82</f>
        <v>0.22365999999999997</v>
      </c>
      <c r="M59" s="219" t="s">
        <v>1398</v>
      </c>
      <c r="N59" s="220">
        <f t="shared" si="2"/>
        <v>3.7979999999999993E-2</v>
      </c>
      <c r="O59" s="220">
        <f>(G59/1000)*$B$78*$B$80</f>
        <v>3.7979999999999993E-2</v>
      </c>
    </row>
    <row r="60" spans="1:15" x14ac:dyDescent="0.25">
      <c r="A60" s="209" t="s">
        <v>1416</v>
      </c>
      <c r="B60" s="209" t="s">
        <v>1009</v>
      </c>
      <c r="C60" s="61" t="str">
        <f>IFERROR(IF(B60="No CAS","",INDEX('DEQ Pollutant List'!$C$7:$C$614,MATCH('3. Pollutant Emissions - EF'!B60,'DEQ Pollutant List'!$B$7:$B$614,0))),"")</f>
        <v>Selenium and compounds</v>
      </c>
      <c r="D60" s="210">
        <v>0</v>
      </c>
      <c r="E60" s="210">
        <v>0</v>
      </c>
      <c r="F60" s="211">
        <v>2.2000000000000001E-3</v>
      </c>
      <c r="G60" s="211">
        <f t="shared" si="3"/>
        <v>2.2000000000000001E-3</v>
      </c>
      <c r="H60" s="211" t="s">
        <v>1397</v>
      </c>
      <c r="I60" s="211" t="s">
        <v>1426</v>
      </c>
      <c r="J60" s="219" t="s">
        <v>1398</v>
      </c>
      <c r="K60" s="220">
        <f t="shared" si="1"/>
        <v>0.24602599999999999</v>
      </c>
      <c r="L60" s="220">
        <f>(F60/1000)*$B$78*$B$82</f>
        <v>0.24602599999999999</v>
      </c>
      <c r="M60" s="219" t="s">
        <v>1398</v>
      </c>
      <c r="N60" s="220">
        <f t="shared" si="2"/>
        <v>4.1778000000000003E-2</v>
      </c>
      <c r="O60" s="220">
        <f>(G60/1000)*$B$78*$B$80</f>
        <v>4.1778000000000003E-2</v>
      </c>
    </row>
    <row r="61" spans="1:15" x14ac:dyDescent="0.25">
      <c r="A61" s="209" t="s">
        <v>1416</v>
      </c>
      <c r="B61" s="209" t="s">
        <v>1061</v>
      </c>
      <c r="C61" s="61" t="str">
        <f>IFERROR(IF(B61="No CAS","",INDEX('DEQ Pollutant List'!$C$7:$C$614,MATCH('3. Pollutant Emissions - EF'!B61,'DEQ Pollutant List'!$B$7:$B$614,0))),"")</f>
        <v>Toluene</v>
      </c>
      <c r="D61" s="210">
        <v>0</v>
      </c>
      <c r="E61" s="210">
        <v>0</v>
      </c>
      <c r="F61" s="211">
        <v>0.10539999999999999</v>
      </c>
      <c r="G61" s="211">
        <f t="shared" si="3"/>
        <v>0.10539999999999999</v>
      </c>
      <c r="H61" s="211" t="s">
        <v>1397</v>
      </c>
      <c r="I61" s="211" t="s">
        <v>1426</v>
      </c>
      <c r="J61" s="219" t="s">
        <v>1398</v>
      </c>
      <c r="K61" s="238">
        <f t="shared" si="1"/>
        <v>12.474450116666663</v>
      </c>
      <c r="L61" s="238">
        <f>(F61/1000)*$B$78*(($B$82-$B$83/60)+$B$83*$B$84/60)</f>
        <v>12.474450116666663</v>
      </c>
      <c r="M61" s="219" t="s">
        <v>1398</v>
      </c>
      <c r="N61" s="240">
        <f t="shared" si="2"/>
        <v>2.1183028499999996</v>
      </c>
      <c r="O61" s="238">
        <f>(G61/1000)*$B$78*(($B$80-$B$81/60)+$B$81*$B$84/60)</f>
        <v>2.1183028499999996</v>
      </c>
    </row>
    <row r="62" spans="1:15" x14ac:dyDescent="0.25">
      <c r="A62" s="209" t="s">
        <v>1416</v>
      </c>
      <c r="B62" s="209" t="s">
        <v>1144</v>
      </c>
      <c r="C62" s="61" t="str">
        <f>IFERROR(IF(B62="No CAS","",INDEX('DEQ Pollutant List'!$C$7:$C$614,MATCH('3. Pollutant Emissions - EF'!B62,'DEQ Pollutant List'!$B$7:$B$614,0))),"")</f>
        <v>Xylene (mixture), including m-xylene, o-xylene, p-xylene</v>
      </c>
      <c r="D62" s="210">
        <v>0</v>
      </c>
      <c r="E62" s="210">
        <v>0</v>
      </c>
      <c r="F62" s="211">
        <v>4.24E-2</v>
      </c>
      <c r="G62" s="211">
        <f t="shared" si="3"/>
        <v>4.24E-2</v>
      </c>
      <c r="H62" s="211" t="s">
        <v>1397</v>
      </c>
      <c r="I62" s="211" t="s">
        <v>1426</v>
      </c>
      <c r="J62" s="219" t="s">
        <v>1398</v>
      </c>
      <c r="K62" s="238">
        <f t="shared" si="1"/>
        <v>5.0181848666666662</v>
      </c>
      <c r="L62" s="238">
        <f>(F62/1000)*$B$78*(($B$82-$B$83/60)+$B$83*$B$84/60)</f>
        <v>5.0181848666666662</v>
      </c>
      <c r="M62" s="219" t="s">
        <v>1398</v>
      </c>
      <c r="N62" s="240">
        <f t="shared" si="2"/>
        <v>0.85214460000000003</v>
      </c>
      <c r="O62" s="238">
        <f>(G62/1000)*$B$78*(($B$80-$B$81/60)+$B$81*$B$84/60)</f>
        <v>0.85214460000000003</v>
      </c>
    </row>
    <row r="63" spans="1:15" ht="15.75" thickBot="1" x14ac:dyDescent="0.3">
      <c r="A63" s="213" t="s">
        <v>1416</v>
      </c>
      <c r="B63" s="213" t="s">
        <v>1371</v>
      </c>
      <c r="C63" s="61" t="str">
        <f>IFERROR(IF(B63="No CAS","",INDEX('DEQ Pollutant List'!$C$7:$C$614,MATCH('3. Pollutant Emissions - EF'!B63,'DEQ Pollutant List'!$B$7:$B$614,0))),"")</f>
        <v>Diesel Particulate Matter</v>
      </c>
      <c r="D63" s="214">
        <v>0</v>
      </c>
      <c r="E63" s="214">
        <v>0</v>
      </c>
      <c r="F63" s="215">
        <f>F39</f>
        <v>5.6872037914691944</v>
      </c>
      <c r="G63" s="215">
        <f t="shared" si="3"/>
        <v>5.6872037914691944</v>
      </c>
      <c r="H63" s="216" t="s">
        <v>1397</v>
      </c>
      <c r="I63" s="216" t="s">
        <v>1426</v>
      </c>
      <c r="J63" s="221" t="s">
        <v>1398</v>
      </c>
      <c r="K63" s="241">
        <f t="shared" si="1"/>
        <v>673.09999999999991</v>
      </c>
      <c r="L63" s="241">
        <f>(F63/1000)*$B$78*(($B$82-$B$83/60)+$B$83*$B$84/60)</f>
        <v>673.09999999999991</v>
      </c>
      <c r="M63" s="221" t="s">
        <v>1398</v>
      </c>
      <c r="N63" s="241">
        <f t="shared" si="2"/>
        <v>114.3</v>
      </c>
      <c r="O63" s="241">
        <f>(G63/1000)*$B$78*(($B$80-$B$81/60)+$B$81*$B$84/60)</f>
        <v>114.3</v>
      </c>
    </row>
    <row r="64" spans="1:15" ht="15.75" thickBot="1" x14ac:dyDescent="0.3">
      <c r="A64" s="59"/>
      <c r="B64" s="60"/>
      <c r="C64" s="224" t="str">
        <f>IFERROR(IF(B64="No CAS","",INDEX('DEQ Pollutant List'!$C$7:$C$614,MATCH('3. Pollutant Emissions - EF'!B64,'DEQ Pollutant List'!$B$7:$B$614,0))),"")</f>
        <v/>
      </c>
      <c r="D64" s="68" t="str">
        <f>IFERROR(IF(OR($B64="",$B64="No CAS"),INDEX('DEQ Pollutant List'!$A$7:$A$614,MATCH($C64,'DEQ Pollutant List'!$C$7:$C$614,0)),INDEX('DEQ Pollutant List'!$A$7:$A$614,MATCH($B64,'DEQ Pollutant List'!$B$7:$B$614,0))),"")</f>
        <v/>
      </c>
      <c r="E64" s="76"/>
      <c r="F64" s="77"/>
      <c r="G64" s="78"/>
      <c r="H64" s="79"/>
      <c r="I64" s="80"/>
      <c r="J64" s="77"/>
      <c r="K64" s="81"/>
      <c r="L64" s="79"/>
      <c r="M64" s="77"/>
      <c r="N64" s="81"/>
      <c r="O64" s="79"/>
    </row>
    <row r="65" spans="1:15" ht="15.75" thickBot="1" x14ac:dyDescent="0.3">
      <c r="A65" s="222" t="s">
        <v>1421</v>
      </c>
      <c r="B65" s="223"/>
      <c r="C65" s="224"/>
      <c r="D65" s="68" t="str">
        <f>IFERROR(IF(OR(#REF!="",#REF!="No CAS"),INDEX('DEQ Pollutant List'!$A$7:$A$614,MATCH(#REF!,'DEQ Pollutant List'!$C$7:$C$614,0)),INDEX('DEQ Pollutant List'!$A$7:$A$614,MATCH(#REF!,'DEQ Pollutant List'!$B$7:$B$614,0))),"")</f>
        <v/>
      </c>
      <c r="E65" s="76"/>
      <c r="F65" s="77"/>
      <c r="G65" s="78"/>
      <c r="H65" s="79"/>
      <c r="I65" s="80"/>
      <c r="J65" s="77"/>
      <c r="K65" s="81"/>
      <c r="L65" s="79"/>
      <c r="M65" s="77"/>
      <c r="N65" s="81"/>
      <c r="O65" s="79"/>
    </row>
    <row r="66" spans="1:15" x14ac:dyDescent="0.25">
      <c r="A66" s="225" t="s">
        <v>1414</v>
      </c>
      <c r="B66" s="226">
        <v>49</v>
      </c>
      <c r="C66" s="227"/>
      <c r="D66" s="68" t="str">
        <f>IFERROR(IF(OR(#REF!="",#REF!="No CAS"),INDEX('DEQ Pollutant List'!$A$7:$A$614,MATCH(#REF!,'DEQ Pollutant List'!$C$7:$C$614,0)),INDEX('DEQ Pollutant List'!$A$7:$A$614,MATCH(#REF!,'DEQ Pollutant List'!$B$7:$B$614,0))),"")</f>
        <v/>
      </c>
      <c r="E66" s="76"/>
      <c r="F66" s="77"/>
      <c r="G66" s="78"/>
      <c r="H66" s="79"/>
      <c r="I66" s="80"/>
      <c r="J66" s="77"/>
      <c r="K66" s="81"/>
      <c r="L66" s="79"/>
      <c r="M66" s="77"/>
      <c r="N66" s="81"/>
      <c r="O66" s="79"/>
    </row>
    <row r="67" spans="1:15" ht="15" customHeight="1" x14ac:dyDescent="0.25">
      <c r="A67" s="225" t="s">
        <v>1400</v>
      </c>
      <c r="B67" s="226">
        <f>ROUND(CONVERT(798.6,"l","gal"),1)</f>
        <v>211</v>
      </c>
      <c r="C67" s="227" t="s">
        <v>1401</v>
      </c>
      <c r="D67" s="68" t="str">
        <f>IFERROR(IF(OR(#REF!="",#REF!="No CAS"),INDEX('DEQ Pollutant List'!$A$7:$A$614,MATCH(#REF!,'DEQ Pollutant List'!$C$7:$C$614,0)),INDEX('DEQ Pollutant List'!$A$7:$A$614,MATCH(#REF!,'DEQ Pollutant List'!$B$7:$B$614,0))),"")</f>
        <v/>
      </c>
      <c r="E67" s="76"/>
      <c r="F67" s="77"/>
      <c r="G67" s="78"/>
      <c r="H67" s="79"/>
      <c r="I67" s="80"/>
      <c r="J67" s="77"/>
      <c r="K67" s="81"/>
      <c r="L67" s="79"/>
      <c r="M67" s="77"/>
      <c r="N67" s="81"/>
      <c r="O67" s="79"/>
    </row>
    <row r="68" spans="1:15" ht="15" customHeight="1" x14ac:dyDescent="0.25">
      <c r="A68" s="228" t="s">
        <v>1402</v>
      </c>
      <c r="B68" s="229">
        <v>1.2</v>
      </c>
      <c r="C68" s="230" t="s">
        <v>1403</v>
      </c>
      <c r="D68" s="68" t="str">
        <f>IFERROR(IF(OR(#REF!="",#REF!="No CAS"),INDEX('DEQ Pollutant List'!$A$7:$A$614,MATCH(#REF!,'DEQ Pollutant List'!$C$7:$C$614,0)),INDEX('DEQ Pollutant List'!$A$7:$A$614,MATCH(#REF!,'DEQ Pollutant List'!$B$7:$B$614,0))),"")</f>
        <v/>
      </c>
      <c r="E68" s="76"/>
      <c r="F68" s="77"/>
      <c r="G68" s="78"/>
      <c r="H68" s="79"/>
      <c r="I68" s="80"/>
      <c r="J68" s="77"/>
      <c r="K68" s="81"/>
      <c r="L68" s="79"/>
      <c r="M68" s="77"/>
      <c r="N68" s="81"/>
      <c r="O68" s="79"/>
    </row>
    <row r="69" spans="1:15" ht="15" customHeight="1" x14ac:dyDescent="0.25">
      <c r="A69" s="228" t="s">
        <v>1404</v>
      </c>
      <c r="B69" s="231">
        <v>2</v>
      </c>
      <c r="C69" s="232" t="s">
        <v>1405</v>
      </c>
      <c r="D69" s="68" t="str">
        <f>IFERROR(IF(OR(#REF!="",#REF!="No CAS"),INDEX('DEQ Pollutant List'!$A$7:$A$614,MATCH(#REF!,'DEQ Pollutant List'!$C$7:$C$614,0)),INDEX('DEQ Pollutant List'!$A$7:$A$614,MATCH(#REF!,'DEQ Pollutant List'!$B$7:$B$614,0))),"")</f>
        <v/>
      </c>
      <c r="E69" s="76"/>
      <c r="F69" s="77"/>
      <c r="G69" s="78"/>
      <c r="H69" s="79"/>
      <c r="I69" s="80"/>
      <c r="J69" s="77"/>
      <c r="K69" s="81"/>
      <c r="L69" s="79"/>
      <c r="M69" s="77"/>
      <c r="N69" s="81"/>
      <c r="O69" s="79"/>
    </row>
    <row r="70" spans="1:15" ht="15" customHeight="1" x14ac:dyDescent="0.25">
      <c r="A70" s="228" t="s">
        <v>1406</v>
      </c>
      <c r="B70" s="233">
        <v>2</v>
      </c>
      <c r="C70" s="232" t="s">
        <v>1407</v>
      </c>
      <c r="D70" s="68" t="str">
        <f>IFERROR(IF(OR(#REF!="",#REF!="No CAS"),INDEX('DEQ Pollutant List'!$A$7:$A$614,MATCH(#REF!,'DEQ Pollutant List'!$C$7:$C$614,0)),INDEX('DEQ Pollutant List'!$A$7:$A$614,MATCH(#REF!,'DEQ Pollutant List'!$B$7:$B$614,0))),"")</f>
        <v/>
      </c>
      <c r="E70" s="76"/>
      <c r="F70" s="77"/>
      <c r="G70" s="78"/>
      <c r="H70" s="79"/>
      <c r="I70" s="80"/>
      <c r="J70" s="77"/>
      <c r="K70" s="81"/>
      <c r="L70" s="79"/>
      <c r="M70" s="77"/>
      <c r="N70" s="81"/>
      <c r="O70" s="79"/>
    </row>
    <row r="71" spans="1:15" x14ac:dyDescent="0.25">
      <c r="A71" s="228" t="s">
        <v>1408</v>
      </c>
      <c r="B71" s="231">
        <v>20</v>
      </c>
      <c r="C71" s="232" t="s">
        <v>1409</v>
      </c>
      <c r="D71" s="68" t="str">
        <f>IFERROR(IF(OR(#REF!="",#REF!="No CAS"),INDEX('DEQ Pollutant List'!$A$7:$A$614,MATCH(#REF!,'DEQ Pollutant List'!$C$7:$C$614,0)),INDEX('DEQ Pollutant List'!$A$7:$A$614,MATCH(#REF!,'DEQ Pollutant List'!$B$7:$B$614,0))),"")</f>
        <v/>
      </c>
      <c r="E71" s="76"/>
      <c r="F71" s="77"/>
      <c r="G71" s="78"/>
      <c r="H71" s="79"/>
      <c r="I71" s="80"/>
      <c r="J71" s="77"/>
      <c r="K71" s="81"/>
      <c r="L71" s="79"/>
      <c r="M71" s="77"/>
      <c r="N71" s="81"/>
      <c r="O71" s="79"/>
    </row>
    <row r="72" spans="1:15" ht="15" customHeight="1" x14ac:dyDescent="0.25">
      <c r="A72" s="228" t="s">
        <v>1410</v>
      </c>
      <c r="B72" s="233">
        <v>20</v>
      </c>
      <c r="C72" s="232" t="s">
        <v>1411</v>
      </c>
      <c r="D72" s="68" t="str">
        <f>IFERROR(IF(OR(#REF!="",#REF!="No CAS"),INDEX('DEQ Pollutant List'!$A$7:$A$614,MATCH(#REF!,'DEQ Pollutant List'!$C$7:$C$614,0)),INDEX('DEQ Pollutant List'!$A$7:$A$614,MATCH(#REF!,'DEQ Pollutant List'!$B$7:$B$614,0))),"")</f>
        <v/>
      </c>
      <c r="E72" s="76"/>
      <c r="F72" s="77"/>
      <c r="G72" s="78"/>
      <c r="H72" s="79"/>
      <c r="I72" s="80"/>
      <c r="J72" s="77"/>
      <c r="K72" s="81"/>
      <c r="L72" s="79"/>
      <c r="M72" s="77"/>
      <c r="N72" s="81"/>
      <c r="O72" s="79"/>
    </row>
    <row r="73" spans="1:15" ht="15" customHeight="1" x14ac:dyDescent="0.25">
      <c r="A73" s="228" t="s">
        <v>1412</v>
      </c>
      <c r="B73" s="231">
        <v>4.5</v>
      </c>
      <c r="C73" s="232"/>
      <c r="D73" s="68" t="str">
        <f>IFERROR(IF(OR(#REF!="",#REF!="No CAS"),INDEX('DEQ Pollutant List'!$A$7:$A$614,MATCH(#REF!,'DEQ Pollutant List'!$C$7:$C$614,0)),INDEX('DEQ Pollutant List'!$A$7:$A$614,MATCH(#REF!,'DEQ Pollutant List'!$B$7:$B$614,0))),"")</f>
        <v/>
      </c>
      <c r="E73" s="76"/>
      <c r="F73" s="77"/>
      <c r="G73" s="78"/>
      <c r="H73" s="79"/>
      <c r="I73" s="80"/>
      <c r="J73" s="77"/>
      <c r="K73" s="81"/>
      <c r="L73" s="79"/>
      <c r="M73" s="77"/>
      <c r="N73" s="81"/>
      <c r="O73" s="79"/>
    </row>
    <row r="74" spans="1:15" ht="16.5" thickBot="1" x14ac:dyDescent="0.3">
      <c r="A74" s="234" t="s">
        <v>1413</v>
      </c>
      <c r="B74" s="235">
        <v>4.8</v>
      </c>
      <c r="C74" s="236"/>
      <c r="D74" s="68" t="str">
        <f>IFERROR(IF(OR(#REF!="",#REF!="No CAS"),INDEX('DEQ Pollutant List'!$A$7:$A$614,MATCH(#REF!,'DEQ Pollutant List'!$C$7:$C$614,0)),INDEX('DEQ Pollutant List'!$A$7:$A$614,MATCH(#REF!,'DEQ Pollutant List'!$B$7:$B$614,0))),"")</f>
        <v/>
      </c>
      <c r="E74" s="76"/>
      <c r="F74" s="77"/>
      <c r="G74" s="78"/>
      <c r="H74" s="79"/>
      <c r="I74" s="80"/>
      <c r="J74" s="77"/>
      <c r="K74" s="81"/>
      <c r="L74" s="79"/>
      <c r="M74" s="77"/>
      <c r="N74" s="81"/>
      <c r="O74" s="79"/>
    </row>
    <row r="75" spans="1:15" ht="15.75" thickBot="1" x14ac:dyDescent="0.3">
      <c r="A75" s="59"/>
      <c r="B75" s="60"/>
      <c r="C75" s="61" t="str">
        <f>IFERROR(IF(B75="No CAS","",INDEX('DEQ Pollutant List'!$C$7:$C$614,MATCH('3. Pollutant Emissions - EF'!B75,'DEQ Pollutant List'!$B$7:$B$614,0))),"")</f>
        <v/>
      </c>
      <c r="D75" s="68" t="str">
        <f>IFERROR(IF(OR(#REF!="",#REF!="No CAS"),INDEX('DEQ Pollutant List'!$A$7:$A$614,MATCH(#REF!,'DEQ Pollutant List'!$C$7:$C$614,0)),INDEX('DEQ Pollutant List'!$A$7:$A$614,MATCH(#REF!,'DEQ Pollutant List'!$B$7:$B$614,0))),"")</f>
        <v/>
      </c>
      <c r="E75" s="76"/>
      <c r="F75" s="77"/>
      <c r="G75" s="78"/>
      <c r="H75" s="79"/>
      <c r="I75" s="80"/>
      <c r="J75" s="77"/>
      <c r="K75" s="81"/>
      <c r="L75" s="79"/>
      <c r="M75" s="77"/>
      <c r="N75" s="81"/>
      <c r="O75" s="79"/>
    </row>
    <row r="76" spans="1:15" ht="15.75" thickBot="1" x14ac:dyDescent="0.3">
      <c r="A76" s="319" t="s">
        <v>1422</v>
      </c>
      <c r="B76" s="320"/>
      <c r="C76" s="321"/>
      <c r="D76" s="68" t="str">
        <f>IFERROR(IF(OR(#REF!="",#REF!="No CAS"),INDEX('DEQ Pollutant List'!$A$7:$A$614,MATCH(#REF!,'DEQ Pollutant List'!$C$7:$C$614,0)),INDEX('DEQ Pollutant List'!$A$7:$A$614,MATCH(#REF!,'DEQ Pollutant List'!$B$7:$B$614,0))),"")</f>
        <v/>
      </c>
      <c r="E76" s="76"/>
      <c r="F76" s="77"/>
      <c r="G76" s="78"/>
      <c r="H76" s="79"/>
      <c r="I76" s="80"/>
      <c r="J76" s="77"/>
      <c r="K76" s="81"/>
      <c r="L76" s="79"/>
      <c r="M76" s="77"/>
      <c r="N76" s="81"/>
      <c r="O76" s="79"/>
    </row>
    <row r="77" spans="1:15" x14ac:dyDescent="0.25">
      <c r="A77" s="225" t="s">
        <v>1414</v>
      </c>
      <c r="B77" s="226" t="s">
        <v>1423</v>
      </c>
      <c r="C77" s="227" t="s">
        <v>1424</v>
      </c>
      <c r="D77" s="68" t="str">
        <f>IFERROR(IF(OR(#REF!="",#REF!="No CAS"),INDEX('DEQ Pollutant List'!$A$7:$A$614,MATCH(#REF!,'DEQ Pollutant List'!$C$7:$C$614,0)),INDEX('DEQ Pollutant List'!$A$7:$A$614,MATCH(#REF!,'DEQ Pollutant List'!$B$7:$B$614,0))),"")</f>
        <v/>
      </c>
      <c r="E77" s="76"/>
      <c r="F77" s="77"/>
      <c r="G77" s="78"/>
      <c r="H77" s="79"/>
      <c r="I77" s="80"/>
      <c r="J77" s="77"/>
      <c r="K77" s="81"/>
      <c r="L77" s="79"/>
      <c r="M77" s="77"/>
      <c r="N77" s="81"/>
      <c r="O77" s="79"/>
    </row>
    <row r="78" spans="1:15" x14ac:dyDescent="0.25">
      <c r="A78" s="225" t="s">
        <v>1400</v>
      </c>
      <c r="B78" s="226">
        <v>211</v>
      </c>
      <c r="C78" s="227" t="s">
        <v>1401</v>
      </c>
      <c r="D78" s="68" t="str">
        <f>IFERROR(IF(OR(#REF!="",#REF!="No CAS"),INDEX('DEQ Pollutant List'!$A$7:$A$614,MATCH(#REF!,'DEQ Pollutant List'!$C$7:$C$614,0)),INDEX('DEQ Pollutant List'!$A$7:$A$614,MATCH(#REF!,'DEQ Pollutant List'!$B$7:$B$614,0))),"")</f>
        <v/>
      </c>
      <c r="E78" s="76"/>
      <c r="F78" s="77"/>
      <c r="G78" s="78"/>
      <c r="H78" s="79"/>
      <c r="I78" s="80"/>
      <c r="J78" s="77"/>
      <c r="K78" s="81"/>
      <c r="L78" s="79"/>
      <c r="M78" s="77"/>
      <c r="N78" s="81"/>
      <c r="O78" s="79"/>
    </row>
    <row r="79" spans="1:15" x14ac:dyDescent="0.25">
      <c r="A79" s="228" t="s">
        <v>1402</v>
      </c>
      <c r="B79" s="229">
        <v>1.2</v>
      </c>
      <c r="C79" s="230" t="s">
        <v>1403</v>
      </c>
      <c r="D79" s="68" t="str">
        <f>IFERROR(IF(OR(#REF!="",#REF!="No CAS"),INDEX('DEQ Pollutant List'!$A$7:$A$614,MATCH(#REF!,'DEQ Pollutant List'!$C$7:$C$614,0)),INDEX('DEQ Pollutant List'!$A$7:$A$614,MATCH(#REF!,'DEQ Pollutant List'!$B$7:$B$614,0))),"")</f>
        <v/>
      </c>
      <c r="E79" s="76"/>
      <c r="F79" s="77"/>
      <c r="G79" s="78"/>
      <c r="H79" s="79"/>
      <c r="I79" s="80"/>
      <c r="J79" s="77"/>
      <c r="K79" s="81"/>
      <c r="L79" s="79"/>
      <c r="M79" s="77"/>
      <c r="N79" s="81"/>
      <c r="O79" s="79"/>
    </row>
    <row r="80" spans="1:15" x14ac:dyDescent="0.25">
      <c r="A80" s="228" t="s">
        <v>1404</v>
      </c>
      <c r="B80" s="231">
        <v>90</v>
      </c>
      <c r="C80" s="232" t="s">
        <v>1417</v>
      </c>
      <c r="D80" s="68" t="str">
        <f>IFERROR(IF(OR(#REF!="",#REF!="No CAS"),INDEX('DEQ Pollutant List'!$A$7:$A$614,MATCH(#REF!,'DEQ Pollutant List'!$C$7:$C$614,0)),INDEX('DEQ Pollutant List'!$A$7:$A$614,MATCH(#REF!,'DEQ Pollutant List'!$B$7:$B$614,0))),"")</f>
        <v/>
      </c>
      <c r="E80" s="76"/>
      <c r="F80" s="77"/>
      <c r="G80" s="78"/>
      <c r="H80" s="79"/>
      <c r="I80" s="80"/>
      <c r="J80" s="77"/>
      <c r="K80" s="81"/>
      <c r="L80" s="79"/>
      <c r="M80" s="77"/>
      <c r="N80" s="81"/>
      <c r="O80" s="79"/>
    </row>
    <row r="81" spans="1:15" x14ac:dyDescent="0.25">
      <c r="A81" s="228" t="s">
        <v>1406</v>
      </c>
      <c r="B81" s="233">
        <v>90</v>
      </c>
      <c r="C81" s="232" t="s">
        <v>1418</v>
      </c>
      <c r="D81" s="68" t="str">
        <f>IFERROR(IF(OR(#REF!="",#REF!="No CAS"),INDEX('DEQ Pollutant List'!$A$7:$A$614,MATCH(#REF!,'DEQ Pollutant List'!$C$7:$C$614,0)),INDEX('DEQ Pollutant List'!$A$7:$A$614,MATCH(#REF!,'DEQ Pollutant List'!$B$7:$B$614,0))),"")</f>
        <v/>
      </c>
      <c r="E81" s="76"/>
      <c r="F81" s="77"/>
      <c r="G81" s="78"/>
      <c r="H81" s="79"/>
      <c r="I81" s="80"/>
      <c r="J81" s="77"/>
      <c r="K81" s="81"/>
      <c r="L81" s="79"/>
      <c r="M81" s="77"/>
      <c r="N81" s="81"/>
      <c r="O81" s="79"/>
    </row>
    <row r="82" spans="1:15" x14ac:dyDescent="0.25">
      <c r="A82" s="228" t="s">
        <v>1408</v>
      </c>
      <c r="B82" s="231">
        <v>530</v>
      </c>
      <c r="C82" s="232" t="s">
        <v>1419</v>
      </c>
      <c r="D82" s="68" t="str">
        <f>IFERROR(IF(OR(#REF!="",#REF!="No CAS"),INDEX('DEQ Pollutant List'!$A$7:$A$614,MATCH(#REF!,'DEQ Pollutant List'!$C$7:$C$614,0)),INDEX('DEQ Pollutant List'!$A$7:$A$614,MATCH(#REF!,'DEQ Pollutant List'!$B$7:$B$614,0))),"")</f>
        <v/>
      </c>
      <c r="E82" s="76"/>
      <c r="F82" s="77"/>
      <c r="G82" s="78"/>
      <c r="H82" s="79"/>
      <c r="I82" s="80"/>
      <c r="J82" s="77"/>
      <c r="K82" s="81"/>
      <c r="L82" s="79"/>
      <c r="M82" s="77"/>
      <c r="N82" s="81"/>
      <c r="O82" s="79"/>
    </row>
    <row r="83" spans="1:15" x14ac:dyDescent="0.25">
      <c r="A83" s="228" t="s">
        <v>1410</v>
      </c>
      <c r="B83" s="233">
        <v>530</v>
      </c>
      <c r="C83" s="232" t="s">
        <v>1420</v>
      </c>
      <c r="D83" s="68" t="str">
        <f>IFERROR(IF(OR(#REF!="",#REF!="No CAS"),INDEX('DEQ Pollutant List'!$A$7:$A$614,MATCH(#REF!,'DEQ Pollutant List'!$C$7:$C$614,0)),INDEX('DEQ Pollutant List'!$A$7:$A$614,MATCH(#REF!,'DEQ Pollutant List'!$B$7:$B$614,0))),"")</f>
        <v/>
      </c>
      <c r="E83" s="76"/>
      <c r="F83" s="77"/>
      <c r="G83" s="78"/>
      <c r="H83" s="79"/>
      <c r="I83" s="80"/>
      <c r="J83" s="77"/>
      <c r="K83" s="81"/>
      <c r="L83" s="79"/>
      <c r="M83" s="77"/>
      <c r="N83" s="81"/>
      <c r="O83" s="79"/>
    </row>
    <row r="84" spans="1:15" ht="15.75" x14ac:dyDescent="0.25">
      <c r="A84" s="228" t="s">
        <v>1412</v>
      </c>
      <c r="B84" s="231">
        <v>4.5</v>
      </c>
      <c r="C84" s="232"/>
      <c r="D84" s="68" t="str">
        <f>IFERROR(IF(OR(#REF!="",#REF!="No CAS"),INDEX('DEQ Pollutant List'!$A$7:$A$614,MATCH(#REF!,'DEQ Pollutant List'!$C$7:$C$614,0)),INDEX('DEQ Pollutant List'!$A$7:$A$614,MATCH(#REF!,'DEQ Pollutant List'!$B$7:$B$614,0))),"")</f>
        <v/>
      </c>
      <c r="E84" s="76"/>
      <c r="F84" s="77"/>
      <c r="G84" s="78"/>
      <c r="H84" s="79"/>
      <c r="I84" s="80"/>
      <c r="J84" s="77"/>
      <c r="K84" s="81"/>
      <c r="L84" s="79"/>
      <c r="M84" s="77"/>
      <c r="N84" s="81"/>
      <c r="O84" s="79"/>
    </row>
    <row r="85" spans="1:15" ht="16.5" thickBot="1" x14ac:dyDescent="0.3">
      <c r="A85" s="234" t="s">
        <v>1413</v>
      </c>
      <c r="B85" s="235">
        <v>4.8</v>
      </c>
      <c r="C85" s="236"/>
      <c r="D85" s="68" t="str">
        <f>IFERROR(IF(OR(#REF!="",#REF!="No CAS"),INDEX('DEQ Pollutant List'!$A$7:$A$614,MATCH(#REF!,'DEQ Pollutant List'!$C$7:$C$614,0)),INDEX('DEQ Pollutant List'!$A$7:$A$614,MATCH(#REF!,'DEQ Pollutant List'!$B$7:$B$614,0))),"")</f>
        <v/>
      </c>
      <c r="E85" s="76"/>
      <c r="F85" s="77"/>
      <c r="G85" s="78"/>
      <c r="H85" s="79"/>
      <c r="I85" s="80"/>
      <c r="J85" s="77"/>
      <c r="K85" s="81"/>
      <c r="L85" s="79"/>
      <c r="M85" s="77"/>
      <c r="N85" s="81"/>
      <c r="O85" s="79"/>
    </row>
    <row r="86" spans="1:15" x14ac:dyDescent="0.25">
      <c r="A86" s="246"/>
      <c r="B86" s="245"/>
      <c r="C86" s="244"/>
      <c r="D86" s="68" t="str">
        <f>IFERROR(IF(OR($B75="",$B75="No CAS"),INDEX('DEQ Pollutant List'!$A$7:$A$614,MATCH($C75,'DEQ Pollutant List'!$C$7:$C$614,0)),INDEX('DEQ Pollutant List'!$A$7:$A$614,MATCH($B75,'DEQ Pollutant List'!$B$7:$B$614,0))),"")</f>
        <v/>
      </c>
      <c r="E86" s="76"/>
      <c r="F86" s="77"/>
      <c r="G86" s="78"/>
      <c r="H86" s="79"/>
      <c r="I86" s="80"/>
      <c r="J86" s="77"/>
      <c r="K86" s="81"/>
      <c r="L86" s="79"/>
      <c r="M86" s="77"/>
      <c r="N86" s="81"/>
      <c r="O86" s="79"/>
    </row>
    <row r="87" spans="1:15" x14ac:dyDescent="0.25">
      <c r="A87" s="246"/>
      <c r="B87" s="245"/>
      <c r="C87" s="244"/>
      <c r="D87" s="68" t="str">
        <f>IFERROR(IF(OR($B76="",$B76="No CAS"),INDEX('DEQ Pollutant List'!$A$7:$A$614,MATCH($C76,'DEQ Pollutant List'!$C$7:$C$614,0)),INDEX('DEQ Pollutant List'!$A$7:$A$614,MATCH($B76,'DEQ Pollutant List'!$B$7:$B$614,0))),"")</f>
        <v/>
      </c>
      <c r="E87" s="76"/>
      <c r="F87" s="77"/>
      <c r="G87" s="78"/>
      <c r="H87" s="79"/>
      <c r="I87" s="80"/>
      <c r="J87" s="77"/>
      <c r="K87" s="81"/>
      <c r="L87" s="79"/>
      <c r="M87" s="77"/>
      <c r="N87" s="81"/>
      <c r="O87" s="79"/>
    </row>
    <row r="88" spans="1:15" x14ac:dyDescent="0.25">
      <c r="A88" s="246"/>
      <c r="B88" s="245"/>
      <c r="C88" s="244"/>
      <c r="D88" s="68" t="str">
        <f>IFERROR(IF(OR($B77="",$B77="No CAS"),INDEX('DEQ Pollutant List'!$A$7:$A$614,MATCH($C77,'DEQ Pollutant List'!$C$7:$C$614,0)),INDEX('DEQ Pollutant List'!$A$7:$A$614,MATCH($B77,'DEQ Pollutant List'!$B$7:$B$614,0))),"")</f>
        <v/>
      </c>
      <c r="E88" s="76"/>
      <c r="F88" s="77"/>
      <c r="G88" s="78"/>
      <c r="H88" s="79"/>
      <c r="I88" s="80"/>
      <c r="J88" s="77"/>
      <c r="K88" s="81"/>
      <c r="L88" s="79"/>
      <c r="M88" s="77"/>
      <c r="N88" s="81"/>
      <c r="O88" s="79"/>
    </row>
    <row r="89" spans="1:15" x14ac:dyDescent="0.25">
      <c r="A89" s="246"/>
      <c r="B89" s="245"/>
      <c r="C89" s="244"/>
      <c r="D89" s="68" t="str">
        <f>IFERROR(IF(OR($B78="",$B78="No CAS"),INDEX('DEQ Pollutant List'!$A$7:$A$614,MATCH($C78,'DEQ Pollutant List'!$C$7:$C$614,0)),INDEX('DEQ Pollutant List'!$A$7:$A$614,MATCH($B78,'DEQ Pollutant List'!$B$7:$B$614,0))),"")</f>
        <v/>
      </c>
      <c r="E89" s="76"/>
      <c r="F89" s="77"/>
      <c r="G89" s="78"/>
      <c r="H89" s="79"/>
      <c r="I89" s="80"/>
      <c r="J89" s="77"/>
      <c r="K89" s="81"/>
      <c r="L89" s="79"/>
      <c r="M89" s="77"/>
      <c r="N89" s="81"/>
      <c r="O89" s="79"/>
    </row>
    <row r="90" spans="1:15" x14ac:dyDescent="0.25">
      <c r="A90" s="246"/>
      <c r="B90" s="245"/>
      <c r="C90" s="244"/>
      <c r="D90" s="68" t="str">
        <f>IFERROR(IF(OR(#REF!="",#REF!="No CAS"),INDEX('DEQ Pollutant List'!$A$7:$A$614,MATCH(#REF!,'DEQ Pollutant List'!$C$7:$C$614,0)),INDEX('DEQ Pollutant List'!$A$7:$A$614,MATCH(#REF!,'DEQ Pollutant List'!$B$7:$B$614,0))),"")</f>
        <v/>
      </c>
      <c r="E90" s="76"/>
      <c r="F90" s="77"/>
      <c r="G90" s="78"/>
      <c r="H90" s="79"/>
      <c r="I90" s="80"/>
      <c r="J90" s="77"/>
      <c r="K90" s="81"/>
      <c r="L90" s="79"/>
      <c r="M90" s="77"/>
      <c r="N90" s="81"/>
      <c r="O90" s="79"/>
    </row>
    <row r="91" spans="1:15" x14ac:dyDescent="0.25">
      <c r="A91" s="246"/>
      <c r="B91" s="245"/>
      <c r="C91" s="244"/>
      <c r="D91" s="68" t="str">
        <f>IFERROR(IF(OR(#REF!="",#REF!="No CAS"),INDEX('DEQ Pollutant List'!$A$7:$A$614,MATCH(#REF!,'DEQ Pollutant List'!$C$7:$C$614,0)),INDEX('DEQ Pollutant List'!$A$7:$A$614,MATCH(#REF!,'DEQ Pollutant List'!$B$7:$B$614,0))),"")</f>
        <v/>
      </c>
      <c r="E91" s="76"/>
      <c r="F91" s="77"/>
      <c r="G91" s="78"/>
      <c r="H91" s="79"/>
      <c r="I91" s="80"/>
      <c r="J91" s="77"/>
      <c r="K91" s="81"/>
      <c r="L91" s="79"/>
      <c r="M91" s="77"/>
      <c r="N91" s="81"/>
      <c r="O91" s="79"/>
    </row>
    <row r="92" spans="1:15" x14ac:dyDescent="0.25">
      <c r="A92" s="246"/>
      <c r="B92" s="245"/>
      <c r="C92" s="244"/>
      <c r="D92" s="68" t="str">
        <f>IFERROR(IF(OR(#REF!="",#REF!="No CAS"),INDEX('DEQ Pollutant List'!$A$7:$A$614,MATCH(#REF!,'DEQ Pollutant List'!$C$7:$C$614,0)),INDEX('DEQ Pollutant List'!$A$7:$A$614,MATCH(#REF!,'DEQ Pollutant List'!$B$7:$B$614,0))),"")</f>
        <v/>
      </c>
      <c r="E92" s="76"/>
      <c r="F92" s="77"/>
      <c r="G92" s="78"/>
      <c r="H92" s="79"/>
      <c r="I92" s="80"/>
      <c r="J92" s="77"/>
      <c r="K92" s="81"/>
      <c r="L92" s="79"/>
      <c r="M92" s="77"/>
      <c r="N92" s="81"/>
      <c r="O92" s="79"/>
    </row>
    <row r="93" spans="1:15" x14ac:dyDescent="0.25">
      <c r="A93" s="246"/>
      <c r="B93" s="245"/>
      <c r="C93" s="244"/>
      <c r="D93" s="68" t="str">
        <f>IFERROR(IF(OR(#REF!="",#REF!="No CAS"),INDEX('DEQ Pollutant List'!$A$7:$A$614,MATCH(#REF!,'DEQ Pollutant List'!$C$7:$C$614,0)),INDEX('DEQ Pollutant List'!$A$7:$A$614,MATCH(#REF!,'DEQ Pollutant List'!$B$7:$B$614,0))),"")</f>
        <v/>
      </c>
      <c r="E93" s="76"/>
      <c r="F93" s="77"/>
      <c r="G93" s="78"/>
      <c r="H93" s="79"/>
      <c r="I93" s="80"/>
      <c r="J93" s="77"/>
      <c r="K93" s="81"/>
      <c r="L93" s="79"/>
      <c r="M93" s="77"/>
      <c r="N93" s="81"/>
      <c r="O93" s="79"/>
    </row>
    <row r="94" spans="1:15" x14ac:dyDescent="0.25">
      <c r="A94" s="246"/>
      <c r="B94" s="245"/>
      <c r="C94" s="244"/>
      <c r="D94" s="68" t="str">
        <f>IFERROR(IF(OR(#REF!="",#REF!="No CAS"),INDEX('DEQ Pollutant List'!$A$7:$A$614,MATCH(#REF!,'DEQ Pollutant List'!$C$7:$C$614,0)),INDEX('DEQ Pollutant List'!$A$7:$A$614,MATCH(#REF!,'DEQ Pollutant List'!$B$7:$B$614,0))),"")</f>
        <v/>
      </c>
      <c r="E94" s="76"/>
      <c r="F94" s="77"/>
      <c r="G94" s="78"/>
      <c r="H94" s="79"/>
      <c r="I94" s="80"/>
      <c r="J94" s="77"/>
      <c r="K94" s="81"/>
      <c r="L94" s="79"/>
      <c r="M94" s="77"/>
      <c r="N94" s="81"/>
      <c r="O94" s="79"/>
    </row>
    <row r="95" spans="1:15" x14ac:dyDescent="0.25">
      <c r="A95" s="246"/>
      <c r="B95" s="245"/>
      <c r="C95" s="244"/>
      <c r="D95" s="68" t="str">
        <f>IFERROR(IF(OR(#REF!="",#REF!="No CAS"),INDEX('DEQ Pollutant List'!$A$7:$A$614,MATCH(#REF!,'DEQ Pollutant List'!$C$7:$C$614,0)),INDEX('DEQ Pollutant List'!$A$7:$A$614,MATCH(#REF!,'DEQ Pollutant List'!$B$7:$B$614,0))),"")</f>
        <v/>
      </c>
      <c r="E95" s="76"/>
      <c r="F95" s="77"/>
      <c r="G95" s="78"/>
      <c r="H95" s="79"/>
      <c r="I95" s="80"/>
      <c r="J95" s="77"/>
      <c r="K95" s="81"/>
      <c r="L95" s="79"/>
      <c r="M95" s="77"/>
      <c r="N95" s="81"/>
      <c r="O95" s="79"/>
    </row>
    <row r="96" spans="1:15" x14ac:dyDescent="0.25">
      <c r="A96" s="246"/>
      <c r="B96" s="245"/>
      <c r="C96" s="244"/>
      <c r="D96" s="68" t="str">
        <f>IFERROR(IF(OR(#REF!="",#REF!="No CAS"),INDEX('DEQ Pollutant List'!$A$7:$A$614,MATCH(#REF!,'DEQ Pollutant List'!$C$7:$C$614,0)),INDEX('DEQ Pollutant List'!$A$7:$A$614,MATCH(#REF!,'DEQ Pollutant List'!$B$7:$B$614,0))),"")</f>
        <v/>
      </c>
      <c r="E96" s="76"/>
      <c r="F96" s="77"/>
      <c r="G96" s="78"/>
      <c r="H96" s="79"/>
      <c r="I96" s="80"/>
      <c r="J96" s="77"/>
      <c r="K96" s="81"/>
      <c r="L96" s="79"/>
      <c r="M96" s="77"/>
      <c r="N96" s="81"/>
      <c r="O96" s="79"/>
    </row>
    <row r="97" spans="1:15" x14ac:dyDescent="0.25">
      <c r="A97" s="246"/>
      <c r="B97" s="245"/>
      <c r="C97" s="244"/>
      <c r="D97" s="68" t="str">
        <f>IFERROR(IF(OR(#REF!="",#REF!="No CAS"),INDEX('DEQ Pollutant List'!$A$7:$A$614,MATCH(#REF!,'DEQ Pollutant List'!$C$7:$C$614,0)),INDEX('DEQ Pollutant List'!$A$7:$A$614,MATCH(#REF!,'DEQ Pollutant List'!$B$7:$B$614,0))),"")</f>
        <v/>
      </c>
      <c r="E97" s="76"/>
      <c r="F97" s="77"/>
      <c r="G97" s="78"/>
      <c r="H97" s="79"/>
      <c r="I97" s="80"/>
      <c r="J97" s="77"/>
      <c r="K97" s="81"/>
      <c r="L97" s="79"/>
      <c r="M97" s="77"/>
      <c r="N97" s="81"/>
      <c r="O97" s="79"/>
    </row>
    <row r="98" spans="1:15" x14ac:dyDescent="0.25">
      <c r="A98" s="246"/>
      <c r="B98" s="245"/>
      <c r="C98" s="244"/>
      <c r="D98" s="68" t="str">
        <f>IFERROR(IF(OR(#REF!="",#REF!="No CAS"),INDEX('DEQ Pollutant List'!$A$7:$A$614,MATCH(#REF!,'DEQ Pollutant List'!$C$7:$C$614,0)),INDEX('DEQ Pollutant List'!$A$7:$A$614,MATCH(#REF!,'DEQ Pollutant List'!$B$7:$B$614,0))),"")</f>
        <v/>
      </c>
      <c r="E98" s="76"/>
      <c r="F98" s="77"/>
      <c r="G98" s="78"/>
      <c r="H98" s="79"/>
      <c r="I98" s="80"/>
      <c r="J98" s="77"/>
      <c r="K98" s="81"/>
      <c r="L98" s="79"/>
      <c r="M98" s="77"/>
      <c r="N98" s="81"/>
      <c r="O98" s="79"/>
    </row>
    <row r="99" spans="1:15" x14ac:dyDescent="0.25">
      <c r="A99" s="246"/>
      <c r="B99" s="245"/>
      <c r="C99" s="244"/>
      <c r="D99" s="68" t="str">
        <f>IFERROR(IF(OR(#REF!="",#REF!="No CAS"),INDEX('DEQ Pollutant List'!$A$7:$A$614,MATCH(#REF!,'DEQ Pollutant List'!$C$7:$C$614,0)),INDEX('DEQ Pollutant List'!$A$7:$A$614,MATCH(#REF!,'DEQ Pollutant List'!$B$7:$B$614,0))),"")</f>
        <v/>
      </c>
      <c r="E99" s="76"/>
      <c r="F99" s="77"/>
      <c r="G99" s="78"/>
      <c r="H99" s="79"/>
      <c r="I99" s="80"/>
      <c r="J99" s="77"/>
      <c r="K99" s="81"/>
      <c r="L99" s="79"/>
      <c r="M99" s="77"/>
      <c r="N99" s="81"/>
      <c r="O99" s="79"/>
    </row>
    <row r="100" spans="1:15" x14ac:dyDescent="0.25">
      <c r="A100" s="246"/>
      <c r="B100" s="245"/>
      <c r="C100" s="244"/>
      <c r="D100" s="68" t="str">
        <f>IFERROR(IF(OR(#REF!="",#REF!="No CAS"),INDEX('DEQ Pollutant List'!$A$7:$A$614,MATCH(#REF!,'DEQ Pollutant List'!$C$7:$C$614,0)),INDEX('DEQ Pollutant List'!$A$7:$A$614,MATCH(#REF!,'DEQ Pollutant List'!$B$7:$B$614,0))),"")</f>
        <v/>
      </c>
      <c r="E100" s="76"/>
      <c r="F100" s="77"/>
      <c r="G100" s="78"/>
      <c r="H100" s="79"/>
      <c r="I100" s="80"/>
      <c r="J100" s="77"/>
      <c r="K100" s="81"/>
      <c r="L100" s="79"/>
      <c r="M100" s="77"/>
      <c r="N100" s="81"/>
      <c r="O100" s="79"/>
    </row>
    <row r="101" spans="1:15" x14ac:dyDescent="0.25">
      <c r="A101" s="246"/>
      <c r="B101" s="245"/>
      <c r="C101" s="244"/>
      <c r="D101" s="68" t="str">
        <f>IFERROR(IF(OR(#REF!="",#REF!="No CAS"),INDEX('DEQ Pollutant List'!$A$7:$A$614,MATCH(#REF!,'DEQ Pollutant List'!$C$7:$C$614,0)),INDEX('DEQ Pollutant List'!$A$7:$A$614,MATCH(#REF!,'DEQ Pollutant List'!$B$7:$B$614,0))),"")</f>
        <v/>
      </c>
      <c r="E101" s="76"/>
      <c r="F101" s="77"/>
      <c r="G101" s="78"/>
      <c r="H101" s="79"/>
      <c r="I101" s="80"/>
      <c r="J101" s="77"/>
      <c r="K101" s="81"/>
      <c r="L101" s="79"/>
      <c r="M101" s="77"/>
      <c r="N101" s="81"/>
      <c r="O101" s="79"/>
    </row>
    <row r="102" spans="1:15" x14ac:dyDescent="0.25">
      <c r="A102" s="246"/>
      <c r="B102" s="245"/>
      <c r="C102" s="244"/>
      <c r="D102" s="68" t="str">
        <f>IFERROR(IF(OR(#REF!="",#REF!="No CAS"),INDEX('DEQ Pollutant List'!$A$7:$A$614,MATCH(#REF!,'DEQ Pollutant List'!$C$7:$C$614,0)),INDEX('DEQ Pollutant List'!$A$7:$A$614,MATCH(#REF!,'DEQ Pollutant List'!$B$7:$B$614,0))),"")</f>
        <v/>
      </c>
      <c r="E102" s="76"/>
      <c r="F102" s="77"/>
      <c r="G102" s="78"/>
      <c r="H102" s="79"/>
      <c r="I102" s="80"/>
      <c r="J102" s="77"/>
      <c r="K102" s="81"/>
      <c r="L102" s="79"/>
      <c r="M102" s="77"/>
      <c r="N102" s="81"/>
      <c r="O102" s="79"/>
    </row>
    <row r="103" spans="1:15" x14ac:dyDescent="0.25">
      <c r="A103" s="246"/>
      <c r="B103" s="245"/>
      <c r="C103" s="244"/>
      <c r="D103" s="68" t="str">
        <f>IFERROR(IF(OR(#REF!="",#REF!="No CAS"),INDEX('DEQ Pollutant List'!$A$7:$A$614,MATCH(#REF!,'DEQ Pollutant List'!$C$7:$C$614,0)),INDEX('DEQ Pollutant List'!$A$7:$A$614,MATCH(#REF!,'DEQ Pollutant List'!$B$7:$B$614,0))),"")</f>
        <v/>
      </c>
      <c r="E103" s="76"/>
      <c r="F103" s="77"/>
      <c r="G103" s="78"/>
      <c r="H103" s="79"/>
      <c r="I103" s="80"/>
      <c r="J103" s="77"/>
      <c r="K103" s="81"/>
      <c r="L103" s="79"/>
      <c r="M103" s="77"/>
      <c r="N103" s="81"/>
      <c r="O103" s="79"/>
    </row>
    <row r="104" spans="1:15" x14ac:dyDescent="0.25">
      <c r="A104" s="246"/>
      <c r="B104" s="245"/>
      <c r="C104" s="244"/>
      <c r="D104" s="68" t="str">
        <f>IFERROR(IF(OR(#REF!="",#REF!="No CAS"),INDEX('DEQ Pollutant List'!$A$7:$A$614,MATCH(#REF!,'DEQ Pollutant List'!$C$7:$C$614,0)),INDEX('DEQ Pollutant List'!$A$7:$A$614,MATCH(#REF!,'DEQ Pollutant List'!$B$7:$B$614,0))),"")</f>
        <v/>
      </c>
      <c r="E104" s="76"/>
      <c r="F104" s="77"/>
      <c r="G104" s="78"/>
      <c r="H104" s="79"/>
      <c r="I104" s="80"/>
      <c r="J104" s="77"/>
      <c r="K104" s="81"/>
      <c r="L104" s="79"/>
      <c r="M104" s="77"/>
      <c r="N104" s="81"/>
      <c r="O104" s="79"/>
    </row>
    <row r="105" spans="1:15" x14ac:dyDescent="0.25">
      <c r="A105" s="246"/>
      <c r="B105" s="245"/>
      <c r="C105" s="244"/>
      <c r="D105" s="68" t="str">
        <f>IFERROR(IF(OR(#REF!="",#REF!="No CAS"),INDEX('DEQ Pollutant List'!$A$7:$A$614,MATCH(#REF!,'DEQ Pollutant List'!$C$7:$C$614,0)),INDEX('DEQ Pollutant List'!$A$7:$A$614,MATCH(#REF!,'DEQ Pollutant List'!$B$7:$B$614,0))),"")</f>
        <v/>
      </c>
      <c r="E105" s="76"/>
      <c r="F105" s="77"/>
      <c r="G105" s="78"/>
      <c r="H105" s="79"/>
      <c r="I105" s="80"/>
      <c r="J105" s="77"/>
      <c r="K105" s="81"/>
      <c r="L105" s="79"/>
      <c r="M105" s="77"/>
      <c r="N105" s="81"/>
      <c r="O105" s="79"/>
    </row>
    <row r="106" spans="1:15" x14ac:dyDescent="0.25">
      <c r="A106" s="246"/>
      <c r="B106" s="245"/>
      <c r="C106" s="244"/>
      <c r="D106" s="68" t="str">
        <f>IFERROR(IF(OR(#REF!="",#REF!="No CAS"),INDEX('DEQ Pollutant List'!$A$7:$A$614,MATCH(#REF!,'DEQ Pollutant List'!$C$7:$C$614,0)),INDEX('DEQ Pollutant List'!$A$7:$A$614,MATCH(#REF!,'DEQ Pollutant List'!$B$7:$B$614,0))),"")</f>
        <v/>
      </c>
      <c r="E106" s="76"/>
      <c r="F106" s="77"/>
      <c r="G106" s="78"/>
      <c r="H106" s="79"/>
      <c r="I106" s="80"/>
      <c r="J106" s="77"/>
      <c r="K106" s="81"/>
      <c r="L106" s="79"/>
      <c r="M106" s="77"/>
      <c r="N106" s="81"/>
      <c r="O106" s="79"/>
    </row>
    <row r="107" spans="1:15" x14ac:dyDescent="0.25">
      <c r="A107" s="246"/>
      <c r="B107" s="245"/>
      <c r="C107" s="244"/>
      <c r="D107" s="68" t="str">
        <f>IFERROR(IF(OR(#REF!="",#REF!="No CAS"),INDEX('DEQ Pollutant List'!$A$7:$A$614,MATCH(#REF!,'DEQ Pollutant List'!$C$7:$C$614,0)),INDEX('DEQ Pollutant List'!$A$7:$A$614,MATCH(#REF!,'DEQ Pollutant List'!$B$7:$B$614,0))),"")</f>
        <v/>
      </c>
      <c r="E107" s="76"/>
      <c r="F107" s="77"/>
      <c r="G107" s="78"/>
      <c r="H107" s="79"/>
      <c r="I107" s="80"/>
      <c r="J107" s="77"/>
      <c r="K107" s="81"/>
      <c r="L107" s="79"/>
      <c r="M107" s="77"/>
      <c r="N107" s="81"/>
      <c r="O107" s="79"/>
    </row>
    <row r="108" spans="1:15" x14ac:dyDescent="0.25">
      <c r="A108" s="246"/>
      <c r="B108" s="245"/>
      <c r="C108" s="244"/>
      <c r="D108" s="68" t="str">
        <f>IFERROR(IF(OR(#REF!="",#REF!="No CAS"),INDEX('DEQ Pollutant List'!$A$7:$A$614,MATCH(#REF!,'DEQ Pollutant List'!$C$7:$C$614,0)),INDEX('DEQ Pollutant List'!$A$7:$A$614,MATCH(#REF!,'DEQ Pollutant List'!$B$7:$B$614,0))),"")</f>
        <v/>
      </c>
      <c r="E108" s="76"/>
      <c r="F108" s="77"/>
      <c r="G108" s="78"/>
      <c r="H108" s="79"/>
      <c r="I108" s="80"/>
      <c r="J108" s="77"/>
      <c r="K108" s="81"/>
      <c r="L108" s="79"/>
      <c r="M108" s="77"/>
      <c r="N108" s="81"/>
      <c r="O108" s="79"/>
    </row>
    <row r="109" spans="1:15" x14ac:dyDescent="0.25">
      <c r="A109" s="246"/>
      <c r="B109" s="245"/>
      <c r="C109" s="244"/>
      <c r="D109" s="68" t="str">
        <f>IFERROR(IF(OR(#REF!="",#REF!="No CAS"),INDEX('DEQ Pollutant List'!$A$7:$A$614,MATCH(#REF!,'DEQ Pollutant List'!$C$7:$C$614,0)),INDEX('DEQ Pollutant List'!$A$7:$A$614,MATCH(#REF!,'DEQ Pollutant List'!$B$7:$B$614,0))),"")</f>
        <v/>
      </c>
      <c r="E109" s="76"/>
      <c r="F109" s="77"/>
      <c r="G109" s="78"/>
      <c r="H109" s="79"/>
      <c r="I109" s="80"/>
      <c r="J109" s="77"/>
      <c r="K109" s="81"/>
      <c r="L109" s="79"/>
      <c r="M109" s="77"/>
      <c r="N109" s="81"/>
      <c r="O109" s="79"/>
    </row>
    <row r="110" spans="1:15" x14ac:dyDescent="0.25">
      <c r="A110" s="59"/>
      <c r="B110" s="60"/>
      <c r="C110" s="61" t="str">
        <f>IFERROR(IF(B110="No CAS","",INDEX('DEQ Pollutant List'!$C$7:$C$614,MATCH('3. Pollutant Emissions - EF'!B110,'DEQ Pollutant List'!$B$7:$B$614,0))),"")</f>
        <v/>
      </c>
      <c r="D110" s="68" t="str">
        <f>IFERROR(IF(OR($B110="",$B110="No CAS"),INDEX('DEQ Pollutant List'!$A$7:$A$614,MATCH($C110,'DEQ Pollutant List'!$C$7:$C$614,0)),INDEX('DEQ Pollutant List'!$A$7:$A$614,MATCH($B110,'DEQ Pollutant List'!$B$7:$B$614,0))),"")</f>
        <v/>
      </c>
      <c r="E110" s="76"/>
      <c r="F110" s="77"/>
      <c r="G110" s="78"/>
      <c r="H110" s="79"/>
      <c r="I110" s="80"/>
      <c r="J110" s="77"/>
      <c r="K110" s="81"/>
      <c r="L110" s="79"/>
      <c r="M110" s="77"/>
      <c r="N110" s="81"/>
      <c r="O110" s="79"/>
    </row>
    <row r="111" spans="1:15" x14ac:dyDescent="0.25">
      <c r="A111" s="59"/>
      <c r="B111" s="60"/>
      <c r="C111" s="61" t="str">
        <f>IFERROR(IF(B111="No CAS","",INDEX('DEQ Pollutant List'!$C$7:$C$614,MATCH('3. Pollutant Emissions - EF'!B111,'DEQ Pollutant List'!$B$7:$B$614,0))),"")</f>
        <v/>
      </c>
      <c r="D111" s="68" t="str">
        <f>IFERROR(IF(OR($B111="",$B111="No CAS"),INDEX('DEQ Pollutant List'!$A$7:$A$614,MATCH($C111,'DEQ Pollutant List'!$C$7:$C$614,0)),INDEX('DEQ Pollutant List'!$A$7:$A$614,MATCH($B111,'DEQ Pollutant List'!$B$7:$B$614,0))),"")</f>
        <v/>
      </c>
      <c r="E111" s="76"/>
      <c r="F111" s="77"/>
      <c r="G111" s="78"/>
      <c r="H111" s="79"/>
      <c r="I111" s="80"/>
      <c r="J111" s="77"/>
      <c r="K111" s="81"/>
      <c r="L111" s="79"/>
      <c r="M111" s="77"/>
      <c r="N111" s="81"/>
      <c r="O111" s="79"/>
    </row>
    <row r="112" spans="1:15" x14ac:dyDescent="0.25">
      <c r="A112" s="59"/>
      <c r="B112" s="60"/>
      <c r="C112" s="61" t="str">
        <f>IFERROR(IF(B112="No CAS","",INDEX('DEQ Pollutant List'!$C$7:$C$614,MATCH('3. Pollutant Emissions - EF'!B112,'DEQ Pollutant List'!$B$7:$B$614,0))),"")</f>
        <v/>
      </c>
      <c r="D112" s="68" t="str">
        <f>IFERROR(IF(OR($B112="",$B112="No CAS"),INDEX('DEQ Pollutant List'!$A$7:$A$614,MATCH($C112,'DEQ Pollutant List'!$C$7:$C$614,0)),INDEX('DEQ Pollutant List'!$A$7:$A$614,MATCH($B112,'DEQ Pollutant List'!$B$7:$B$614,0))),"")</f>
        <v/>
      </c>
      <c r="E112" s="76"/>
      <c r="F112" s="77"/>
      <c r="G112" s="78"/>
      <c r="H112" s="79"/>
      <c r="I112" s="80"/>
      <c r="J112" s="77"/>
      <c r="K112" s="81"/>
      <c r="L112" s="79"/>
      <c r="M112" s="77"/>
      <c r="N112" s="81"/>
      <c r="O112" s="79"/>
    </row>
    <row r="113" spans="1:15" x14ac:dyDescent="0.25">
      <c r="A113" s="59"/>
      <c r="B113" s="60"/>
      <c r="C113" s="61" t="str">
        <f>IFERROR(IF(B113="No CAS","",INDEX('DEQ Pollutant List'!$C$7:$C$614,MATCH('3. Pollutant Emissions - EF'!B113,'DEQ Pollutant List'!$B$7:$B$614,0))),"")</f>
        <v/>
      </c>
      <c r="D113" s="68" t="str">
        <f>IFERROR(IF(OR($B113="",$B113="No CAS"),INDEX('DEQ Pollutant List'!$A$7:$A$614,MATCH($C113,'DEQ Pollutant List'!$C$7:$C$614,0)),INDEX('DEQ Pollutant List'!$A$7:$A$614,MATCH($B113,'DEQ Pollutant List'!$B$7:$B$614,0))),"")</f>
        <v/>
      </c>
      <c r="E113" s="76"/>
      <c r="F113" s="77"/>
      <c r="G113" s="78"/>
      <c r="H113" s="79"/>
      <c r="I113" s="80"/>
      <c r="J113" s="77"/>
      <c r="K113" s="81"/>
      <c r="L113" s="79"/>
      <c r="M113" s="77"/>
      <c r="N113" s="81"/>
      <c r="O113" s="79"/>
    </row>
    <row r="114" spans="1:15" x14ac:dyDescent="0.25">
      <c r="A114" s="59"/>
      <c r="B114" s="60"/>
      <c r="C114" s="61" t="str">
        <f>IFERROR(IF(B114="No CAS","",INDEX('DEQ Pollutant List'!$C$7:$C$614,MATCH('3. Pollutant Emissions - EF'!B114,'DEQ Pollutant List'!$B$7:$B$614,0))),"")</f>
        <v/>
      </c>
      <c r="D114" s="68" t="str">
        <f>IFERROR(IF(OR($B114="",$B114="No CAS"),INDEX('DEQ Pollutant List'!$A$7:$A$614,MATCH($C114,'DEQ Pollutant List'!$C$7:$C$614,0)),INDEX('DEQ Pollutant List'!$A$7:$A$614,MATCH($B114,'DEQ Pollutant List'!$B$7:$B$614,0))),"")</f>
        <v/>
      </c>
      <c r="E114" s="76"/>
      <c r="F114" s="77"/>
      <c r="G114" s="78"/>
      <c r="H114" s="79"/>
      <c r="I114" s="80"/>
      <c r="J114" s="77"/>
      <c r="K114" s="81"/>
      <c r="L114" s="79"/>
      <c r="M114" s="77"/>
      <c r="N114" s="81"/>
      <c r="O114" s="79"/>
    </row>
    <row r="115" spans="1:15" x14ac:dyDescent="0.25">
      <c r="A115" s="59"/>
      <c r="B115" s="60"/>
      <c r="C115" s="61" t="str">
        <f>IFERROR(IF(B115="No CAS","",INDEX('DEQ Pollutant List'!$C$7:$C$614,MATCH('3. Pollutant Emissions - EF'!B115,'DEQ Pollutant List'!$B$7:$B$614,0))),"")</f>
        <v/>
      </c>
      <c r="D115" s="68" t="str">
        <f>IFERROR(IF(OR($B115="",$B115="No CAS"),INDEX('DEQ Pollutant List'!$A$7:$A$614,MATCH($C115,'DEQ Pollutant List'!$C$7:$C$614,0)),INDEX('DEQ Pollutant List'!$A$7:$A$614,MATCH($B115,'DEQ Pollutant List'!$B$7:$B$614,0))),"")</f>
        <v/>
      </c>
      <c r="E115" s="76"/>
      <c r="F115" s="77"/>
      <c r="G115" s="78"/>
      <c r="H115" s="79"/>
      <c r="I115" s="80"/>
      <c r="J115" s="77"/>
      <c r="K115" s="81"/>
      <c r="L115" s="79"/>
      <c r="M115" s="77"/>
      <c r="N115" s="81"/>
      <c r="O115" s="79"/>
    </row>
    <row r="116" spans="1:15" x14ac:dyDescent="0.25">
      <c r="A116" s="59"/>
      <c r="B116" s="60"/>
      <c r="C116" s="61" t="str">
        <f>IFERROR(IF(B116="No CAS","",INDEX('DEQ Pollutant List'!$C$7:$C$614,MATCH('3. Pollutant Emissions - EF'!B116,'DEQ Pollutant List'!$B$7:$B$614,0))),"")</f>
        <v/>
      </c>
      <c r="D116" s="68" t="str">
        <f>IFERROR(IF(OR($B116="",$B116="No CAS"),INDEX('DEQ Pollutant List'!$A$7:$A$614,MATCH($C116,'DEQ Pollutant List'!$C$7:$C$614,0)),INDEX('DEQ Pollutant List'!$A$7:$A$614,MATCH($B116,'DEQ Pollutant List'!$B$7:$B$614,0))),"")</f>
        <v/>
      </c>
      <c r="E116" s="76"/>
      <c r="F116" s="77"/>
      <c r="G116" s="78"/>
      <c r="H116" s="79"/>
      <c r="I116" s="80"/>
      <c r="J116" s="77"/>
      <c r="K116" s="81"/>
      <c r="L116" s="79"/>
      <c r="M116" s="77"/>
      <c r="N116" s="81"/>
      <c r="O116" s="79"/>
    </row>
    <row r="117" spans="1:15" x14ac:dyDescent="0.25">
      <c r="A117" s="59"/>
      <c r="B117" s="60"/>
      <c r="C117" s="61" t="str">
        <f>IFERROR(IF(B117="No CAS","",INDEX('DEQ Pollutant List'!$C$7:$C$614,MATCH('3. Pollutant Emissions - EF'!B117,'DEQ Pollutant List'!$B$7:$B$614,0))),"")</f>
        <v/>
      </c>
      <c r="D117" s="68" t="str">
        <f>IFERROR(IF(OR($B117="",$B117="No CAS"),INDEX('DEQ Pollutant List'!$A$7:$A$614,MATCH($C117,'DEQ Pollutant List'!$C$7:$C$614,0)),INDEX('DEQ Pollutant List'!$A$7:$A$614,MATCH($B117,'DEQ Pollutant List'!$B$7:$B$614,0))),"")</f>
        <v/>
      </c>
      <c r="E117" s="76"/>
      <c r="F117" s="77"/>
      <c r="G117" s="78"/>
      <c r="H117" s="79"/>
      <c r="I117" s="80"/>
      <c r="J117" s="77"/>
      <c r="K117" s="81"/>
      <c r="L117" s="79"/>
      <c r="M117" s="77"/>
      <c r="N117" s="81"/>
      <c r="O117" s="79"/>
    </row>
    <row r="118" spans="1:15" x14ac:dyDescent="0.25">
      <c r="A118" s="59"/>
      <c r="B118" s="60"/>
      <c r="C118" s="61" t="str">
        <f>IFERROR(IF(B118="No CAS","",INDEX('DEQ Pollutant List'!$C$7:$C$614,MATCH('3. Pollutant Emissions - EF'!B118,'DEQ Pollutant List'!$B$7:$B$614,0))),"")</f>
        <v/>
      </c>
      <c r="D118" s="68" t="str">
        <f>IFERROR(IF(OR($B118="",$B118="No CAS"),INDEX('DEQ Pollutant List'!$A$7:$A$614,MATCH($C118,'DEQ Pollutant List'!$C$7:$C$614,0)),INDEX('DEQ Pollutant List'!$A$7:$A$614,MATCH($B118,'DEQ Pollutant List'!$B$7:$B$614,0))),"")</f>
        <v/>
      </c>
      <c r="E118" s="76"/>
      <c r="F118" s="77"/>
      <c r="G118" s="78"/>
      <c r="H118" s="79"/>
      <c r="I118" s="80"/>
      <c r="J118" s="77"/>
      <c r="K118" s="81"/>
      <c r="L118" s="79"/>
      <c r="M118" s="77"/>
      <c r="N118" s="81"/>
      <c r="O118" s="79"/>
    </row>
    <row r="119" spans="1:15" x14ac:dyDescent="0.25">
      <c r="A119" s="59"/>
      <c r="B119" s="60"/>
      <c r="C119" s="61" t="str">
        <f>IFERROR(IF(B119="No CAS","",INDEX('DEQ Pollutant List'!$C$7:$C$614,MATCH('3. Pollutant Emissions - EF'!B119,'DEQ Pollutant List'!$B$7:$B$614,0))),"")</f>
        <v/>
      </c>
      <c r="D119" s="68" t="str">
        <f>IFERROR(IF(OR($B119="",$B119="No CAS"),INDEX('DEQ Pollutant List'!$A$7:$A$614,MATCH($C119,'DEQ Pollutant List'!$C$7:$C$614,0)),INDEX('DEQ Pollutant List'!$A$7:$A$614,MATCH($B119,'DEQ Pollutant List'!$B$7:$B$614,0))),"")</f>
        <v/>
      </c>
      <c r="E119" s="76"/>
      <c r="F119" s="77"/>
      <c r="G119" s="78"/>
      <c r="H119" s="79"/>
      <c r="I119" s="80"/>
      <c r="J119" s="77"/>
      <c r="K119" s="81"/>
      <c r="L119" s="79"/>
      <c r="M119" s="77"/>
      <c r="N119" s="81"/>
      <c r="O119" s="79"/>
    </row>
    <row r="120" spans="1:15" x14ac:dyDescent="0.25">
      <c r="A120" s="59"/>
      <c r="B120" s="60"/>
      <c r="C120" s="61" t="str">
        <f>IFERROR(IF(B120="No CAS","",INDEX('DEQ Pollutant List'!$C$7:$C$614,MATCH('3. Pollutant Emissions - EF'!B120,'DEQ Pollutant List'!$B$7:$B$614,0))),"")</f>
        <v/>
      </c>
      <c r="D120" s="68" t="str">
        <f>IFERROR(IF(OR($B120="",$B120="No CAS"),INDEX('DEQ Pollutant List'!$A$7:$A$614,MATCH($C120,'DEQ Pollutant List'!$C$7:$C$614,0)),INDEX('DEQ Pollutant List'!$A$7:$A$614,MATCH($B120,'DEQ Pollutant List'!$B$7:$B$614,0))),"")</f>
        <v/>
      </c>
      <c r="E120" s="76"/>
      <c r="F120" s="77"/>
      <c r="G120" s="78"/>
      <c r="H120" s="79"/>
      <c r="I120" s="80"/>
      <c r="J120" s="77"/>
      <c r="K120" s="81"/>
      <c r="L120" s="79"/>
      <c r="M120" s="77"/>
      <c r="N120" s="81"/>
      <c r="O120" s="79"/>
    </row>
    <row r="121" spans="1:15" x14ac:dyDescent="0.25">
      <c r="A121" s="59"/>
      <c r="B121" s="60"/>
      <c r="C121" s="61" t="str">
        <f>IFERROR(IF(B121="No CAS","",INDEX('DEQ Pollutant List'!$C$7:$C$614,MATCH('3. Pollutant Emissions - EF'!B121,'DEQ Pollutant List'!$B$7:$B$614,0))),"")</f>
        <v/>
      </c>
      <c r="D121" s="68" t="str">
        <f>IFERROR(IF(OR($B121="",$B121="No CAS"),INDEX('DEQ Pollutant List'!$A$7:$A$614,MATCH($C121,'DEQ Pollutant List'!$C$7:$C$614,0)),INDEX('DEQ Pollutant List'!$A$7:$A$614,MATCH($B121,'DEQ Pollutant List'!$B$7:$B$614,0))),"")</f>
        <v/>
      </c>
      <c r="E121" s="76"/>
      <c r="F121" s="77"/>
      <c r="G121" s="78"/>
      <c r="H121" s="79"/>
      <c r="I121" s="80"/>
      <c r="J121" s="77"/>
      <c r="K121" s="81"/>
      <c r="L121" s="79"/>
      <c r="M121" s="77"/>
      <c r="N121" s="81"/>
      <c r="O121" s="79"/>
    </row>
    <row r="122" spans="1:15" x14ac:dyDescent="0.25">
      <c r="A122" s="59"/>
      <c r="B122" s="60"/>
      <c r="C122" s="61" t="str">
        <f>IFERROR(IF(B122="No CAS","",INDEX('DEQ Pollutant List'!$C$7:$C$614,MATCH('3. Pollutant Emissions - EF'!B122,'DEQ Pollutant List'!$B$7:$B$614,0))),"")</f>
        <v/>
      </c>
      <c r="D122" s="68" t="str">
        <f>IFERROR(IF(OR($B122="",$B122="No CAS"),INDEX('DEQ Pollutant List'!$A$7:$A$614,MATCH($C122,'DEQ Pollutant List'!$C$7:$C$614,0)),INDEX('DEQ Pollutant List'!$A$7:$A$614,MATCH($B122,'DEQ Pollutant List'!$B$7:$B$614,0))),"")</f>
        <v/>
      </c>
      <c r="E122" s="76"/>
      <c r="F122" s="77"/>
      <c r="G122" s="78"/>
      <c r="H122" s="79"/>
      <c r="I122" s="80"/>
      <c r="J122" s="77"/>
      <c r="K122" s="81"/>
      <c r="L122" s="79"/>
      <c r="M122" s="77"/>
      <c r="N122" s="81"/>
      <c r="O122" s="79"/>
    </row>
    <row r="123" spans="1:15" x14ac:dyDescent="0.25">
      <c r="A123" s="59"/>
      <c r="B123" s="60"/>
      <c r="C123" s="61" t="str">
        <f>IFERROR(IF(B123="No CAS","",INDEX('DEQ Pollutant List'!$C$7:$C$614,MATCH('3. Pollutant Emissions - EF'!B123,'DEQ Pollutant List'!$B$7:$B$614,0))),"")</f>
        <v/>
      </c>
      <c r="D123" s="68" t="str">
        <f>IFERROR(IF(OR($B123="",$B123="No CAS"),INDEX('DEQ Pollutant List'!$A$7:$A$614,MATCH($C123,'DEQ Pollutant List'!$C$7:$C$614,0)),INDEX('DEQ Pollutant List'!$A$7:$A$614,MATCH($B123,'DEQ Pollutant List'!$B$7:$B$614,0))),"")</f>
        <v/>
      </c>
      <c r="E123" s="76"/>
      <c r="F123" s="77"/>
      <c r="G123" s="78"/>
      <c r="H123" s="79"/>
      <c r="I123" s="80"/>
      <c r="J123" s="77"/>
      <c r="K123" s="81"/>
      <c r="L123" s="79"/>
      <c r="M123" s="77"/>
      <c r="N123" s="81"/>
      <c r="O123" s="79"/>
    </row>
    <row r="124" spans="1:15" x14ac:dyDescent="0.25">
      <c r="A124" s="59"/>
      <c r="B124" s="60"/>
      <c r="C124" s="61" t="str">
        <f>IFERROR(IF(B124="No CAS","",INDEX('DEQ Pollutant List'!$C$7:$C$614,MATCH('3. Pollutant Emissions - EF'!B124,'DEQ Pollutant List'!$B$7:$B$614,0))),"")</f>
        <v/>
      </c>
      <c r="D124" s="68" t="str">
        <f>IFERROR(IF(OR($B124="",$B124="No CAS"),INDEX('DEQ Pollutant List'!$A$7:$A$614,MATCH($C124,'DEQ Pollutant List'!$C$7:$C$614,0)),INDEX('DEQ Pollutant List'!$A$7:$A$614,MATCH($B124,'DEQ Pollutant List'!$B$7:$B$614,0))),"")</f>
        <v/>
      </c>
      <c r="E124" s="76"/>
      <c r="F124" s="77"/>
      <c r="G124" s="78"/>
      <c r="H124" s="79"/>
      <c r="I124" s="80"/>
      <c r="J124" s="77"/>
      <c r="K124" s="81"/>
      <c r="L124" s="79"/>
      <c r="M124" s="77"/>
      <c r="N124" s="81"/>
      <c r="O124" s="79"/>
    </row>
    <row r="125" spans="1:15" x14ac:dyDescent="0.25">
      <c r="A125" s="59"/>
      <c r="B125" s="60"/>
      <c r="C125" s="61" t="str">
        <f>IFERROR(IF(B125="No CAS","",INDEX('DEQ Pollutant List'!$C$7:$C$614,MATCH('3. Pollutant Emissions - EF'!B125,'DEQ Pollutant List'!$B$7:$B$614,0))),"")</f>
        <v/>
      </c>
      <c r="D125" s="68" t="str">
        <f>IFERROR(IF(OR($B125="",$B125="No CAS"),INDEX('DEQ Pollutant List'!$A$7:$A$614,MATCH($C125,'DEQ Pollutant List'!$C$7:$C$614,0)),INDEX('DEQ Pollutant List'!$A$7:$A$614,MATCH($B125,'DEQ Pollutant List'!$B$7:$B$614,0))),"")</f>
        <v/>
      </c>
      <c r="E125" s="76"/>
      <c r="F125" s="77"/>
      <c r="G125" s="78"/>
      <c r="H125" s="79"/>
      <c r="I125" s="80"/>
      <c r="J125" s="77"/>
      <c r="K125" s="81"/>
      <c r="L125" s="79"/>
      <c r="M125" s="77"/>
      <c r="N125" s="81"/>
      <c r="O125" s="79"/>
    </row>
    <row r="126" spans="1:15" x14ac:dyDescent="0.25">
      <c r="A126" s="59"/>
      <c r="B126" s="60"/>
      <c r="C126" s="61" t="str">
        <f>IFERROR(IF(B126="No CAS","",INDEX('DEQ Pollutant List'!$C$7:$C$614,MATCH('3. Pollutant Emissions - EF'!B126,'DEQ Pollutant List'!$B$7:$B$614,0))),"")</f>
        <v/>
      </c>
      <c r="D126" s="68" t="str">
        <f>IFERROR(IF(OR($B126="",$B126="No CAS"),INDEX('DEQ Pollutant List'!$A$7:$A$614,MATCH($C126,'DEQ Pollutant List'!$C$7:$C$614,0)),INDEX('DEQ Pollutant List'!$A$7:$A$614,MATCH($B126,'DEQ Pollutant List'!$B$7:$B$614,0))),"")</f>
        <v/>
      </c>
      <c r="E126" s="76"/>
      <c r="F126" s="77"/>
      <c r="G126" s="78"/>
      <c r="H126" s="79"/>
      <c r="I126" s="80"/>
      <c r="J126" s="77"/>
      <c r="K126" s="81"/>
      <c r="L126" s="79"/>
      <c r="M126" s="77"/>
      <c r="N126" s="81"/>
      <c r="O126" s="79"/>
    </row>
    <row r="127" spans="1:15" x14ac:dyDescent="0.25">
      <c r="A127" s="59"/>
      <c r="B127" s="60"/>
      <c r="C127" s="61" t="str">
        <f>IFERROR(IF(B127="No CAS","",INDEX('DEQ Pollutant List'!$C$7:$C$614,MATCH('3. Pollutant Emissions - EF'!B127,'DEQ Pollutant List'!$B$7:$B$614,0))),"")</f>
        <v/>
      </c>
      <c r="D127" s="68" t="str">
        <f>IFERROR(IF(OR($B127="",$B127="No CAS"),INDEX('DEQ Pollutant List'!$A$7:$A$614,MATCH($C127,'DEQ Pollutant List'!$C$7:$C$614,0)),INDEX('DEQ Pollutant List'!$A$7:$A$614,MATCH($B127,'DEQ Pollutant List'!$B$7:$B$614,0))),"")</f>
        <v/>
      </c>
      <c r="E127" s="76"/>
      <c r="F127" s="77"/>
      <c r="G127" s="78"/>
      <c r="H127" s="79"/>
      <c r="I127" s="80"/>
      <c r="J127" s="77"/>
      <c r="K127" s="81"/>
      <c r="L127" s="79"/>
      <c r="M127" s="77"/>
      <c r="N127" s="81"/>
      <c r="O127" s="79"/>
    </row>
    <row r="128" spans="1:15" x14ac:dyDescent="0.25">
      <c r="A128" s="59"/>
      <c r="B128" s="60"/>
      <c r="C128" s="61" t="str">
        <f>IFERROR(IF(B128="No CAS","",INDEX('DEQ Pollutant List'!$C$7:$C$614,MATCH('3. Pollutant Emissions - EF'!B128,'DEQ Pollutant List'!$B$7:$B$614,0))),"")</f>
        <v/>
      </c>
      <c r="D128" s="68" t="str">
        <f>IFERROR(IF(OR($B128="",$B128="No CAS"),INDEX('DEQ Pollutant List'!$A$7:$A$614,MATCH($C128,'DEQ Pollutant List'!$C$7:$C$614,0)),INDEX('DEQ Pollutant List'!$A$7:$A$614,MATCH($B128,'DEQ Pollutant List'!$B$7:$B$614,0))),"")</f>
        <v/>
      </c>
      <c r="E128" s="76"/>
      <c r="F128" s="77"/>
      <c r="G128" s="78"/>
      <c r="H128" s="79"/>
      <c r="I128" s="80"/>
      <c r="J128" s="77"/>
      <c r="K128" s="81"/>
      <c r="L128" s="79"/>
      <c r="M128" s="77"/>
      <c r="N128" s="81"/>
      <c r="O128" s="79"/>
    </row>
    <row r="129" spans="1:15" x14ac:dyDescent="0.25">
      <c r="A129" s="59"/>
      <c r="B129" s="60"/>
      <c r="C129" s="61" t="str">
        <f>IFERROR(IF(B129="No CAS","",INDEX('DEQ Pollutant List'!$C$7:$C$614,MATCH('3. Pollutant Emissions - EF'!B129,'DEQ Pollutant List'!$B$7:$B$614,0))),"")</f>
        <v/>
      </c>
      <c r="D129" s="68" t="str">
        <f>IFERROR(IF(OR($B129="",$B129="No CAS"),INDEX('DEQ Pollutant List'!$A$7:$A$614,MATCH($C129,'DEQ Pollutant List'!$C$7:$C$614,0)),INDEX('DEQ Pollutant List'!$A$7:$A$614,MATCH($B129,'DEQ Pollutant List'!$B$7:$B$614,0))),"")</f>
        <v/>
      </c>
      <c r="E129" s="76"/>
      <c r="F129" s="77"/>
      <c r="G129" s="78"/>
      <c r="H129" s="79"/>
      <c r="I129" s="80"/>
      <c r="J129" s="77"/>
      <c r="K129" s="81"/>
      <c r="L129" s="79"/>
      <c r="M129" s="77"/>
      <c r="N129" s="81"/>
      <c r="O129" s="79"/>
    </row>
    <row r="130" spans="1:15" x14ac:dyDescent="0.25">
      <c r="A130" s="59"/>
      <c r="B130" s="60"/>
      <c r="C130" s="61" t="str">
        <f>IFERROR(IF(B130="No CAS","",INDEX('DEQ Pollutant List'!$C$7:$C$614,MATCH('3. Pollutant Emissions - EF'!B130,'DEQ Pollutant List'!$B$7:$B$614,0))),"")</f>
        <v/>
      </c>
      <c r="D130" s="68" t="str">
        <f>IFERROR(IF(OR($B130="",$B130="No CAS"),INDEX('DEQ Pollutant List'!$A$7:$A$614,MATCH($C130,'DEQ Pollutant List'!$C$7:$C$614,0)),INDEX('DEQ Pollutant List'!$A$7:$A$614,MATCH($B130,'DEQ Pollutant List'!$B$7:$B$614,0))),"")</f>
        <v/>
      </c>
      <c r="E130" s="76"/>
      <c r="F130" s="77"/>
      <c r="G130" s="78"/>
      <c r="H130" s="79"/>
      <c r="I130" s="80"/>
      <c r="J130" s="77"/>
      <c r="K130" s="81"/>
      <c r="L130" s="79"/>
      <c r="M130" s="77"/>
      <c r="N130" s="81"/>
      <c r="O130" s="79"/>
    </row>
    <row r="131" spans="1:15" x14ac:dyDescent="0.25">
      <c r="A131" s="59"/>
      <c r="B131" s="60"/>
      <c r="C131" s="61" t="str">
        <f>IFERROR(IF(B131="No CAS","",INDEX('DEQ Pollutant List'!$C$7:$C$614,MATCH('3. Pollutant Emissions - EF'!B131,'DEQ Pollutant List'!$B$7:$B$614,0))),"")</f>
        <v/>
      </c>
      <c r="D131" s="68" t="str">
        <f>IFERROR(IF(OR($B131="",$B131="No CAS"),INDEX('DEQ Pollutant List'!$A$7:$A$614,MATCH($C131,'DEQ Pollutant List'!$C$7:$C$614,0)),INDEX('DEQ Pollutant List'!$A$7:$A$614,MATCH($B131,'DEQ Pollutant List'!$B$7:$B$614,0))),"")</f>
        <v/>
      </c>
      <c r="E131" s="76"/>
      <c r="F131" s="77"/>
      <c r="G131" s="78"/>
      <c r="H131" s="79"/>
      <c r="I131" s="80"/>
      <c r="J131" s="77"/>
      <c r="K131" s="81"/>
      <c r="L131" s="79"/>
      <c r="M131" s="77"/>
      <c r="N131" s="81"/>
      <c r="O131" s="79"/>
    </row>
    <row r="132" spans="1:15" x14ac:dyDescent="0.25">
      <c r="A132" s="59"/>
      <c r="B132" s="60"/>
      <c r="C132" s="61" t="str">
        <f>IFERROR(IF(B132="No CAS","",INDEX('DEQ Pollutant List'!$C$7:$C$614,MATCH('3. Pollutant Emissions - EF'!B132,'DEQ Pollutant List'!$B$7:$B$614,0))),"")</f>
        <v/>
      </c>
      <c r="D132" s="68" t="str">
        <f>IFERROR(IF(OR($B132="",$B132="No CAS"),INDEX('DEQ Pollutant List'!$A$7:$A$614,MATCH($C132,'DEQ Pollutant List'!$C$7:$C$614,0)),INDEX('DEQ Pollutant List'!$A$7:$A$614,MATCH($B132,'DEQ Pollutant List'!$B$7:$B$614,0))),"")</f>
        <v/>
      </c>
      <c r="E132" s="76"/>
      <c r="F132" s="77"/>
      <c r="G132" s="78"/>
      <c r="H132" s="79"/>
      <c r="I132" s="80"/>
      <c r="J132" s="77"/>
      <c r="K132" s="81"/>
      <c r="L132" s="79"/>
      <c r="M132" s="77"/>
      <c r="N132" s="81"/>
      <c r="O132" s="79"/>
    </row>
    <row r="133" spans="1:15" x14ac:dyDescent="0.25">
      <c r="A133" s="59"/>
      <c r="B133" s="60"/>
      <c r="C133" s="61" t="str">
        <f>IFERROR(IF(B133="No CAS","",INDEX('DEQ Pollutant List'!$C$7:$C$614,MATCH('3. Pollutant Emissions - EF'!B133,'DEQ Pollutant List'!$B$7:$B$614,0))),"")</f>
        <v/>
      </c>
      <c r="D133" s="68" t="str">
        <f>IFERROR(IF(OR($B133="",$B133="No CAS"),INDEX('DEQ Pollutant List'!$A$7:$A$614,MATCH($C133,'DEQ Pollutant List'!$C$7:$C$614,0)),INDEX('DEQ Pollutant List'!$A$7:$A$614,MATCH($B133,'DEQ Pollutant List'!$B$7:$B$614,0))),"")</f>
        <v/>
      </c>
      <c r="E133" s="76"/>
      <c r="F133" s="77"/>
      <c r="G133" s="78"/>
      <c r="H133" s="79"/>
      <c r="I133" s="80"/>
      <c r="J133" s="77"/>
      <c r="K133" s="81"/>
      <c r="L133" s="79"/>
      <c r="M133" s="77"/>
      <c r="N133" s="81"/>
      <c r="O133" s="79"/>
    </row>
    <row r="134" spans="1:15" x14ac:dyDescent="0.25">
      <c r="A134" s="59"/>
      <c r="B134" s="60"/>
      <c r="C134" s="61" t="str">
        <f>IFERROR(IF(B134="No CAS","",INDEX('DEQ Pollutant List'!$C$7:$C$614,MATCH('3. Pollutant Emissions - EF'!B134,'DEQ Pollutant List'!$B$7:$B$614,0))),"")</f>
        <v/>
      </c>
      <c r="D134" s="68" t="str">
        <f>IFERROR(IF(OR($B134="",$B134="No CAS"),INDEX('DEQ Pollutant List'!$A$7:$A$614,MATCH($C134,'DEQ Pollutant List'!$C$7:$C$614,0)),INDEX('DEQ Pollutant List'!$A$7:$A$614,MATCH($B134,'DEQ Pollutant List'!$B$7:$B$614,0))),"")</f>
        <v/>
      </c>
      <c r="E134" s="76"/>
      <c r="F134" s="77"/>
      <c r="G134" s="78"/>
      <c r="H134" s="79"/>
      <c r="I134" s="80"/>
      <c r="J134" s="77"/>
      <c r="K134" s="81"/>
      <c r="L134" s="79"/>
      <c r="M134" s="77"/>
      <c r="N134" s="81"/>
      <c r="O134" s="79"/>
    </row>
    <row r="135" spans="1:15" x14ac:dyDescent="0.25">
      <c r="A135" s="59"/>
      <c r="B135" s="60"/>
      <c r="C135" s="61" t="str">
        <f>IFERROR(IF(B135="No CAS","",INDEX('DEQ Pollutant List'!$C$7:$C$614,MATCH('3. Pollutant Emissions - EF'!B135,'DEQ Pollutant List'!$B$7:$B$614,0))),"")</f>
        <v/>
      </c>
      <c r="D135" s="68" t="str">
        <f>IFERROR(IF(OR($B135="",$B135="No CAS"),INDEX('DEQ Pollutant List'!$A$7:$A$614,MATCH($C135,'DEQ Pollutant List'!$C$7:$C$614,0)),INDEX('DEQ Pollutant List'!$A$7:$A$614,MATCH($B135,'DEQ Pollutant List'!$B$7:$B$614,0))),"")</f>
        <v/>
      </c>
      <c r="E135" s="76"/>
      <c r="F135" s="77"/>
      <c r="G135" s="78"/>
      <c r="H135" s="79"/>
      <c r="I135" s="80"/>
      <c r="J135" s="77"/>
      <c r="K135" s="81"/>
      <c r="L135" s="79"/>
      <c r="M135" s="77"/>
      <c r="N135" s="81"/>
      <c r="O135" s="79"/>
    </row>
    <row r="136" spans="1:15" x14ac:dyDescent="0.25">
      <c r="A136" s="59"/>
      <c r="B136" s="60"/>
      <c r="C136" s="61" t="str">
        <f>IFERROR(IF(B136="No CAS","",INDEX('DEQ Pollutant List'!$C$7:$C$614,MATCH('3. Pollutant Emissions - EF'!B136,'DEQ Pollutant List'!$B$7:$B$614,0))),"")</f>
        <v/>
      </c>
      <c r="D136" s="68" t="str">
        <f>IFERROR(IF(OR($B136="",$B136="No CAS"),INDEX('DEQ Pollutant List'!$A$7:$A$614,MATCH($C136,'DEQ Pollutant List'!$C$7:$C$614,0)),INDEX('DEQ Pollutant List'!$A$7:$A$614,MATCH($B136,'DEQ Pollutant List'!$B$7:$B$614,0))),"")</f>
        <v/>
      </c>
      <c r="E136" s="76"/>
      <c r="F136" s="77"/>
      <c r="G136" s="78"/>
      <c r="H136" s="79"/>
      <c r="I136" s="80"/>
      <c r="J136" s="77"/>
      <c r="K136" s="81"/>
      <c r="L136" s="79"/>
      <c r="M136" s="77"/>
      <c r="N136" s="81"/>
      <c r="O136" s="79"/>
    </row>
    <row r="137" spans="1:15" x14ac:dyDescent="0.25">
      <c r="A137" s="59"/>
      <c r="B137" s="60"/>
      <c r="C137" s="61" t="str">
        <f>IFERROR(IF(B137="No CAS","",INDEX('DEQ Pollutant List'!$C$7:$C$614,MATCH('3. Pollutant Emissions - EF'!B137,'DEQ Pollutant List'!$B$7:$B$614,0))),"")</f>
        <v/>
      </c>
      <c r="D137" s="68" t="str">
        <f>IFERROR(IF(OR($B137="",$B137="No CAS"),INDEX('DEQ Pollutant List'!$A$7:$A$614,MATCH($C137,'DEQ Pollutant List'!$C$7:$C$614,0)),INDEX('DEQ Pollutant List'!$A$7:$A$614,MATCH($B137,'DEQ Pollutant List'!$B$7:$B$614,0))),"")</f>
        <v/>
      </c>
      <c r="E137" s="76"/>
      <c r="F137" s="77"/>
      <c r="G137" s="78"/>
      <c r="H137" s="79"/>
      <c r="I137" s="80"/>
      <c r="J137" s="77"/>
      <c r="K137" s="81"/>
      <c r="L137" s="79"/>
      <c r="M137" s="77"/>
      <c r="N137" s="81"/>
      <c r="O137" s="79"/>
    </row>
    <row r="138" spans="1:15" x14ac:dyDescent="0.25">
      <c r="A138" s="59"/>
      <c r="B138" s="60"/>
      <c r="C138" s="61" t="str">
        <f>IFERROR(IF(B138="No CAS","",INDEX('DEQ Pollutant List'!$C$7:$C$614,MATCH('3. Pollutant Emissions - EF'!B138,'DEQ Pollutant List'!$B$7:$B$614,0))),"")</f>
        <v/>
      </c>
      <c r="D138" s="68" t="str">
        <f>IFERROR(IF(OR($B138="",$B138="No CAS"),INDEX('DEQ Pollutant List'!$A$7:$A$614,MATCH($C138,'DEQ Pollutant List'!$C$7:$C$614,0)),INDEX('DEQ Pollutant List'!$A$7:$A$614,MATCH($B138,'DEQ Pollutant List'!$B$7:$B$614,0))),"")</f>
        <v/>
      </c>
      <c r="E138" s="76"/>
      <c r="F138" s="77"/>
      <c r="G138" s="78"/>
      <c r="H138" s="79"/>
      <c r="I138" s="80"/>
      <c r="J138" s="77"/>
      <c r="K138" s="81"/>
      <c r="L138" s="79"/>
      <c r="M138" s="77"/>
      <c r="N138" s="81"/>
      <c r="O138" s="79"/>
    </row>
    <row r="139" spans="1:15" x14ac:dyDescent="0.25">
      <c r="A139" s="59"/>
      <c r="B139" s="60"/>
      <c r="C139" s="61" t="str">
        <f>IFERROR(IF(B139="No CAS","",INDEX('DEQ Pollutant List'!$C$7:$C$614,MATCH('3. Pollutant Emissions - EF'!B139,'DEQ Pollutant List'!$B$7:$B$614,0))),"")</f>
        <v/>
      </c>
      <c r="D139" s="68" t="str">
        <f>IFERROR(IF(OR($B139="",$B139="No CAS"),INDEX('DEQ Pollutant List'!$A$7:$A$614,MATCH($C139,'DEQ Pollutant List'!$C$7:$C$614,0)),INDEX('DEQ Pollutant List'!$A$7:$A$614,MATCH($B139,'DEQ Pollutant List'!$B$7:$B$614,0))),"")</f>
        <v/>
      </c>
      <c r="E139" s="76"/>
      <c r="F139" s="77"/>
      <c r="G139" s="78"/>
      <c r="H139" s="79"/>
      <c r="I139" s="80"/>
      <c r="J139" s="77"/>
      <c r="K139" s="81"/>
      <c r="L139" s="79"/>
      <c r="M139" s="77"/>
      <c r="N139" s="81"/>
      <c r="O139" s="79"/>
    </row>
    <row r="140" spans="1:15" x14ac:dyDescent="0.25">
      <c r="A140" s="59"/>
      <c r="B140" s="60"/>
      <c r="C140" s="61" t="str">
        <f>IFERROR(IF(B140="No CAS","",INDEX('DEQ Pollutant List'!$C$7:$C$614,MATCH('3. Pollutant Emissions - EF'!B140,'DEQ Pollutant List'!$B$7:$B$614,0))),"")</f>
        <v/>
      </c>
      <c r="D140" s="68" t="str">
        <f>IFERROR(IF(OR($B140="",$B140="No CAS"),INDEX('DEQ Pollutant List'!$A$7:$A$614,MATCH($C140,'DEQ Pollutant List'!$C$7:$C$614,0)),INDEX('DEQ Pollutant List'!$A$7:$A$614,MATCH($B140,'DEQ Pollutant List'!$B$7:$B$614,0))),"")</f>
        <v/>
      </c>
      <c r="E140" s="76"/>
      <c r="F140" s="77"/>
      <c r="G140" s="78"/>
      <c r="H140" s="79"/>
      <c r="I140" s="80"/>
      <c r="J140" s="77"/>
      <c r="K140" s="81"/>
      <c r="L140" s="79"/>
      <c r="M140" s="77"/>
      <c r="N140" s="81"/>
      <c r="O140" s="79"/>
    </row>
    <row r="141" spans="1:15" x14ac:dyDescent="0.25">
      <c r="A141" s="59"/>
      <c r="B141" s="60"/>
      <c r="C141" s="61" t="str">
        <f>IFERROR(IF(B141="No CAS","",INDEX('DEQ Pollutant List'!$C$7:$C$614,MATCH('3. Pollutant Emissions - EF'!B141,'DEQ Pollutant List'!$B$7:$B$614,0))),"")</f>
        <v/>
      </c>
      <c r="D141" s="68" t="str">
        <f>IFERROR(IF(OR($B141="",$B141="No CAS"),INDEX('DEQ Pollutant List'!$A$7:$A$614,MATCH($C141,'DEQ Pollutant List'!$C$7:$C$614,0)),INDEX('DEQ Pollutant List'!$A$7:$A$614,MATCH($B141,'DEQ Pollutant List'!$B$7:$B$614,0))),"")</f>
        <v/>
      </c>
      <c r="E141" s="76"/>
      <c r="F141" s="77"/>
      <c r="G141" s="78"/>
      <c r="H141" s="79"/>
      <c r="I141" s="80"/>
      <c r="J141" s="77"/>
      <c r="K141" s="81"/>
      <c r="L141" s="79"/>
      <c r="M141" s="77"/>
      <c r="N141" s="81"/>
      <c r="O141" s="79"/>
    </row>
    <row r="142" spans="1:15" x14ac:dyDescent="0.25">
      <c r="A142" s="59"/>
      <c r="B142" s="60"/>
      <c r="C142" s="61" t="str">
        <f>IFERROR(IF(B142="No CAS","",INDEX('DEQ Pollutant List'!$C$7:$C$614,MATCH('3. Pollutant Emissions - EF'!B142,'DEQ Pollutant List'!$B$7:$B$614,0))),"")</f>
        <v/>
      </c>
      <c r="D142" s="68" t="str">
        <f>IFERROR(IF(OR($B142="",$B142="No CAS"),INDEX('DEQ Pollutant List'!$A$7:$A$614,MATCH($C142,'DEQ Pollutant List'!$C$7:$C$614,0)),INDEX('DEQ Pollutant List'!$A$7:$A$614,MATCH($B142,'DEQ Pollutant List'!$B$7:$B$614,0))),"")</f>
        <v/>
      </c>
      <c r="E142" s="76"/>
      <c r="F142" s="77"/>
      <c r="G142" s="78"/>
      <c r="H142" s="79"/>
      <c r="I142" s="80"/>
      <c r="J142" s="77"/>
      <c r="K142" s="81"/>
      <c r="L142" s="79"/>
      <c r="M142" s="77"/>
      <c r="N142" s="81"/>
      <c r="O142" s="79"/>
    </row>
    <row r="143" spans="1:15" x14ac:dyDescent="0.25">
      <c r="A143" s="59"/>
      <c r="B143" s="60"/>
      <c r="C143" s="61" t="str">
        <f>IFERROR(IF(B143="No CAS","",INDEX('DEQ Pollutant List'!$C$7:$C$614,MATCH('3. Pollutant Emissions - EF'!B143,'DEQ Pollutant List'!$B$7:$B$614,0))),"")</f>
        <v/>
      </c>
      <c r="D143" s="68" t="str">
        <f>IFERROR(IF(OR($B143="",$B143="No CAS"),INDEX('DEQ Pollutant List'!$A$7:$A$614,MATCH($C143,'DEQ Pollutant List'!$C$7:$C$614,0)),INDEX('DEQ Pollutant List'!$A$7:$A$614,MATCH($B143,'DEQ Pollutant List'!$B$7:$B$614,0))),"")</f>
        <v/>
      </c>
      <c r="E143" s="76"/>
      <c r="F143" s="77"/>
      <c r="G143" s="78"/>
      <c r="H143" s="79"/>
      <c r="I143" s="80"/>
      <c r="J143" s="77"/>
      <c r="K143" s="81"/>
      <c r="L143" s="79"/>
      <c r="M143" s="77"/>
      <c r="N143" s="81"/>
      <c r="O143" s="79"/>
    </row>
    <row r="144" spans="1:15" x14ac:dyDescent="0.25">
      <c r="A144" s="59"/>
      <c r="B144" s="60"/>
      <c r="C144" s="61" t="str">
        <f>IFERROR(IF(B144="No CAS","",INDEX('DEQ Pollutant List'!$C$7:$C$614,MATCH('3. Pollutant Emissions - EF'!B144,'DEQ Pollutant List'!$B$7:$B$614,0))),"")</f>
        <v/>
      </c>
      <c r="D144" s="68" t="str">
        <f>IFERROR(IF(OR($B144="",$B144="No CAS"),INDEX('DEQ Pollutant List'!$A$7:$A$614,MATCH($C144,'DEQ Pollutant List'!$C$7:$C$614,0)),INDEX('DEQ Pollutant List'!$A$7:$A$614,MATCH($B144,'DEQ Pollutant List'!$B$7:$B$614,0))),"")</f>
        <v/>
      </c>
      <c r="E144" s="76"/>
      <c r="F144" s="77"/>
      <c r="G144" s="78"/>
      <c r="H144" s="79"/>
      <c r="I144" s="80"/>
      <c r="J144" s="77"/>
      <c r="K144" s="81"/>
      <c r="L144" s="79"/>
      <c r="M144" s="77"/>
      <c r="N144" s="81"/>
      <c r="O144" s="79"/>
    </row>
    <row r="145" spans="1:15" x14ac:dyDescent="0.25">
      <c r="A145" s="59"/>
      <c r="B145" s="60"/>
      <c r="C145" s="61" t="str">
        <f>IFERROR(IF(B145="No CAS","",INDEX('DEQ Pollutant List'!$C$7:$C$614,MATCH('3. Pollutant Emissions - EF'!B145,'DEQ Pollutant List'!$B$7:$B$614,0))),"")</f>
        <v/>
      </c>
      <c r="D145" s="68" t="str">
        <f>IFERROR(IF(OR($B145="",$B145="No CAS"),INDEX('DEQ Pollutant List'!$A$7:$A$614,MATCH($C145,'DEQ Pollutant List'!$C$7:$C$614,0)),INDEX('DEQ Pollutant List'!$A$7:$A$614,MATCH($B145,'DEQ Pollutant List'!$B$7:$B$614,0))),"")</f>
        <v/>
      </c>
      <c r="E145" s="76"/>
      <c r="F145" s="77"/>
      <c r="G145" s="78"/>
      <c r="H145" s="79"/>
      <c r="I145" s="80"/>
      <c r="J145" s="77"/>
      <c r="K145" s="81"/>
      <c r="L145" s="79"/>
      <c r="M145" s="77"/>
      <c r="N145" s="81"/>
      <c r="O145" s="79"/>
    </row>
    <row r="146" spans="1:15" x14ac:dyDescent="0.25">
      <c r="A146" s="59"/>
      <c r="B146" s="60"/>
      <c r="C146" s="61" t="str">
        <f>IFERROR(IF(B146="No CAS","",INDEX('DEQ Pollutant List'!$C$7:$C$614,MATCH('3. Pollutant Emissions - EF'!B146,'DEQ Pollutant List'!$B$7:$B$614,0))),"")</f>
        <v/>
      </c>
      <c r="D146" s="68" t="str">
        <f>IFERROR(IF(OR($B146="",$B146="No CAS"),INDEX('DEQ Pollutant List'!$A$7:$A$614,MATCH($C146,'DEQ Pollutant List'!$C$7:$C$614,0)),INDEX('DEQ Pollutant List'!$A$7:$A$614,MATCH($B146,'DEQ Pollutant List'!$B$7:$B$614,0))),"")</f>
        <v/>
      </c>
      <c r="E146" s="76"/>
      <c r="F146" s="77"/>
      <c r="G146" s="78"/>
      <c r="H146" s="79"/>
      <c r="I146" s="80"/>
      <c r="J146" s="77"/>
      <c r="K146" s="81"/>
      <c r="L146" s="79"/>
      <c r="M146" s="77"/>
      <c r="N146" s="81"/>
      <c r="O146" s="79"/>
    </row>
    <row r="147" spans="1:15" x14ac:dyDescent="0.25">
      <c r="A147" s="59"/>
      <c r="B147" s="60"/>
      <c r="C147" s="61" t="str">
        <f>IFERROR(IF(B147="No CAS","",INDEX('DEQ Pollutant List'!$C$7:$C$614,MATCH('3. Pollutant Emissions - EF'!B147,'DEQ Pollutant List'!$B$7:$B$614,0))),"")</f>
        <v/>
      </c>
      <c r="D147" s="68" t="str">
        <f>IFERROR(IF(OR($B147="",$B147="No CAS"),INDEX('DEQ Pollutant List'!$A$7:$A$614,MATCH($C147,'DEQ Pollutant List'!$C$7:$C$614,0)),INDEX('DEQ Pollutant List'!$A$7:$A$614,MATCH($B147,'DEQ Pollutant List'!$B$7:$B$614,0))),"")</f>
        <v/>
      </c>
      <c r="E147" s="76"/>
      <c r="F147" s="77"/>
      <c r="G147" s="78"/>
      <c r="H147" s="79"/>
      <c r="I147" s="80"/>
      <c r="J147" s="77"/>
      <c r="K147" s="81"/>
      <c r="L147" s="79"/>
      <c r="M147" s="77"/>
      <c r="N147" s="81"/>
      <c r="O147" s="79"/>
    </row>
    <row r="148" spans="1:15" x14ac:dyDescent="0.25">
      <c r="A148" s="59"/>
      <c r="B148" s="60"/>
      <c r="C148" s="61" t="str">
        <f>IFERROR(IF(B148="No CAS","",INDEX('DEQ Pollutant List'!$C$7:$C$614,MATCH('3. Pollutant Emissions - EF'!B148,'DEQ Pollutant List'!$B$7:$B$614,0))),"")</f>
        <v/>
      </c>
      <c r="D148" s="68" t="str">
        <f>IFERROR(IF(OR($B148="",$B148="No CAS"),INDEX('DEQ Pollutant List'!$A$7:$A$614,MATCH($C148,'DEQ Pollutant List'!$C$7:$C$614,0)),INDEX('DEQ Pollutant List'!$A$7:$A$614,MATCH($B148,'DEQ Pollutant List'!$B$7:$B$614,0))),"")</f>
        <v/>
      </c>
      <c r="E148" s="76"/>
      <c r="F148" s="77"/>
      <c r="G148" s="78"/>
      <c r="H148" s="79"/>
      <c r="I148" s="80"/>
      <c r="J148" s="77"/>
      <c r="K148" s="81"/>
      <c r="L148" s="79"/>
      <c r="M148" s="77"/>
      <c r="N148" s="81"/>
      <c r="O148" s="79"/>
    </row>
    <row r="149" spans="1:15" x14ac:dyDescent="0.25">
      <c r="A149" s="59"/>
      <c r="B149" s="60"/>
      <c r="C149" s="61" t="str">
        <f>IFERROR(IF(B149="No CAS","",INDEX('DEQ Pollutant List'!$C$7:$C$614,MATCH('3. Pollutant Emissions - EF'!B149,'DEQ Pollutant List'!$B$7:$B$614,0))),"")</f>
        <v/>
      </c>
      <c r="D149" s="68" t="str">
        <f>IFERROR(IF(OR($B149="",$B149="No CAS"),INDEX('DEQ Pollutant List'!$A$7:$A$614,MATCH($C149,'DEQ Pollutant List'!$C$7:$C$614,0)),INDEX('DEQ Pollutant List'!$A$7:$A$614,MATCH($B149,'DEQ Pollutant List'!$B$7:$B$614,0))),"")</f>
        <v/>
      </c>
      <c r="E149" s="76"/>
      <c r="F149" s="77"/>
      <c r="G149" s="78"/>
      <c r="H149" s="79"/>
      <c r="I149" s="80"/>
      <c r="J149" s="77"/>
      <c r="K149" s="81"/>
      <c r="L149" s="79"/>
      <c r="M149" s="77"/>
      <c r="N149" s="81"/>
      <c r="O149" s="79"/>
    </row>
    <row r="150" spans="1:15" x14ac:dyDescent="0.25">
      <c r="A150" s="59"/>
      <c r="B150" s="60"/>
      <c r="C150" s="61" t="str">
        <f>IFERROR(IF(B150="No CAS","",INDEX('DEQ Pollutant List'!$C$7:$C$614,MATCH('3. Pollutant Emissions - EF'!B150,'DEQ Pollutant List'!$B$7:$B$614,0))),"")</f>
        <v/>
      </c>
      <c r="D150" s="68" t="str">
        <f>IFERROR(IF(OR($B150="",$B150="No CAS"),INDEX('DEQ Pollutant List'!$A$7:$A$614,MATCH($C150,'DEQ Pollutant List'!$C$7:$C$614,0)),INDEX('DEQ Pollutant List'!$A$7:$A$614,MATCH($B150,'DEQ Pollutant List'!$B$7:$B$614,0))),"")</f>
        <v/>
      </c>
      <c r="E150" s="76"/>
      <c r="F150" s="77"/>
      <c r="G150" s="78"/>
      <c r="H150" s="79"/>
      <c r="I150" s="80"/>
      <c r="J150" s="77"/>
      <c r="K150" s="81"/>
      <c r="L150" s="79"/>
      <c r="M150" s="77"/>
      <c r="N150" s="81"/>
      <c r="O150" s="79"/>
    </row>
    <row r="151" spans="1:15" x14ac:dyDescent="0.25">
      <c r="A151" s="59"/>
      <c r="B151" s="60"/>
      <c r="C151" s="61" t="str">
        <f>IFERROR(IF(B151="No CAS","",INDEX('DEQ Pollutant List'!$C$7:$C$614,MATCH('3. Pollutant Emissions - EF'!B151,'DEQ Pollutant List'!$B$7:$B$614,0))),"")</f>
        <v/>
      </c>
      <c r="D151" s="68" t="str">
        <f>IFERROR(IF(OR($B151="",$B151="No CAS"),INDEX('DEQ Pollutant List'!$A$7:$A$614,MATCH($C151,'DEQ Pollutant List'!$C$7:$C$614,0)),INDEX('DEQ Pollutant List'!$A$7:$A$614,MATCH($B151,'DEQ Pollutant List'!$B$7:$B$614,0))),"")</f>
        <v/>
      </c>
      <c r="E151" s="76"/>
      <c r="F151" s="77"/>
      <c r="G151" s="78"/>
      <c r="H151" s="79"/>
      <c r="I151" s="80"/>
      <c r="J151" s="77"/>
      <c r="K151" s="81"/>
      <c r="L151" s="79"/>
      <c r="M151" s="77"/>
      <c r="N151" s="81"/>
      <c r="O151" s="79"/>
    </row>
    <row r="152" spans="1:15" x14ac:dyDescent="0.25">
      <c r="A152" s="59"/>
      <c r="B152" s="60"/>
      <c r="C152" s="61" t="str">
        <f>IFERROR(IF(B152="No CAS","",INDEX('DEQ Pollutant List'!$C$7:$C$614,MATCH('3. Pollutant Emissions - EF'!B152,'DEQ Pollutant List'!$B$7:$B$614,0))),"")</f>
        <v/>
      </c>
      <c r="D152" s="68" t="str">
        <f>IFERROR(IF(OR($B152="",$B152="No CAS"),INDEX('DEQ Pollutant List'!$A$7:$A$614,MATCH($C152,'DEQ Pollutant List'!$C$7:$C$614,0)),INDEX('DEQ Pollutant List'!$A$7:$A$614,MATCH($B152,'DEQ Pollutant List'!$B$7:$B$614,0))),"")</f>
        <v/>
      </c>
      <c r="E152" s="76"/>
      <c r="F152" s="77"/>
      <c r="G152" s="78"/>
      <c r="H152" s="79"/>
      <c r="I152" s="80"/>
      <c r="J152" s="77"/>
      <c r="K152" s="81"/>
      <c r="L152" s="79"/>
      <c r="M152" s="77"/>
      <c r="N152" s="81"/>
      <c r="O152" s="79"/>
    </row>
    <row r="153" spans="1:15" x14ac:dyDescent="0.25">
      <c r="A153" s="59"/>
      <c r="B153" s="60"/>
      <c r="C153" s="61" t="str">
        <f>IFERROR(IF(B153="No CAS","",INDEX('DEQ Pollutant List'!$C$7:$C$614,MATCH('3. Pollutant Emissions - EF'!B153,'DEQ Pollutant List'!$B$7:$B$614,0))),"")</f>
        <v/>
      </c>
      <c r="D153" s="68" t="str">
        <f>IFERROR(IF(OR($B153="",$B153="No CAS"),INDEX('DEQ Pollutant List'!$A$7:$A$614,MATCH($C153,'DEQ Pollutant List'!$C$7:$C$614,0)),INDEX('DEQ Pollutant List'!$A$7:$A$614,MATCH($B153,'DEQ Pollutant List'!$B$7:$B$614,0))),"")</f>
        <v/>
      </c>
      <c r="E153" s="76"/>
      <c r="F153" s="77"/>
      <c r="G153" s="78"/>
      <c r="H153" s="79"/>
      <c r="I153" s="80"/>
      <c r="J153" s="77"/>
      <c r="K153" s="81"/>
      <c r="L153" s="79"/>
      <c r="M153" s="77"/>
      <c r="N153" s="81"/>
      <c r="O153" s="79"/>
    </row>
    <row r="154" spans="1:15" x14ac:dyDescent="0.25">
      <c r="A154" s="59"/>
      <c r="B154" s="60"/>
      <c r="C154" s="61" t="str">
        <f>IFERROR(IF(B154="No CAS","",INDEX('DEQ Pollutant List'!$C$7:$C$614,MATCH('3. Pollutant Emissions - EF'!B154,'DEQ Pollutant List'!$B$7:$B$614,0))),"")</f>
        <v/>
      </c>
      <c r="D154" s="68" t="str">
        <f>IFERROR(IF(OR($B154="",$B154="No CAS"),INDEX('DEQ Pollutant List'!$A$7:$A$614,MATCH($C154,'DEQ Pollutant List'!$C$7:$C$614,0)),INDEX('DEQ Pollutant List'!$A$7:$A$614,MATCH($B154,'DEQ Pollutant List'!$B$7:$B$614,0))),"")</f>
        <v/>
      </c>
      <c r="E154" s="76"/>
      <c r="F154" s="77"/>
      <c r="G154" s="78"/>
      <c r="H154" s="79"/>
      <c r="I154" s="80"/>
      <c r="J154" s="77"/>
      <c r="K154" s="81"/>
      <c r="L154" s="79"/>
      <c r="M154" s="77"/>
      <c r="N154" s="81"/>
      <c r="O154" s="79"/>
    </row>
    <row r="155" spans="1:15" x14ac:dyDescent="0.25">
      <c r="A155" s="59"/>
      <c r="B155" s="60"/>
      <c r="C155" s="61" t="str">
        <f>IFERROR(IF(B155="No CAS","",INDEX('DEQ Pollutant List'!$C$7:$C$614,MATCH('3. Pollutant Emissions - EF'!B155,'DEQ Pollutant List'!$B$7:$B$614,0))),"")</f>
        <v/>
      </c>
      <c r="D155" s="68" t="str">
        <f>IFERROR(IF(OR($B155="",$B155="No CAS"),INDEX('DEQ Pollutant List'!$A$7:$A$614,MATCH($C155,'DEQ Pollutant List'!$C$7:$C$614,0)),INDEX('DEQ Pollutant List'!$A$7:$A$614,MATCH($B155,'DEQ Pollutant List'!$B$7:$B$614,0))),"")</f>
        <v/>
      </c>
      <c r="E155" s="76"/>
      <c r="F155" s="77"/>
      <c r="G155" s="78"/>
      <c r="H155" s="79"/>
      <c r="I155" s="80"/>
      <c r="J155" s="77"/>
      <c r="K155" s="81"/>
      <c r="L155" s="79"/>
      <c r="M155" s="77"/>
      <c r="N155" s="81"/>
      <c r="O155" s="79"/>
    </row>
    <row r="156" spans="1:15" x14ac:dyDescent="0.25">
      <c r="A156" s="59"/>
      <c r="B156" s="60"/>
      <c r="C156" s="61" t="str">
        <f>IFERROR(IF(B156="No CAS","",INDEX('DEQ Pollutant List'!$C$7:$C$614,MATCH('3. Pollutant Emissions - EF'!B156,'DEQ Pollutant List'!$B$7:$B$614,0))),"")</f>
        <v/>
      </c>
      <c r="D156" s="68" t="str">
        <f>IFERROR(IF(OR($B156="",$B156="No CAS"),INDEX('DEQ Pollutant List'!$A$7:$A$614,MATCH($C156,'DEQ Pollutant List'!$C$7:$C$614,0)),INDEX('DEQ Pollutant List'!$A$7:$A$614,MATCH($B156,'DEQ Pollutant List'!$B$7:$B$614,0))),"")</f>
        <v/>
      </c>
      <c r="E156" s="76"/>
      <c r="F156" s="77"/>
      <c r="G156" s="78"/>
      <c r="H156" s="79"/>
      <c r="I156" s="80"/>
      <c r="J156" s="77"/>
      <c r="K156" s="81"/>
      <c r="L156" s="79"/>
      <c r="M156" s="77"/>
      <c r="N156" s="81"/>
      <c r="O156" s="79"/>
    </row>
    <row r="157" spans="1:15" x14ac:dyDescent="0.25">
      <c r="A157" s="59"/>
      <c r="B157" s="60"/>
      <c r="C157" s="61" t="str">
        <f>IFERROR(IF(B157="No CAS","",INDEX('DEQ Pollutant List'!$C$7:$C$614,MATCH('3. Pollutant Emissions - EF'!B157,'DEQ Pollutant List'!$B$7:$B$614,0))),"")</f>
        <v/>
      </c>
      <c r="D157" s="68" t="str">
        <f>IFERROR(IF(OR($B157="",$B157="No CAS"),INDEX('DEQ Pollutant List'!$A$7:$A$614,MATCH($C157,'DEQ Pollutant List'!$C$7:$C$614,0)),INDEX('DEQ Pollutant List'!$A$7:$A$614,MATCH($B157,'DEQ Pollutant List'!$B$7:$B$614,0))),"")</f>
        <v/>
      </c>
      <c r="E157" s="76"/>
      <c r="F157" s="77"/>
      <c r="G157" s="78"/>
      <c r="H157" s="79"/>
      <c r="I157" s="80"/>
      <c r="J157" s="77"/>
      <c r="K157" s="81"/>
      <c r="L157" s="79"/>
      <c r="M157" s="77"/>
      <c r="N157" s="81"/>
      <c r="O157" s="79"/>
    </row>
    <row r="158" spans="1:15" x14ac:dyDescent="0.25">
      <c r="A158" s="59"/>
      <c r="B158" s="60"/>
      <c r="C158" s="61" t="str">
        <f>IFERROR(IF(B158="No CAS","",INDEX('DEQ Pollutant List'!$C$7:$C$614,MATCH('3. Pollutant Emissions - EF'!B158,'DEQ Pollutant List'!$B$7:$B$614,0))),"")</f>
        <v/>
      </c>
      <c r="D158" s="68" t="str">
        <f>IFERROR(IF(OR($B158="",$B158="No CAS"),INDEX('DEQ Pollutant List'!$A$7:$A$614,MATCH($C158,'DEQ Pollutant List'!$C$7:$C$614,0)),INDEX('DEQ Pollutant List'!$A$7:$A$614,MATCH($B158,'DEQ Pollutant List'!$B$7:$B$614,0))),"")</f>
        <v/>
      </c>
      <c r="E158" s="76"/>
      <c r="F158" s="77"/>
      <c r="G158" s="78"/>
      <c r="H158" s="79"/>
      <c r="I158" s="80"/>
      <c r="J158" s="77"/>
      <c r="K158" s="81"/>
      <c r="L158" s="79"/>
      <c r="M158" s="77"/>
      <c r="N158" s="81"/>
      <c r="O158" s="79"/>
    </row>
    <row r="159" spans="1:15" x14ac:dyDescent="0.25">
      <c r="A159" s="59"/>
      <c r="B159" s="60"/>
      <c r="C159" s="61" t="str">
        <f>IFERROR(IF(B159="No CAS","",INDEX('DEQ Pollutant List'!$C$7:$C$614,MATCH('3. Pollutant Emissions - EF'!B159,'DEQ Pollutant List'!$B$7:$B$614,0))),"")</f>
        <v/>
      </c>
      <c r="D159" s="68" t="str">
        <f>IFERROR(IF(OR($B159="",$B159="No CAS"),INDEX('DEQ Pollutant List'!$A$7:$A$614,MATCH($C159,'DEQ Pollutant List'!$C$7:$C$614,0)),INDEX('DEQ Pollutant List'!$A$7:$A$614,MATCH($B159,'DEQ Pollutant List'!$B$7:$B$614,0))),"")</f>
        <v/>
      </c>
      <c r="E159" s="76"/>
      <c r="F159" s="77"/>
      <c r="G159" s="78"/>
      <c r="H159" s="79"/>
      <c r="I159" s="80"/>
      <c r="J159" s="77"/>
      <c r="K159" s="81"/>
      <c r="L159" s="79"/>
      <c r="M159" s="77"/>
      <c r="N159" s="81"/>
      <c r="O159" s="79"/>
    </row>
    <row r="160" spans="1:15" x14ac:dyDescent="0.25">
      <c r="A160" s="59"/>
      <c r="B160" s="60"/>
      <c r="C160" s="61" t="str">
        <f>IFERROR(IF(B160="No CAS","",INDEX('DEQ Pollutant List'!$C$7:$C$614,MATCH('3. Pollutant Emissions - EF'!B160,'DEQ Pollutant List'!$B$7:$B$614,0))),"")</f>
        <v/>
      </c>
      <c r="D160" s="68" t="str">
        <f>IFERROR(IF(OR($B160="",$B160="No CAS"),INDEX('DEQ Pollutant List'!$A$7:$A$614,MATCH($C160,'DEQ Pollutant List'!$C$7:$C$614,0)),INDEX('DEQ Pollutant List'!$A$7:$A$614,MATCH($B160,'DEQ Pollutant List'!$B$7:$B$614,0))),"")</f>
        <v/>
      </c>
      <c r="E160" s="76"/>
      <c r="F160" s="77"/>
      <c r="G160" s="78"/>
      <c r="H160" s="79"/>
      <c r="I160" s="80"/>
      <c r="J160" s="77"/>
      <c r="K160" s="81"/>
      <c r="L160" s="79"/>
      <c r="M160" s="77"/>
      <c r="N160" s="81"/>
      <c r="O160" s="79"/>
    </row>
    <row r="161" spans="1:15" x14ac:dyDescent="0.25">
      <c r="A161" s="59"/>
      <c r="B161" s="60"/>
      <c r="C161" s="61" t="str">
        <f>IFERROR(IF(B161="No CAS","",INDEX('DEQ Pollutant List'!$C$7:$C$614,MATCH('3. Pollutant Emissions - EF'!B161,'DEQ Pollutant List'!$B$7:$B$614,0))),"")</f>
        <v/>
      </c>
      <c r="D161" s="68" t="str">
        <f>IFERROR(IF(OR($B161="",$B161="No CAS"),INDEX('DEQ Pollutant List'!$A$7:$A$614,MATCH($C161,'DEQ Pollutant List'!$C$7:$C$614,0)),INDEX('DEQ Pollutant List'!$A$7:$A$614,MATCH($B161,'DEQ Pollutant List'!$B$7:$B$614,0))),"")</f>
        <v/>
      </c>
      <c r="E161" s="76"/>
      <c r="F161" s="77"/>
      <c r="G161" s="78"/>
      <c r="H161" s="79"/>
      <c r="I161" s="80"/>
      <c r="J161" s="77"/>
      <c r="K161" s="81"/>
      <c r="L161" s="79"/>
      <c r="M161" s="77"/>
      <c r="N161" s="81"/>
      <c r="O161" s="79"/>
    </row>
    <row r="162" spans="1:15" x14ac:dyDescent="0.25">
      <c r="A162" s="59"/>
      <c r="B162" s="60"/>
      <c r="C162" s="61" t="str">
        <f>IFERROR(IF(B162="No CAS","",INDEX('DEQ Pollutant List'!$C$7:$C$614,MATCH('3. Pollutant Emissions - EF'!B162,'DEQ Pollutant List'!$B$7:$B$614,0))),"")</f>
        <v/>
      </c>
      <c r="D162" s="68" t="str">
        <f>IFERROR(IF(OR($B162="",$B162="No CAS"),INDEX('DEQ Pollutant List'!$A$7:$A$614,MATCH($C162,'DEQ Pollutant List'!$C$7:$C$614,0)),INDEX('DEQ Pollutant List'!$A$7:$A$614,MATCH($B162,'DEQ Pollutant List'!$B$7:$B$614,0))),"")</f>
        <v/>
      </c>
      <c r="E162" s="76"/>
      <c r="F162" s="77"/>
      <c r="G162" s="78"/>
      <c r="H162" s="79"/>
      <c r="I162" s="80"/>
      <c r="J162" s="77"/>
      <c r="K162" s="81"/>
      <c r="L162" s="79"/>
      <c r="M162" s="77"/>
      <c r="N162" s="81"/>
      <c r="O162" s="79"/>
    </row>
    <row r="163" spans="1:15" x14ac:dyDescent="0.25">
      <c r="A163" s="59"/>
      <c r="B163" s="60"/>
      <c r="C163" s="61" t="str">
        <f>IFERROR(IF(B163="No CAS","",INDEX('DEQ Pollutant List'!$C$7:$C$614,MATCH('3. Pollutant Emissions - EF'!B163,'DEQ Pollutant List'!$B$7:$B$614,0))),"")</f>
        <v/>
      </c>
      <c r="D163" s="68" t="str">
        <f>IFERROR(IF(OR($B163="",$B163="No CAS"),INDEX('DEQ Pollutant List'!$A$7:$A$614,MATCH($C163,'DEQ Pollutant List'!$C$7:$C$614,0)),INDEX('DEQ Pollutant List'!$A$7:$A$614,MATCH($B163,'DEQ Pollutant List'!$B$7:$B$614,0))),"")</f>
        <v/>
      </c>
      <c r="E163" s="76"/>
      <c r="F163" s="77"/>
      <c r="G163" s="78"/>
      <c r="H163" s="79"/>
      <c r="I163" s="80"/>
      <c r="J163" s="77"/>
      <c r="K163" s="81"/>
      <c r="L163" s="79"/>
      <c r="M163" s="77"/>
      <c r="N163" s="81"/>
      <c r="O163" s="79"/>
    </row>
    <row r="164" spans="1:15" x14ac:dyDescent="0.25">
      <c r="A164" s="59"/>
      <c r="B164" s="60"/>
      <c r="C164" s="61" t="str">
        <f>IFERROR(IF(B164="No CAS","",INDEX('DEQ Pollutant List'!$C$7:$C$614,MATCH('3. Pollutant Emissions - EF'!B164,'DEQ Pollutant List'!$B$7:$B$614,0))),"")</f>
        <v/>
      </c>
      <c r="D164" s="68" t="str">
        <f>IFERROR(IF(OR($B164="",$B164="No CAS"),INDEX('DEQ Pollutant List'!$A$7:$A$614,MATCH($C164,'DEQ Pollutant List'!$C$7:$C$614,0)),INDEX('DEQ Pollutant List'!$A$7:$A$614,MATCH($B164,'DEQ Pollutant List'!$B$7:$B$614,0))),"")</f>
        <v/>
      </c>
      <c r="E164" s="76"/>
      <c r="F164" s="77"/>
      <c r="G164" s="78"/>
      <c r="H164" s="79"/>
      <c r="I164" s="80"/>
      <c r="J164" s="77"/>
      <c r="K164" s="81"/>
      <c r="L164" s="79"/>
      <c r="M164" s="77"/>
      <c r="N164" s="81"/>
      <c r="O164" s="79"/>
    </row>
    <row r="165" spans="1:15" x14ac:dyDescent="0.25">
      <c r="A165" s="59"/>
      <c r="B165" s="60"/>
      <c r="C165" s="61" t="str">
        <f>IFERROR(IF(B165="No CAS","",INDEX('DEQ Pollutant List'!$C$7:$C$614,MATCH('3. Pollutant Emissions - EF'!B165,'DEQ Pollutant List'!$B$7:$B$614,0))),"")</f>
        <v/>
      </c>
      <c r="D165" s="68" t="str">
        <f>IFERROR(IF(OR($B165="",$B165="No CAS"),INDEX('DEQ Pollutant List'!$A$7:$A$614,MATCH($C165,'DEQ Pollutant List'!$C$7:$C$614,0)),INDEX('DEQ Pollutant List'!$A$7:$A$614,MATCH($B165,'DEQ Pollutant List'!$B$7:$B$614,0))),"")</f>
        <v/>
      </c>
      <c r="E165" s="76"/>
      <c r="F165" s="77"/>
      <c r="G165" s="78"/>
      <c r="H165" s="79"/>
      <c r="I165" s="80"/>
      <c r="J165" s="77"/>
      <c r="K165" s="81"/>
      <c r="L165" s="79"/>
      <c r="M165" s="77"/>
      <c r="N165" s="81"/>
      <c r="O165" s="79"/>
    </row>
    <row r="166" spans="1:15" x14ac:dyDescent="0.25">
      <c r="A166" s="59"/>
      <c r="B166" s="60"/>
      <c r="C166" s="61" t="str">
        <f>IFERROR(IF(B166="No CAS","",INDEX('DEQ Pollutant List'!$C$7:$C$614,MATCH('3. Pollutant Emissions - EF'!B166,'DEQ Pollutant List'!$B$7:$B$614,0))),"")</f>
        <v/>
      </c>
      <c r="D166" s="68" t="str">
        <f>IFERROR(IF(OR($B166="",$B166="No CAS"),INDEX('DEQ Pollutant List'!$A$7:$A$614,MATCH($C166,'DEQ Pollutant List'!$C$7:$C$614,0)),INDEX('DEQ Pollutant List'!$A$7:$A$614,MATCH($B166,'DEQ Pollutant List'!$B$7:$B$614,0))),"")</f>
        <v/>
      </c>
      <c r="E166" s="76"/>
      <c r="F166" s="77"/>
      <c r="G166" s="78"/>
      <c r="H166" s="79"/>
      <c r="I166" s="80"/>
      <c r="J166" s="77"/>
      <c r="K166" s="81"/>
      <c r="L166" s="79"/>
      <c r="M166" s="77"/>
      <c r="N166" s="81"/>
      <c r="O166" s="79"/>
    </row>
    <row r="167" spans="1:15" x14ac:dyDescent="0.25">
      <c r="A167" s="59"/>
      <c r="B167" s="60"/>
      <c r="C167" s="61" t="str">
        <f>IFERROR(IF(B167="No CAS","",INDEX('DEQ Pollutant List'!$C$7:$C$614,MATCH('3. Pollutant Emissions - EF'!B167,'DEQ Pollutant List'!$B$7:$B$614,0))),"")</f>
        <v/>
      </c>
      <c r="D167" s="68" t="str">
        <f>IFERROR(IF(OR($B167="",$B167="No CAS"),INDEX('DEQ Pollutant List'!$A$7:$A$614,MATCH($C167,'DEQ Pollutant List'!$C$7:$C$614,0)),INDEX('DEQ Pollutant List'!$A$7:$A$614,MATCH($B167,'DEQ Pollutant List'!$B$7:$B$614,0))),"")</f>
        <v/>
      </c>
      <c r="E167" s="76"/>
      <c r="F167" s="77"/>
      <c r="G167" s="78"/>
      <c r="H167" s="79"/>
      <c r="I167" s="80"/>
      <c r="J167" s="77"/>
      <c r="K167" s="81"/>
      <c r="L167" s="79"/>
      <c r="M167" s="77"/>
      <c r="N167" s="81"/>
      <c r="O167" s="79"/>
    </row>
    <row r="168" spans="1:15" x14ac:dyDescent="0.25">
      <c r="A168" s="59"/>
      <c r="B168" s="60"/>
      <c r="C168" s="61" t="str">
        <f>IFERROR(IF(B168="No CAS","",INDEX('DEQ Pollutant List'!$C$7:$C$614,MATCH('3. Pollutant Emissions - EF'!B168,'DEQ Pollutant List'!$B$7:$B$614,0))),"")</f>
        <v/>
      </c>
      <c r="D168" s="68" t="str">
        <f>IFERROR(IF(OR($B168="",$B168="No CAS"),INDEX('DEQ Pollutant List'!$A$7:$A$614,MATCH($C168,'DEQ Pollutant List'!$C$7:$C$614,0)),INDEX('DEQ Pollutant List'!$A$7:$A$614,MATCH($B168,'DEQ Pollutant List'!$B$7:$B$614,0))),"")</f>
        <v/>
      </c>
      <c r="E168" s="76"/>
      <c r="F168" s="77"/>
      <c r="G168" s="78"/>
      <c r="H168" s="79"/>
      <c r="I168" s="80"/>
      <c r="J168" s="77"/>
      <c r="K168" s="81"/>
      <c r="L168" s="79"/>
      <c r="M168" s="77"/>
      <c r="N168" s="81"/>
      <c r="O168" s="79"/>
    </row>
    <row r="169" spans="1:15" x14ac:dyDescent="0.25">
      <c r="A169" s="59"/>
      <c r="B169" s="60"/>
      <c r="C169" s="61" t="str">
        <f>IFERROR(IF(B169="No CAS","",INDEX('DEQ Pollutant List'!$C$7:$C$614,MATCH('3. Pollutant Emissions - EF'!B169,'DEQ Pollutant List'!$B$7:$B$614,0))),"")</f>
        <v/>
      </c>
      <c r="D169" s="68" t="str">
        <f>IFERROR(IF(OR($B169="",$B169="No CAS"),INDEX('DEQ Pollutant List'!$A$7:$A$614,MATCH($C169,'DEQ Pollutant List'!$C$7:$C$614,0)),INDEX('DEQ Pollutant List'!$A$7:$A$614,MATCH($B169,'DEQ Pollutant List'!$B$7:$B$614,0))),"")</f>
        <v/>
      </c>
      <c r="E169" s="76"/>
      <c r="F169" s="77"/>
      <c r="G169" s="78"/>
      <c r="H169" s="79"/>
      <c r="I169" s="80"/>
      <c r="J169" s="77"/>
      <c r="K169" s="81"/>
      <c r="L169" s="79"/>
      <c r="M169" s="77"/>
      <c r="N169" s="81"/>
      <c r="O169" s="79"/>
    </row>
    <row r="170" spans="1:15" x14ac:dyDescent="0.25">
      <c r="A170" s="59"/>
      <c r="B170" s="60"/>
      <c r="C170" s="61" t="str">
        <f>IFERROR(IF(B170="No CAS","",INDEX('DEQ Pollutant List'!$C$7:$C$614,MATCH('3. Pollutant Emissions - EF'!B170,'DEQ Pollutant List'!$B$7:$B$614,0))),"")</f>
        <v/>
      </c>
      <c r="D170" s="68" t="str">
        <f>IFERROR(IF(OR($B170="",$B170="No CAS"),INDEX('DEQ Pollutant List'!$A$7:$A$614,MATCH($C170,'DEQ Pollutant List'!$C$7:$C$614,0)),INDEX('DEQ Pollutant List'!$A$7:$A$614,MATCH($B170,'DEQ Pollutant List'!$B$7:$B$614,0))),"")</f>
        <v/>
      </c>
      <c r="E170" s="76"/>
      <c r="F170" s="77"/>
      <c r="G170" s="78"/>
      <c r="H170" s="79"/>
      <c r="I170" s="80"/>
      <c r="J170" s="77"/>
      <c r="K170" s="81"/>
      <c r="L170" s="79"/>
      <c r="M170" s="77"/>
      <c r="N170" s="81"/>
      <c r="O170" s="79"/>
    </row>
    <row r="171" spans="1:15" x14ac:dyDescent="0.25">
      <c r="A171" s="59"/>
      <c r="B171" s="60"/>
      <c r="C171" s="61" t="str">
        <f>IFERROR(IF(B171="No CAS","",INDEX('DEQ Pollutant List'!$C$7:$C$614,MATCH('3. Pollutant Emissions - EF'!B171,'DEQ Pollutant List'!$B$7:$B$614,0))),"")</f>
        <v/>
      </c>
      <c r="D171" s="68" t="str">
        <f>IFERROR(IF(OR($B171="",$B171="No CAS"),INDEX('DEQ Pollutant List'!$A$7:$A$614,MATCH($C171,'DEQ Pollutant List'!$C$7:$C$614,0)),INDEX('DEQ Pollutant List'!$A$7:$A$614,MATCH($B171,'DEQ Pollutant List'!$B$7:$B$614,0))),"")</f>
        <v/>
      </c>
      <c r="E171" s="76"/>
      <c r="F171" s="77"/>
      <c r="G171" s="78"/>
      <c r="H171" s="79"/>
      <c r="I171" s="80"/>
      <c r="J171" s="77"/>
      <c r="K171" s="81"/>
      <c r="L171" s="79"/>
      <c r="M171" s="77"/>
      <c r="N171" s="81"/>
      <c r="O171" s="79"/>
    </row>
    <row r="172" spans="1:15" x14ac:dyDescent="0.25">
      <c r="A172" s="59"/>
      <c r="B172" s="60"/>
      <c r="C172" s="61" t="str">
        <f>IFERROR(IF(B172="No CAS","",INDEX('DEQ Pollutant List'!$C$7:$C$614,MATCH('3. Pollutant Emissions - EF'!B172,'DEQ Pollutant List'!$B$7:$B$614,0))),"")</f>
        <v/>
      </c>
      <c r="D172" s="68" t="str">
        <f>IFERROR(IF(OR($B172="",$B172="No CAS"),INDEX('DEQ Pollutant List'!$A$7:$A$614,MATCH($C172,'DEQ Pollutant List'!$C$7:$C$614,0)),INDEX('DEQ Pollutant List'!$A$7:$A$614,MATCH($B172,'DEQ Pollutant List'!$B$7:$B$614,0))),"")</f>
        <v/>
      </c>
      <c r="E172" s="76"/>
      <c r="F172" s="77"/>
      <c r="G172" s="78"/>
      <c r="H172" s="79"/>
      <c r="I172" s="80"/>
      <c r="J172" s="77"/>
      <c r="K172" s="81"/>
      <c r="L172" s="79"/>
      <c r="M172" s="77"/>
      <c r="N172" s="81"/>
      <c r="O172" s="79"/>
    </row>
    <row r="173" spans="1:15" x14ac:dyDescent="0.25">
      <c r="A173" s="59"/>
      <c r="B173" s="60"/>
      <c r="C173" s="61" t="str">
        <f>IFERROR(IF(B173="No CAS","",INDEX('DEQ Pollutant List'!$C$7:$C$614,MATCH('3. Pollutant Emissions - EF'!B173,'DEQ Pollutant List'!$B$7:$B$614,0))),"")</f>
        <v/>
      </c>
      <c r="D173" s="68" t="str">
        <f>IFERROR(IF(OR($B173="",$B173="No CAS"),INDEX('DEQ Pollutant List'!$A$7:$A$614,MATCH($C173,'DEQ Pollutant List'!$C$7:$C$614,0)),INDEX('DEQ Pollutant List'!$A$7:$A$614,MATCH($B173,'DEQ Pollutant List'!$B$7:$B$614,0))),"")</f>
        <v/>
      </c>
      <c r="E173" s="76"/>
      <c r="F173" s="77"/>
      <c r="G173" s="78"/>
      <c r="H173" s="79"/>
      <c r="I173" s="80"/>
      <c r="J173" s="77"/>
      <c r="K173" s="81"/>
      <c r="L173" s="79"/>
      <c r="M173" s="77"/>
      <c r="N173" s="81"/>
      <c r="O173" s="79"/>
    </row>
    <row r="174" spans="1:15" x14ac:dyDescent="0.25">
      <c r="A174" s="59"/>
      <c r="B174" s="60"/>
      <c r="C174" s="61" t="str">
        <f>IFERROR(IF(B174="No CAS","",INDEX('DEQ Pollutant List'!$C$7:$C$614,MATCH('3. Pollutant Emissions - EF'!B174,'DEQ Pollutant List'!$B$7:$B$614,0))),"")</f>
        <v/>
      </c>
      <c r="D174" s="68" t="str">
        <f>IFERROR(IF(OR($B174="",$B174="No CAS"),INDEX('DEQ Pollutant List'!$A$7:$A$614,MATCH($C174,'DEQ Pollutant List'!$C$7:$C$614,0)),INDEX('DEQ Pollutant List'!$A$7:$A$614,MATCH($B174,'DEQ Pollutant List'!$B$7:$B$614,0))),"")</f>
        <v/>
      </c>
      <c r="E174" s="76"/>
      <c r="F174" s="77"/>
      <c r="G174" s="78"/>
      <c r="H174" s="79"/>
      <c r="I174" s="80"/>
      <c r="J174" s="77"/>
      <c r="K174" s="81"/>
      <c r="L174" s="79"/>
      <c r="M174" s="77"/>
      <c r="N174" s="81"/>
      <c r="O174" s="79"/>
    </row>
    <row r="175" spans="1:15" x14ac:dyDescent="0.25">
      <c r="A175" s="59"/>
      <c r="B175" s="60"/>
      <c r="C175" s="61" t="str">
        <f>IFERROR(IF(B175="No CAS","",INDEX('DEQ Pollutant List'!$C$7:$C$614,MATCH('3. Pollutant Emissions - EF'!B175,'DEQ Pollutant List'!$B$7:$B$614,0))),"")</f>
        <v/>
      </c>
      <c r="D175" s="68" t="str">
        <f>IFERROR(IF(OR($B175="",$B175="No CAS"),INDEX('DEQ Pollutant List'!$A$7:$A$614,MATCH($C175,'DEQ Pollutant List'!$C$7:$C$614,0)),INDEX('DEQ Pollutant List'!$A$7:$A$614,MATCH($B175,'DEQ Pollutant List'!$B$7:$B$614,0))),"")</f>
        <v/>
      </c>
      <c r="E175" s="76"/>
      <c r="F175" s="77"/>
      <c r="G175" s="78"/>
      <c r="H175" s="79"/>
      <c r="I175" s="80"/>
      <c r="J175" s="77"/>
      <c r="K175" s="81"/>
      <c r="L175" s="79"/>
      <c r="M175" s="77"/>
      <c r="N175" s="81"/>
      <c r="O175" s="79"/>
    </row>
    <row r="176" spans="1:15" x14ac:dyDescent="0.25">
      <c r="A176" s="59"/>
      <c r="B176" s="60"/>
      <c r="C176" s="61" t="str">
        <f>IFERROR(IF(B176="No CAS","",INDEX('DEQ Pollutant List'!$C$7:$C$614,MATCH('3. Pollutant Emissions - EF'!B176,'DEQ Pollutant List'!$B$7:$B$614,0))),"")</f>
        <v/>
      </c>
      <c r="D176" s="68" t="str">
        <f>IFERROR(IF(OR($B176="",$B176="No CAS"),INDEX('DEQ Pollutant List'!$A$7:$A$614,MATCH($C176,'DEQ Pollutant List'!$C$7:$C$614,0)),INDEX('DEQ Pollutant List'!$A$7:$A$614,MATCH($B176,'DEQ Pollutant List'!$B$7:$B$614,0))),"")</f>
        <v/>
      </c>
      <c r="E176" s="76"/>
      <c r="F176" s="77"/>
      <c r="G176" s="78"/>
      <c r="H176" s="79"/>
      <c r="I176" s="80"/>
      <c r="J176" s="77"/>
      <c r="K176" s="81"/>
      <c r="L176" s="79"/>
      <c r="M176" s="77"/>
      <c r="N176" s="81"/>
      <c r="O176" s="79"/>
    </row>
    <row r="177" spans="1:15" x14ac:dyDescent="0.25">
      <c r="A177" s="59"/>
      <c r="B177" s="60"/>
      <c r="C177" s="61" t="str">
        <f>IFERROR(IF(B177="No CAS","",INDEX('DEQ Pollutant List'!$C$7:$C$614,MATCH('3. Pollutant Emissions - EF'!B177,'DEQ Pollutant List'!$B$7:$B$614,0))),"")</f>
        <v/>
      </c>
      <c r="D177" s="68" t="str">
        <f>IFERROR(IF(OR($B177="",$B177="No CAS"),INDEX('DEQ Pollutant List'!$A$7:$A$614,MATCH($C177,'DEQ Pollutant List'!$C$7:$C$614,0)),INDEX('DEQ Pollutant List'!$A$7:$A$614,MATCH($B177,'DEQ Pollutant List'!$B$7:$B$614,0))),"")</f>
        <v/>
      </c>
      <c r="E177" s="76"/>
      <c r="F177" s="77"/>
      <c r="G177" s="78"/>
      <c r="H177" s="79"/>
      <c r="I177" s="80"/>
      <c r="J177" s="77"/>
      <c r="K177" s="81"/>
      <c r="L177" s="79"/>
      <c r="M177" s="77"/>
      <c r="N177" s="81"/>
      <c r="O177" s="79"/>
    </row>
    <row r="178" spans="1:15" x14ac:dyDescent="0.25">
      <c r="A178" s="59"/>
      <c r="B178" s="60"/>
      <c r="C178" s="61" t="str">
        <f>IFERROR(IF(B178="No CAS","",INDEX('DEQ Pollutant List'!$C$7:$C$614,MATCH('3. Pollutant Emissions - EF'!B178,'DEQ Pollutant List'!$B$7:$B$614,0))),"")</f>
        <v/>
      </c>
      <c r="D178" s="68" t="str">
        <f>IFERROR(IF(OR($B178="",$B178="No CAS"),INDEX('DEQ Pollutant List'!$A$7:$A$614,MATCH($C178,'DEQ Pollutant List'!$C$7:$C$614,0)),INDEX('DEQ Pollutant List'!$A$7:$A$614,MATCH($B178,'DEQ Pollutant List'!$B$7:$B$614,0))),"")</f>
        <v/>
      </c>
      <c r="E178" s="76"/>
      <c r="F178" s="77"/>
      <c r="G178" s="78"/>
      <c r="H178" s="79"/>
      <c r="I178" s="80"/>
      <c r="J178" s="77"/>
      <c r="K178" s="81"/>
      <c r="L178" s="79"/>
      <c r="M178" s="77"/>
      <c r="N178" s="81"/>
      <c r="O178" s="79"/>
    </row>
    <row r="179" spans="1:15" x14ac:dyDescent="0.25">
      <c r="A179" s="59"/>
      <c r="B179" s="60"/>
      <c r="C179" s="61" t="str">
        <f>IFERROR(IF(B179="No CAS","",INDEX('DEQ Pollutant List'!$C$7:$C$614,MATCH('3. Pollutant Emissions - EF'!B179,'DEQ Pollutant List'!$B$7:$B$614,0))),"")</f>
        <v/>
      </c>
      <c r="D179" s="68" t="str">
        <f>IFERROR(IF(OR($B179="",$B179="No CAS"),INDEX('DEQ Pollutant List'!$A$7:$A$614,MATCH($C179,'DEQ Pollutant List'!$C$7:$C$614,0)),INDEX('DEQ Pollutant List'!$A$7:$A$614,MATCH($B179,'DEQ Pollutant List'!$B$7:$B$614,0))),"")</f>
        <v/>
      </c>
      <c r="E179" s="76"/>
      <c r="F179" s="77"/>
      <c r="G179" s="78"/>
      <c r="H179" s="79"/>
      <c r="I179" s="80"/>
      <c r="J179" s="77"/>
      <c r="K179" s="81"/>
      <c r="L179" s="79"/>
      <c r="M179" s="77"/>
      <c r="N179" s="81"/>
      <c r="O179" s="79"/>
    </row>
    <row r="180" spans="1:15" x14ac:dyDescent="0.25">
      <c r="A180" s="59"/>
      <c r="B180" s="60"/>
      <c r="C180" s="61" t="str">
        <f>IFERROR(IF(B180="No CAS","",INDEX('DEQ Pollutant List'!$C$7:$C$614,MATCH('3. Pollutant Emissions - EF'!B180,'DEQ Pollutant List'!$B$7:$B$614,0))),"")</f>
        <v/>
      </c>
      <c r="D180" s="68" t="str">
        <f>IFERROR(IF(OR($B180="",$B180="No CAS"),INDEX('DEQ Pollutant List'!$A$7:$A$614,MATCH($C180,'DEQ Pollutant List'!$C$7:$C$614,0)),INDEX('DEQ Pollutant List'!$A$7:$A$614,MATCH($B180,'DEQ Pollutant List'!$B$7:$B$614,0))),"")</f>
        <v/>
      </c>
      <c r="E180" s="76"/>
      <c r="F180" s="77"/>
      <c r="G180" s="78"/>
      <c r="H180" s="79"/>
      <c r="I180" s="80"/>
      <c r="J180" s="77"/>
      <c r="K180" s="81"/>
      <c r="L180" s="79"/>
      <c r="M180" s="77"/>
      <c r="N180" s="81"/>
      <c r="O180" s="79"/>
    </row>
    <row r="181" spans="1:15" x14ac:dyDescent="0.25">
      <c r="A181" s="59"/>
      <c r="B181" s="60"/>
      <c r="C181" s="61" t="str">
        <f>IFERROR(IF(B181="No CAS","",INDEX('DEQ Pollutant List'!$C$7:$C$614,MATCH('3. Pollutant Emissions - EF'!B181,'DEQ Pollutant List'!$B$7:$B$614,0))),"")</f>
        <v/>
      </c>
      <c r="D181" s="68" t="str">
        <f>IFERROR(IF(OR($B181="",$B181="No CAS"),INDEX('DEQ Pollutant List'!$A$7:$A$614,MATCH($C181,'DEQ Pollutant List'!$C$7:$C$614,0)),INDEX('DEQ Pollutant List'!$A$7:$A$614,MATCH($B181,'DEQ Pollutant List'!$B$7:$B$614,0))),"")</f>
        <v/>
      </c>
      <c r="E181" s="76"/>
      <c r="F181" s="77"/>
      <c r="G181" s="78"/>
      <c r="H181" s="79"/>
      <c r="I181" s="80"/>
      <c r="J181" s="77"/>
      <c r="K181" s="81"/>
      <c r="L181" s="79"/>
      <c r="M181" s="77"/>
      <c r="N181" s="81"/>
      <c r="O181" s="79"/>
    </row>
    <row r="182" spans="1:15" x14ac:dyDescent="0.25">
      <c r="A182" s="59"/>
      <c r="B182" s="60"/>
      <c r="C182" s="61" t="str">
        <f>IFERROR(IF(B182="No CAS","",INDEX('DEQ Pollutant List'!$C$7:$C$614,MATCH('3. Pollutant Emissions - EF'!B182,'DEQ Pollutant List'!$B$7:$B$614,0))),"")</f>
        <v/>
      </c>
      <c r="D182" s="68" t="str">
        <f>IFERROR(IF(OR($B182="",$B182="No CAS"),INDEX('DEQ Pollutant List'!$A$7:$A$614,MATCH($C182,'DEQ Pollutant List'!$C$7:$C$614,0)),INDEX('DEQ Pollutant List'!$A$7:$A$614,MATCH($B182,'DEQ Pollutant List'!$B$7:$B$614,0))),"")</f>
        <v/>
      </c>
      <c r="E182" s="76"/>
      <c r="F182" s="77"/>
      <c r="G182" s="78"/>
      <c r="H182" s="79"/>
      <c r="I182" s="80"/>
      <c r="J182" s="77"/>
      <c r="K182" s="81"/>
      <c r="L182" s="79"/>
      <c r="M182" s="77"/>
      <c r="N182" s="81"/>
      <c r="O182" s="79"/>
    </row>
    <row r="183" spans="1:15" x14ac:dyDescent="0.25">
      <c r="A183" s="59"/>
      <c r="B183" s="60"/>
      <c r="C183" s="61" t="str">
        <f>IFERROR(IF(B183="No CAS","",INDEX('DEQ Pollutant List'!$C$7:$C$614,MATCH('3. Pollutant Emissions - EF'!B183,'DEQ Pollutant List'!$B$7:$B$614,0))),"")</f>
        <v/>
      </c>
      <c r="D183" s="68" t="str">
        <f>IFERROR(IF(OR($B183="",$B183="No CAS"),INDEX('DEQ Pollutant List'!$A$7:$A$614,MATCH($C183,'DEQ Pollutant List'!$C$7:$C$614,0)),INDEX('DEQ Pollutant List'!$A$7:$A$614,MATCH($B183,'DEQ Pollutant List'!$B$7:$B$614,0))),"")</f>
        <v/>
      </c>
      <c r="E183" s="76"/>
      <c r="F183" s="77"/>
      <c r="G183" s="78"/>
      <c r="H183" s="79"/>
      <c r="I183" s="80"/>
      <c r="J183" s="77"/>
      <c r="K183" s="81"/>
      <c r="L183" s="79"/>
      <c r="M183" s="77"/>
      <c r="N183" s="81"/>
      <c r="O183" s="79"/>
    </row>
    <row r="184" spans="1:15" x14ac:dyDescent="0.25">
      <c r="A184" s="59"/>
      <c r="B184" s="60"/>
      <c r="C184" s="61" t="str">
        <f>IFERROR(IF(B184="No CAS","",INDEX('DEQ Pollutant List'!$C$7:$C$614,MATCH('3. Pollutant Emissions - EF'!B184,'DEQ Pollutant List'!$B$7:$B$614,0))),"")</f>
        <v/>
      </c>
      <c r="D184" s="68" t="str">
        <f>IFERROR(IF(OR($B184="",$B184="No CAS"),INDEX('DEQ Pollutant List'!$A$7:$A$614,MATCH($C184,'DEQ Pollutant List'!$C$7:$C$614,0)),INDEX('DEQ Pollutant List'!$A$7:$A$614,MATCH($B184,'DEQ Pollutant List'!$B$7:$B$614,0))),"")</f>
        <v/>
      </c>
      <c r="E184" s="76"/>
      <c r="F184" s="77"/>
      <c r="G184" s="78"/>
      <c r="H184" s="79"/>
      <c r="I184" s="80"/>
      <c r="J184" s="77"/>
      <c r="K184" s="81"/>
      <c r="L184" s="79"/>
      <c r="M184" s="77"/>
      <c r="N184" s="81"/>
      <c r="O184" s="79"/>
    </row>
    <row r="185" spans="1:15" x14ac:dyDescent="0.25">
      <c r="A185" s="59"/>
      <c r="B185" s="60"/>
      <c r="C185" s="61" t="str">
        <f>IFERROR(IF(B185="No CAS","",INDEX('DEQ Pollutant List'!$C$7:$C$614,MATCH('3. Pollutant Emissions - EF'!B185,'DEQ Pollutant List'!$B$7:$B$614,0))),"")</f>
        <v/>
      </c>
      <c r="D185" s="68" t="str">
        <f>IFERROR(IF(OR($B185="",$B185="No CAS"),INDEX('DEQ Pollutant List'!$A$7:$A$614,MATCH($C185,'DEQ Pollutant List'!$C$7:$C$614,0)),INDEX('DEQ Pollutant List'!$A$7:$A$614,MATCH($B185,'DEQ Pollutant List'!$B$7:$B$614,0))),"")</f>
        <v/>
      </c>
      <c r="E185" s="76"/>
      <c r="F185" s="77"/>
      <c r="G185" s="78"/>
      <c r="H185" s="79"/>
      <c r="I185" s="80"/>
      <c r="J185" s="77"/>
      <c r="K185" s="81"/>
      <c r="L185" s="79"/>
      <c r="M185" s="77"/>
      <c r="N185" s="81"/>
      <c r="O185" s="79"/>
    </row>
    <row r="186" spans="1:15" x14ac:dyDescent="0.25">
      <c r="A186" s="59"/>
      <c r="B186" s="60"/>
      <c r="C186" s="61" t="str">
        <f>IFERROR(IF(B186="No CAS","",INDEX('DEQ Pollutant List'!$C$7:$C$614,MATCH('3. Pollutant Emissions - EF'!B186,'DEQ Pollutant List'!$B$7:$B$614,0))),"")</f>
        <v/>
      </c>
      <c r="D186" s="68" t="str">
        <f>IFERROR(IF(OR($B186="",$B186="No CAS"),INDEX('DEQ Pollutant List'!$A$7:$A$614,MATCH($C186,'DEQ Pollutant List'!$C$7:$C$614,0)),INDEX('DEQ Pollutant List'!$A$7:$A$614,MATCH($B186,'DEQ Pollutant List'!$B$7:$B$614,0))),"")</f>
        <v/>
      </c>
      <c r="E186" s="76"/>
      <c r="F186" s="77"/>
      <c r="G186" s="78"/>
      <c r="H186" s="79"/>
      <c r="I186" s="80"/>
      <c r="J186" s="77"/>
      <c r="K186" s="81"/>
      <c r="L186" s="79"/>
      <c r="M186" s="77"/>
      <c r="N186" s="81"/>
      <c r="O186" s="79"/>
    </row>
    <row r="187" spans="1:15" x14ac:dyDescent="0.25">
      <c r="A187" s="59"/>
      <c r="B187" s="60"/>
      <c r="C187" s="61" t="str">
        <f>IFERROR(IF(B187="No CAS","",INDEX('DEQ Pollutant List'!$C$7:$C$614,MATCH('3. Pollutant Emissions - EF'!B187,'DEQ Pollutant List'!$B$7:$B$614,0))),"")</f>
        <v/>
      </c>
      <c r="D187" s="68" t="str">
        <f>IFERROR(IF(OR($B187="",$B187="No CAS"),INDEX('DEQ Pollutant List'!$A$7:$A$614,MATCH($C187,'DEQ Pollutant List'!$C$7:$C$614,0)),INDEX('DEQ Pollutant List'!$A$7:$A$614,MATCH($B187,'DEQ Pollutant List'!$B$7:$B$614,0))),"")</f>
        <v/>
      </c>
      <c r="E187" s="76"/>
      <c r="F187" s="77"/>
      <c r="G187" s="78"/>
      <c r="H187" s="79"/>
      <c r="I187" s="80"/>
      <c r="J187" s="77"/>
      <c r="K187" s="81"/>
      <c r="L187" s="79"/>
      <c r="M187" s="77"/>
      <c r="N187" s="81"/>
      <c r="O187" s="79"/>
    </row>
    <row r="188" spans="1:15" x14ac:dyDescent="0.25">
      <c r="A188" s="59"/>
      <c r="B188" s="60"/>
      <c r="C188" s="61" t="str">
        <f>IFERROR(IF(B188="No CAS","",INDEX('DEQ Pollutant List'!$C$7:$C$614,MATCH('3. Pollutant Emissions - EF'!B188,'DEQ Pollutant List'!$B$7:$B$614,0))),"")</f>
        <v/>
      </c>
      <c r="D188" s="68" t="str">
        <f>IFERROR(IF(OR($B188="",$B188="No CAS"),INDEX('DEQ Pollutant List'!$A$7:$A$614,MATCH($C188,'DEQ Pollutant List'!$C$7:$C$614,0)),INDEX('DEQ Pollutant List'!$A$7:$A$614,MATCH($B188,'DEQ Pollutant List'!$B$7:$B$614,0))),"")</f>
        <v/>
      </c>
      <c r="E188" s="76"/>
      <c r="F188" s="77"/>
      <c r="G188" s="78"/>
      <c r="H188" s="79"/>
      <c r="I188" s="80"/>
      <c r="J188" s="77"/>
      <c r="K188" s="81"/>
      <c r="L188" s="79"/>
      <c r="M188" s="77"/>
      <c r="N188" s="81"/>
      <c r="O188" s="79"/>
    </row>
    <row r="189" spans="1:15" x14ac:dyDescent="0.25">
      <c r="A189" s="59"/>
      <c r="B189" s="60"/>
      <c r="C189" s="61" t="str">
        <f>IFERROR(IF(B189="No CAS","",INDEX('DEQ Pollutant List'!$C$7:$C$614,MATCH('3. Pollutant Emissions - EF'!B189,'DEQ Pollutant List'!$B$7:$B$614,0))),"")</f>
        <v/>
      </c>
      <c r="D189" s="68" t="str">
        <f>IFERROR(IF(OR($B189="",$B189="No CAS"),INDEX('DEQ Pollutant List'!$A$7:$A$614,MATCH($C189,'DEQ Pollutant List'!$C$7:$C$614,0)),INDEX('DEQ Pollutant List'!$A$7:$A$614,MATCH($B189,'DEQ Pollutant List'!$B$7:$B$614,0))),"")</f>
        <v/>
      </c>
      <c r="E189" s="76"/>
      <c r="F189" s="77"/>
      <c r="G189" s="78"/>
      <c r="H189" s="79"/>
      <c r="I189" s="80"/>
      <c r="J189" s="77"/>
      <c r="K189" s="81"/>
      <c r="L189" s="79"/>
      <c r="M189" s="77"/>
      <c r="N189" s="81"/>
      <c r="O189" s="79"/>
    </row>
    <row r="190" spans="1:15" x14ac:dyDescent="0.25">
      <c r="A190" s="59"/>
      <c r="B190" s="60"/>
      <c r="C190" s="61" t="str">
        <f>IFERROR(IF(B190="No CAS","",INDEX('DEQ Pollutant List'!$C$7:$C$614,MATCH('3. Pollutant Emissions - EF'!B190,'DEQ Pollutant List'!$B$7:$B$614,0))),"")</f>
        <v/>
      </c>
      <c r="D190" s="68" t="str">
        <f>IFERROR(IF(OR($B190="",$B190="No CAS"),INDEX('DEQ Pollutant List'!$A$7:$A$614,MATCH($C190,'DEQ Pollutant List'!$C$7:$C$614,0)),INDEX('DEQ Pollutant List'!$A$7:$A$614,MATCH($B190,'DEQ Pollutant List'!$B$7:$B$614,0))),"")</f>
        <v/>
      </c>
      <c r="E190" s="76"/>
      <c r="F190" s="77"/>
      <c r="G190" s="78"/>
      <c r="H190" s="79"/>
      <c r="I190" s="80"/>
      <c r="J190" s="77"/>
      <c r="K190" s="81"/>
      <c r="L190" s="79"/>
      <c r="M190" s="77"/>
      <c r="N190" s="81"/>
      <c r="O190" s="79"/>
    </row>
    <row r="191" spans="1:15" x14ac:dyDescent="0.25">
      <c r="A191" s="59"/>
      <c r="B191" s="60"/>
      <c r="C191" s="61" t="str">
        <f>IFERROR(IF(B191="No CAS","",INDEX('DEQ Pollutant List'!$C$7:$C$614,MATCH('3. Pollutant Emissions - EF'!B191,'DEQ Pollutant List'!$B$7:$B$614,0))),"")</f>
        <v/>
      </c>
      <c r="D191" s="68" t="str">
        <f>IFERROR(IF(OR($B191="",$B191="No CAS"),INDEX('DEQ Pollutant List'!$A$7:$A$614,MATCH($C191,'DEQ Pollutant List'!$C$7:$C$614,0)),INDEX('DEQ Pollutant List'!$A$7:$A$614,MATCH($B191,'DEQ Pollutant List'!$B$7:$B$614,0))),"")</f>
        <v/>
      </c>
      <c r="E191" s="76"/>
      <c r="F191" s="77"/>
      <c r="G191" s="78"/>
      <c r="H191" s="79"/>
      <c r="I191" s="80"/>
      <c r="J191" s="77"/>
      <c r="K191" s="81"/>
      <c r="L191" s="79"/>
      <c r="M191" s="77"/>
      <c r="N191" s="81"/>
      <c r="O191" s="79"/>
    </row>
    <row r="192" spans="1:15" x14ac:dyDescent="0.25">
      <c r="A192" s="59"/>
      <c r="B192" s="60"/>
      <c r="C192" s="61" t="str">
        <f>IFERROR(IF(B192="No CAS","",INDEX('DEQ Pollutant List'!$C$7:$C$614,MATCH('3. Pollutant Emissions - EF'!B192,'DEQ Pollutant List'!$B$7:$B$614,0))),"")</f>
        <v/>
      </c>
      <c r="D192" s="68" t="str">
        <f>IFERROR(IF(OR($B192="",$B192="No CAS"),INDEX('DEQ Pollutant List'!$A$7:$A$614,MATCH($C192,'DEQ Pollutant List'!$C$7:$C$614,0)),INDEX('DEQ Pollutant List'!$A$7:$A$614,MATCH($B192,'DEQ Pollutant List'!$B$7:$B$614,0))),"")</f>
        <v/>
      </c>
      <c r="E192" s="76"/>
      <c r="F192" s="77"/>
      <c r="G192" s="78"/>
      <c r="H192" s="79"/>
      <c r="I192" s="80"/>
      <c r="J192" s="77"/>
      <c r="K192" s="81"/>
      <c r="L192" s="79"/>
      <c r="M192" s="77"/>
      <c r="N192" s="81"/>
      <c r="O192" s="79"/>
    </row>
    <row r="193" spans="1:15" x14ac:dyDescent="0.25">
      <c r="A193" s="59"/>
      <c r="B193" s="60"/>
      <c r="C193" s="61" t="str">
        <f>IFERROR(IF(B193="No CAS","",INDEX('DEQ Pollutant List'!$C$7:$C$614,MATCH('3. Pollutant Emissions - EF'!B193,'DEQ Pollutant List'!$B$7:$B$614,0))),"")</f>
        <v/>
      </c>
      <c r="D193" s="68" t="str">
        <f>IFERROR(IF(OR($B193="",$B193="No CAS"),INDEX('DEQ Pollutant List'!$A$7:$A$614,MATCH($C193,'DEQ Pollutant List'!$C$7:$C$614,0)),INDEX('DEQ Pollutant List'!$A$7:$A$614,MATCH($B193,'DEQ Pollutant List'!$B$7:$B$614,0))),"")</f>
        <v/>
      </c>
      <c r="E193" s="76"/>
      <c r="F193" s="77"/>
      <c r="G193" s="78"/>
      <c r="H193" s="79"/>
      <c r="I193" s="80"/>
      <c r="J193" s="77"/>
      <c r="K193" s="81"/>
      <c r="L193" s="79"/>
      <c r="M193" s="77"/>
      <c r="N193" s="81"/>
      <c r="O193" s="79"/>
    </row>
    <row r="194" spans="1:15" x14ac:dyDescent="0.25">
      <c r="A194" s="59"/>
      <c r="B194" s="60"/>
      <c r="C194" s="61" t="str">
        <f>IFERROR(IF(B194="No CAS","",INDEX('DEQ Pollutant List'!$C$7:$C$614,MATCH('3. Pollutant Emissions - EF'!B194,'DEQ Pollutant List'!$B$7:$B$614,0))),"")</f>
        <v/>
      </c>
      <c r="D194" s="68" t="str">
        <f>IFERROR(IF(OR($B194="",$B194="No CAS"),INDEX('DEQ Pollutant List'!$A$7:$A$614,MATCH($C194,'DEQ Pollutant List'!$C$7:$C$614,0)),INDEX('DEQ Pollutant List'!$A$7:$A$614,MATCH($B194,'DEQ Pollutant List'!$B$7:$B$614,0))),"")</f>
        <v/>
      </c>
      <c r="E194" s="76"/>
      <c r="F194" s="77"/>
      <c r="G194" s="78"/>
      <c r="H194" s="79"/>
      <c r="I194" s="80"/>
      <c r="J194" s="77"/>
      <c r="K194" s="81"/>
      <c r="L194" s="79"/>
      <c r="M194" s="77"/>
      <c r="N194" s="81"/>
      <c r="O194" s="79"/>
    </row>
    <row r="195" spans="1:15" x14ac:dyDescent="0.25">
      <c r="A195" s="59"/>
      <c r="B195" s="60"/>
      <c r="C195" s="61" t="str">
        <f>IFERROR(IF(B195="No CAS","",INDEX('DEQ Pollutant List'!$C$7:$C$614,MATCH('3. Pollutant Emissions - EF'!B195,'DEQ Pollutant List'!$B$7:$B$614,0))),"")</f>
        <v/>
      </c>
      <c r="D195" s="68" t="str">
        <f>IFERROR(IF(OR($B195="",$B195="No CAS"),INDEX('DEQ Pollutant List'!$A$7:$A$614,MATCH($C195,'DEQ Pollutant List'!$C$7:$C$614,0)),INDEX('DEQ Pollutant List'!$A$7:$A$614,MATCH($B195,'DEQ Pollutant List'!$B$7:$B$614,0))),"")</f>
        <v/>
      </c>
      <c r="E195" s="76"/>
      <c r="F195" s="77"/>
      <c r="G195" s="78"/>
      <c r="H195" s="79"/>
      <c r="I195" s="80"/>
      <c r="J195" s="77"/>
      <c r="K195" s="81"/>
      <c r="L195" s="79"/>
      <c r="M195" s="77"/>
      <c r="N195" s="81"/>
      <c r="O195" s="79"/>
    </row>
    <row r="196" spans="1:15" x14ac:dyDescent="0.25">
      <c r="A196" s="59"/>
      <c r="B196" s="60"/>
      <c r="C196" s="61" t="str">
        <f>IFERROR(IF(B196="No CAS","",INDEX('DEQ Pollutant List'!$C$7:$C$614,MATCH('3. Pollutant Emissions - EF'!B196,'DEQ Pollutant List'!$B$7:$B$614,0))),"")</f>
        <v/>
      </c>
      <c r="D196" s="68" t="str">
        <f>IFERROR(IF(OR($B196="",$B196="No CAS"),INDEX('DEQ Pollutant List'!$A$7:$A$614,MATCH($C196,'DEQ Pollutant List'!$C$7:$C$614,0)),INDEX('DEQ Pollutant List'!$A$7:$A$614,MATCH($B196,'DEQ Pollutant List'!$B$7:$B$614,0))),"")</f>
        <v/>
      </c>
      <c r="E196" s="76"/>
      <c r="F196" s="77"/>
      <c r="G196" s="78"/>
      <c r="H196" s="79"/>
      <c r="I196" s="80"/>
      <c r="J196" s="77"/>
      <c r="K196" s="81"/>
      <c r="L196" s="79"/>
      <c r="M196" s="77"/>
      <c r="N196" s="81"/>
      <c r="O196" s="79"/>
    </row>
    <row r="197" spans="1:15" x14ac:dyDescent="0.25">
      <c r="A197" s="59"/>
      <c r="B197" s="60"/>
      <c r="C197" s="61" t="str">
        <f>IFERROR(IF(B197="No CAS","",INDEX('DEQ Pollutant List'!$C$7:$C$614,MATCH('3. Pollutant Emissions - EF'!B197,'DEQ Pollutant List'!$B$7:$B$614,0))),"")</f>
        <v/>
      </c>
      <c r="D197" s="68" t="str">
        <f>IFERROR(IF(OR($B197="",$B197="No CAS"),INDEX('DEQ Pollutant List'!$A$7:$A$614,MATCH($C197,'DEQ Pollutant List'!$C$7:$C$614,0)),INDEX('DEQ Pollutant List'!$A$7:$A$614,MATCH($B197,'DEQ Pollutant List'!$B$7:$B$614,0))),"")</f>
        <v/>
      </c>
      <c r="E197" s="76"/>
      <c r="F197" s="77"/>
      <c r="G197" s="78"/>
      <c r="H197" s="79"/>
      <c r="I197" s="80"/>
      <c r="J197" s="77"/>
      <c r="K197" s="81"/>
      <c r="L197" s="79"/>
      <c r="M197" s="77"/>
      <c r="N197" s="81"/>
      <c r="O197" s="79"/>
    </row>
    <row r="198" spans="1:15" x14ac:dyDescent="0.25">
      <c r="A198" s="59"/>
      <c r="B198" s="60"/>
      <c r="C198" s="61" t="str">
        <f>IFERROR(IF(B198="No CAS","",INDEX('DEQ Pollutant List'!$C$7:$C$614,MATCH('3. Pollutant Emissions - EF'!B198,'DEQ Pollutant List'!$B$7:$B$614,0))),"")</f>
        <v/>
      </c>
      <c r="D198" s="68" t="str">
        <f>IFERROR(IF(OR($B198="",$B198="No CAS"),INDEX('DEQ Pollutant List'!$A$7:$A$614,MATCH($C198,'DEQ Pollutant List'!$C$7:$C$614,0)),INDEX('DEQ Pollutant List'!$A$7:$A$614,MATCH($B198,'DEQ Pollutant List'!$B$7:$B$614,0))),"")</f>
        <v/>
      </c>
      <c r="E198" s="76"/>
      <c r="F198" s="77"/>
      <c r="G198" s="78"/>
      <c r="H198" s="79"/>
      <c r="I198" s="80"/>
      <c r="J198" s="77"/>
      <c r="K198" s="81"/>
      <c r="L198" s="79"/>
      <c r="M198" s="77"/>
      <c r="N198" s="81"/>
      <c r="O198" s="79"/>
    </row>
    <row r="199" spans="1:15" x14ac:dyDescent="0.25">
      <c r="A199" s="59"/>
      <c r="B199" s="60"/>
      <c r="C199" s="61" t="str">
        <f>IFERROR(IF(B199="No CAS","",INDEX('DEQ Pollutant List'!$C$7:$C$614,MATCH('3. Pollutant Emissions - EF'!B199,'DEQ Pollutant List'!$B$7:$B$614,0))),"")</f>
        <v/>
      </c>
      <c r="D199" s="68" t="str">
        <f>IFERROR(IF(OR($B199="",$B199="No CAS"),INDEX('DEQ Pollutant List'!$A$7:$A$614,MATCH($C199,'DEQ Pollutant List'!$C$7:$C$614,0)),INDEX('DEQ Pollutant List'!$A$7:$A$614,MATCH($B199,'DEQ Pollutant List'!$B$7:$B$614,0))),"")</f>
        <v/>
      </c>
      <c r="E199" s="76"/>
      <c r="F199" s="77"/>
      <c r="G199" s="78"/>
      <c r="H199" s="79"/>
      <c r="I199" s="80"/>
      <c r="J199" s="77"/>
      <c r="K199" s="81"/>
      <c r="L199" s="79"/>
      <c r="M199" s="77"/>
      <c r="N199" s="81"/>
      <c r="O199" s="79"/>
    </row>
    <row r="200" spans="1:15" x14ac:dyDescent="0.25">
      <c r="A200" s="59"/>
      <c r="B200" s="60"/>
      <c r="C200" s="61" t="str">
        <f>IFERROR(IF(B200="No CAS","",INDEX('DEQ Pollutant List'!$C$7:$C$614,MATCH('3. Pollutant Emissions - EF'!B200,'DEQ Pollutant List'!$B$7:$B$614,0))),"")</f>
        <v/>
      </c>
      <c r="D200" s="68" t="str">
        <f>IFERROR(IF(OR($B200="",$B200="No CAS"),INDEX('DEQ Pollutant List'!$A$7:$A$614,MATCH($C200,'DEQ Pollutant List'!$C$7:$C$614,0)),INDEX('DEQ Pollutant List'!$A$7:$A$614,MATCH($B200,'DEQ Pollutant List'!$B$7:$B$614,0))),"")</f>
        <v/>
      </c>
      <c r="E200" s="76"/>
      <c r="F200" s="77"/>
      <c r="G200" s="78"/>
      <c r="H200" s="79"/>
      <c r="I200" s="80"/>
      <c r="J200" s="77"/>
      <c r="K200" s="81"/>
      <c r="L200" s="79"/>
      <c r="M200" s="77"/>
      <c r="N200" s="81"/>
      <c r="O200" s="79"/>
    </row>
    <row r="201" spans="1:15" x14ac:dyDescent="0.25">
      <c r="A201" s="59"/>
      <c r="B201" s="60"/>
      <c r="C201" s="61" t="str">
        <f>IFERROR(IF(B201="No CAS","",INDEX('DEQ Pollutant List'!$C$7:$C$614,MATCH('3. Pollutant Emissions - EF'!B201,'DEQ Pollutant List'!$B$7:$B$614,0))),"")</f>
        <v/>
      </c>
      <c r="D201" s="68" t="str">
        <f>IFERROR(IF(OR($B201="",$B201="No CAS"),INDEX('DEQ Pollutant List'!$A$7:$A$614,MATCH($C201,'DEQ Pollutant List'!$C$7:$C$614,0)),INDEX('DEQ Pollutant List'!$A$7:$A$614,MATCH($B201,'DEQ Pollutant List'!$B$7:$B$614,0))),"")</f>
        <v/>
      </c>
      <c r="E201" s="76"/>
      <c r="F201" s="77"/>
      <c r="G201" s="78"/>
      <c r="H201" s="79"/>
      <c r="I201" s="80"/>
      <c r="J201" s="77"/>
      <c r="K201" s="81"/>
      <c r="L201" s="79"/>
      <c r="M201" s="77"/>
      <c r="N201" s="81"/>
      <c r="O201" s="79"/>
    </row>
    <row r="202" spans="1:15" x14ac:dyDescent="0.25">
      <c r="A202" s="59"/>
      <c r="B202" s="60"/>
      <c r="C202" s="61" t="str">
        <f>IFERROR(IF(B202="No CAS","",INDEX('DEQ Pollutant List'!$C$7:$C$614,MATCH('3. Pollutant Emissions - EF'!B202,'DEQ Pollutant List'!$B$7:$B$614,0))),"")</f>
        <v/>
      </c>
      <c r="D202" s="68" t="str">
        <f>IFERROR(IF(OR($B202="",$B202="No CAS"),INDEX('DEQ Pollutant List'!$A$7:$A$614,MATCH($C202,'DEQ Pollutant List'!$C$7:$C$614,0)),INDEX('DEQ Pollutant List'!$A$7:$A$614,MATCH($B202,'DEQ Pollutant List'!$B$7:$B$614,0))),"")</f>
        <v/>
      </c>
      <c r="E202" s="76"/>
      <c r="F202" s="77"/>
      <c r="G202" s="78"/>
      <c r="H202" s="79"/>
      <c r="I202" s="80"/>
      <c r="J202" s="77"/>
      <c r="K202" s="81"/>
      <c r="L202" s="79"/>
      <c r="M202" s="77"/>
      <c r="N202" s="81"/>
      <c r="O202" s="79"/>
    </row>
    <row r="203" spans="1:15" x14ac:dyDescent="0.25">
      <c r="A203" s="59"/>
      <c r="B203" s="60"/>
      <c r="C203" s="61" t="str">
        <f>IFERROR(IF(B203="No CAS","",INDEX('DEQ Pollutant List'!$C$7:$C$614,MATCH('3. Pollutant Emissions - EF'!B203,'DEQ Pollutant List'!$B$7:$B$614,0))),"")</f>
        <v/>
      </c>
      <c r="D203" s="68" t="str">
        <f>IFERROR(IF(OR($B203="",$B203="No CAS"),INDEX('DEQ Pollutant List'!$A$7:$A$614,MATCH($C203,'DEQ Pollutant List'!$C$7:$C$614,0)),INDEX('DEQ Pollutant List'!$A$7:$A$614,MATCH($B203,'DEQ Pollutant List'!$B$7:$B$614,0))),"")</f>
        <v/>
      </c>
      <c r="E203" s="76"/>
      <c r="F203" s="77"/>
      <c r="G203" s="78"/>
      <c r="H203" s="79"/>
      <c r="I203" s="80"/>
      <c r="J203" s="77"/>
      <c r="K203" s="81"/>
      <c r="L203" s="79"/>
      <c r="M203" s="77"/>
      <c r="N203" s="81"/>
      <c r="O203" s="79"/>
    </row>
    <row r="204" spans="1:15" x14ac:dyDescent="0.25">
      <c r="A204" s="59"/>
      <c r="B204" s="60"/>
      <c r="C204" s="61" t="str">
        <f>IFERROR(IF(B204="No CAS","",INDEX('DEQ Pollutant List'!$C$7:$C$614,MATCH('3. Pollutant Emissions - EF'!B204,'DEQ Pollutant List'!$B$7:$B$614,0))),"")</f>
        <v/>
      </c>
      <c r="D204" s="68" t="str">
        <f>IFERROR(IF(OR($B204="",$B204="No CAS"),INDEX('DEQ Pollutant List'!$A$7:$A$614,MATCH($C204,'DEQ Pollutant List'!$C$7:$C$614,0)),INDEX('DEQ Pollutant List'!$A$7:$A$614,MATCH($B204,'DEQ Pollutant List'!$B$7:$B$614,0))),"")</f>
        <v/>
      </c>
      <c r="E204" s="76"/>
      <c r="F204" s="77"/>
      <c r="G204" s="78"/>
      <c r="H204" s="79"/>
      <c r="I204" s="80"/>
      <c r="J204" s="77"/>
      <c r="K204" s="81"/>
      <c r="L204" s="79"/>
      <c r="M204" s="77"/>
      <c r="N204" s="81"/>
      <c r="O204" s="79"/>
    </row>
    <row r="205" spans="1:15" x14ac:dyDescent="0.25">
      <c r="A205" s="59"/>
      <c r="B205" s="60"/>
      <c r="C205" s="61" t="str">
        <f>IFERROR(IF(B205="No CAS","",INDEX('DEQ Pollutant List'!$C$7:$C$614,MATCH('3. Pollutant Emissions - EF'!B205,'DEQ Pollutant List'!$B$7:$B$614,0))),"")</f>
        <v/>
      </c>
      <c r="D205" s="68" t="str">
        <f>IFERROR(IF(OR($B205="",$B205="No CAS"),INDEX('DEQ Pollutant List'!$A$7:$A$614,MATCH($C205,'DEQ Pollutant List'!$C$7:$C$614,0)),INDEX('DEQ Pollutant List'!$A$7:$A$614,MATCH($B205,'DEQ Pollutant List'!$B$7:$B$614,0))),"")</f>
        <v/>
      </c>
      <c r="E205" s="76"/>
      <c r="F205" s="77"/>
      <c r="G205" s="78"/>
      <c r="H205" s="79"/>
      <c r="I205" s="80"/>
      <c r="J205" s="77"/>
      <c r="K205" s="81"/>
      <c r="L205" s="79"/>
      <c r="M205" s="77"/>
      <c r="N205" s="81"/>
      <c r="O205" s="79"/>
    </row>
    <row r="206" spans="1:15" x14ac:dyDescent="0.25">
      <c r="A206" s="59"/>
      <c r="B206" s="60"/>
      <c r="C206" s="61" t="str">
        <f>IFERROR(IF(B206="No CAS","",INDEX('DEQ Pollutant List'!$C$7:$C$614,MATCH('3. Pollutant Emissions - EF'!B206,'DEQ Pollutant List'!$B$7:$B$614,0))),"")</f>
        <v/>
      </c>
      <c r="D206" s="68" t="str">
        <f>IFERROR(IF(OR($B206="",$B206="No CAS"),INDEX('DEQ Pollutant List'!$A$7:$A$614,MATCH($C206,'DEQ Pollutant List'!$C$7:$C$614,0)),INDEX('DEQ Pollutant List'!$A$7:$A$614,MATCH($B206,'DEQ Pollutant List'!$B$7:$B$614,0))),"")</f>
        <v/>
      </c>
      <c r="E206" s="76"/>
      <c r="F206" s="77"/>
      <c r="G206" s="78"/>
      <c r="H206" s="79"/>
      <c r="I206" s="80"/>
      <c r="J206" s="77"/>
      <c r="K206" s="81"/>
      <c r="L206" s="79"/>
      <c r="M206" s="77"/>
      <c r="N206" s="81"/>
      <c r="O206" s="79"/>
    </row>
    <row r="207" spans="1:15" x14ac:dyDescent="0.25">
      <c r="A207" s="59"/>
      <c r="B207" s="60"/>
      <c r="C207" s="61" t="str">
        <f>IFERROR(IF(B207="No CAS","",INDEX('DEQ Pollutant List'!$C$7:$C$614,MATCH('3. Pollutant Emissions - EF'!B207,'DEQ Pollutant List'!$B$7:$B$614,0))),"")</f>
        <v/>
      </c>
      <c r="D207" s="68" t="str">
        <f>IFERROR(IF(OR($B207="",$B207="No CAS"),INDEX('DEQ Pollutant List'!$A$7:$A$614,MATCH($C207,'DEQ Pollutant List'!$C$7:$C$614,0)),INDEX('DEQ Pollutant List'!$A$7:$A$614,MATCH($B207,'DEQ Pollutant List'!$B$7:$B$614,0))),"")</f>
        <v/>
      </c>
      <c r="E207" s="76"/>
      <c r="F207" s="77"/>
      <c r="G207" s="78"/>
      <c r="H207" s="79"/>
      <c r="I207" s="80"/>
      <c r="J207" s="77"/>
      <c r="K207" s="81"/>
      <c r="L207" s="79"/>
      <c r="M207" s="77"/>
      <c r="N207" s="81"/>
      <c r="O207" s="79"/>
    </row>
    <row r="208" spans="1:15" x14ac:dyDescent="0.25">
      <c r="A208" s="59"/>
      <c r="B208" s="60"/>
      <c r="C208" s="61" t="str">
        <f>IFERROR(IF(B208="No CAS","",INDEX('DEQ Pollutant List'!$C$7:$C$614,MATCH('3. Pollutant Emissions - EF'!B208,'DEQ Pollutant List'!$B$7:$B$614,0))),"")</f>
        <v/>
      </c>
      <c r="D208" s="68" t="str">
        <f>IFERROR(IF(OR($B208="",$B208="No CAS"),INDEX('DEQ Pollutant List'!$A$7:$A$614,MATCH($C208,'DEQ Pollutant List'!$C$7:$C$614,0)),INDEX('DEQ Pollutant List'!$A$7:$A$614,MATCH($B208,'DEQ Pollutant List'!$B$7:$B$614,0))),"")</f>
        <v/>
      </c>
      <c r="E208" s="76"/>
      <c r="F208" s="77"/>
      <c r="G208" s="78"/>
      <c r="H208" s="79"/>
      <c r="I208" s="80"/>
      <c r="J208" s="77"/>
      <c r="K208" s="81"/>
      <c r="L208" s="79"/>
      <c r="M208" s="77"/>
      <c r="N208" s="81"/>
      <c r="O208" s="79"/>
    </row>
    <row r="209" spans="1:15" x14ac:dyDescent="0.25">
      <c r="A209" s="59"/>
      <c r="B209" s="60"/>
      <c r="C209" s="61" t="str">
        <f>IFERROR(IF(B209="No CAS","",INDEX('DEQ Pollutant List'!$C$7:$C$614,MATCH('3. Pollutant Emissions - EF'!B209,'DEQ Pollutant List'!$B$7:$B$614,0))),"")</f>
        <v/>
      </c>
      <c r="D209" s="68" t="str">
        <f>IFERROR(IF(OR($B209="",$B209="No CAS"),INDEX('DEQ Pollutant List'!$A$7:$A$614,MATCH($C209,'DEQ Pollutant List'!$C$7:$C$614,0)),INDEX('DEQ Pollutant List'!$A$7:$A$614,MATCH($B209,'DEQ Pollutant List'!$B$7:$B$614,0))),"")</f>
        <v/>
      </c>
      <c r="E209" s="76"/>
      <c r="F209" s="77"/>
      <c r="G209" s="78"/>
      <c r="H209" s="79"/>
      <c r="I209" s="80"/>
      <c r="J209" s="77"/>
      <c r="K209" s="81"/>
      <c r="L209" s="79"/>
      <c r="M209" s="77"/>
      <c r="N209" s="81"/>
      <c r="O209" s="79"/>
    </row>
    <row r="210" spans="1:15" x14ac:dyDescent="0.25">
      <c r="A210" s="59"/>
      <c r="B210" s="60"/>
      <c r="C210" s="61" t="str">
        <f>IFERROR(IF(B210="No CAS","",INDEX('DEQ Pollutant List'!$C$7:$C$614,MATCH('3. Pollutant Emissions - EF'!B210,'DEQ Pollutant List'!$B$7:$B$614,0))),"")</f>
        <v/>
      </c>
      <c r="D210" s="68" t="str">
        <f>IFERROR(IF(OR($B210="",$B210="No CAS"),INDEX('DEQ Pollutant List'!$A$7:$A$614,MATCH($C210,'DEQ Pollutant List'!$C$7:$C$614,0)),INDEX('DEQ Pollutant List'!$A$7:$A$614,MATCH($B210,'DEQ Pollutant List'!$B$7:$B$614,0))),"")</f>
        <v/>
      </c>
      <c r="E210" s="76"/>
      <c r="F210" s="77"/>
      <c r="G210" s="78"/>
      <c r="H210" s="79"/>
      <c r="I210" s="80"/>
      <c r="J210" s="77"/>
      <c r="K210" s="81"/>
      <c r="L210" s="79"/>
      <c r="M210" s="77"/>
      <c r="N210" s="81"/>
      <c r="O210" s="79"/>
    </row>
    <row r="211" spans="1:15" x14ac:dyDescent="0.25">
      <c r="A211" s="59"/>
      <c r="B211" s="60"/>
      <c r="C211" s="61" t="str">
        <f>IFERROR(IF(B211="No CAS","",INDEX('DEQ Pollutant List'!$C$7:$C$614,MATCH('3. Pollutant Emissions - EF'!B211,'DEQ Pollutant List'!$B$7:$B$614,0))),"")</f>
        <v/>
      </c>
      <c r="D211" s="68" t="str">
        <f>IFERROR(IF(OR($B211="",$B211="No CAS"),INDEX('DEQ Pollutant List'!$A$7:$A$614,MATCH($C211,'DEQ Pollutant List'!$C$7:$C$614,0)),INDEX('DEQ Pollutant List'!$A$7:$A$614,MATCH($B211,'DEQ Pollutant List'!$B$7:$B$614,0))),"")</f>
        <v/>
      </c>
      <c r="E211" s="76"/>
      <c r="F211" s="77"/>
      <c r="G211" s="78"/>
      <c r="H211" s="79"/>
      <c r="I211" s="80"/>
      <c r="J211" s="77"/>
      <c r="K211" s="81"/>
      <c r="L211" s="79"/>
      <c r="M211" s="77"/>
      <c r="N211" s="81"/>
      <c r="O211" s="79"/>
    </row>
    <row r="212" spans="1:15" x14ac:dyDescent="0.25">
      <c r="A212" s="59"/>
      <c r="B212" s="60"/>
      <c r="C212" s="61" t="str">
        <f>IFERROR(IF(B212="No CAS","",INDEX('DEQ Pollutant List'!$C$7:$C$614,MATCH('3. Pollutant Emissions - EF'!B212,'DEQ Pollutant List'!$B$7:$B$614,0))),"")</f>
        <v/>
      </c>
      <c r="D212" s="68" t="str">
        <f>IFERROR(IF(OR($B212="",$B212="No CAS"),INDEX('DEQ Pollutant List'!$A$7:$A$614,MATCH($C212,'DEQ Pollutant List'!$C$7:$C$614,0)),INDEX('DEQ Pollutant List'!$A$7:$A$614,MATCH($B212,'DEQ Pollutant List'!$B$7:$B$614,0))),"")</f>
        <v/>
      </c>
      <c r="E212" s="76"/>
      <c r="F212" s="77"/>
      <c r="G212" s="78"/>
      <c r="H212" s="79"/>
      <c r="I212" s="80"/>
      <c r="J212" s="77"/>
      <c r="K212" s="81"/>
      <c r="L212" s="79"/>
      <c r="M212" s="77"/>
      <c r="N212" s="81"/>
      <c r="O212" s="79"/>
    </row>
    <row r="213" spans="1:15" x14ac:dyDescent="0.25">
      <c r="A213" s="59"/>
      <c r="B213" s="60"/>
      <c r="C213" s="61" t="str">
        <f>IFERROR(IF(B213="No CAS","",INDEX('DEQ Pollutant List'!$C$7:$C$614,MATCH('3. Pollutant Emissions - EF'!B213,'DEQ Pollutant List'!$B$7:$B$614,0))),"")</f>
        <v/>
      </c>
      <c r="D213" s="68" t="str">
        <f>IFERROR(IF(OR($B213="",$B213="No CAS"),INDEX('DEQ Pollutant List'!$A$7:$A$614,MATCH($C213,'DEQ Pollutant List'!$C$7:$C$614,0)),INDEX('DEQ Pollutant List'!$A$7:$A$614,MATCH($B213,'DEQ Pollutant List'!$B$7:$B$614,0))),"")</f>
        <v/>
      </c>
      <c r="E213" s="76"/>
      <c r="F213" s="77"/>
      <c r="G213" s="78"/>
      <c r="H213" s="79"/>
      <c r="I213" s="80"/>
      <c r="J213" s="77"/>
      <c r="K213" s="81"/>
      <c r="L213" s="79"/>
      <c r="M213" s="77"/>
      <c r="N213" s="81"/>
      <c r="O213" s="79"/>
    </row>
    <row r="214" spans="1:15" x14ac:dyDescent="0.25">
      <c r="A214" s="59"/>
      <c r="B214" s="60"/>
      <c r="C214" s="61" t="str">
        <f>IFERROR(IF(B214="No CAS","",INDEX('DEQ Pollutant List'!$C$7:$C$614,MATCH('3. Pollutant Emissions - EF'!B214,'DEQ Pollutant List'!$B$7:$B$614,0))),"")</f>
        <v/>
      </c>
      <c r="D214" s="68" t="str">
        <f>IFERROR(IF(OR($B214="",$B214="No CAS"),INDEX('DEQ Pollutant List'!$A$7:$A$614,MATCH($C214,'DEQ Pollutant List'!$C$7:$C$614,0)),INDEX('DEQ Pollutant List'!$A$7:$A$614,MATCH($B214,'DEQ Pollutant List'!$B$7:$B$614,0))),"")</f>
        <v/>
      </c>
      <c r="E214" s="76"/>
      <c r="F214" s="77"/>
      <c r="G214" s="78"/>
      <c r="H214" s="79"/>
      <c r="I214" s="80"/>
      <c r="J214" s="77"/>
      <c r="K214" s="81"/>
      <c r="L214" s="79"/>
      <c r="M214" s="77"/>
      <c r="N214" s="81"/>
      <c r="O214" s="79"/>
    </row>
    <row r="215" spans="1:15" x14ac:dyDescent="0.25">
      <c r="A215" s="59"/>
      <c r="B215" s="60"/>
      <c r="C215" s="61" t="str">
        <f>IFERROR(IF(B215="No CAS","",INDEX('DEQ Pollutant List'!$C$7:$C$614,MATCH('3. Pollutant Emissions - EF'!B215,'DEQ Pollutant List'!$B$7:$B$614,0))),"")</f>
        <v/>
      </c>
      <c r="D215" s="68" t="str">
        <f>IFERROR(IF(OR($B215="",$B215="No CAS"),INDEX('DEQ Pollutant List'!$A$7:$A$614,MATCH($C215,'DEQ Pollutant List'!$C$7:$C$614,0)),INDEX('DEQ Pollutant List'!$A$7:$A$614,MATCH($B215,'DEQ Pollutant List'!$B$7:$B$614,0))),"")</f>
        <v/>
      </c>
      <c r="E215" s="76"/>
      <c r="F215" s="77"/>
      <c r="G215" s="78"/>
      <c r="H215" s="79"/>
      <c r="I215" s="80"/>
      <c r="J215" s="77"/>
      <c r="K215" s="81"/>
      <c r="L215" s="79"/>
      <c r="M215" s="77"/>
      <c r="N215" s="81"/>
      <c r="O215" s="79"/>
    </row>
    <row r="216" spans="1:15" x14ac:dyDescent="0.25">
      <c r="A216" s="59"/>
      <c r="B216" s="60"/>
      <c r="C216" s="61" t="str">
        <f>IFERROR(IF(B216="No CAS","",INDEX('DEQ Pollutant List'!$C$7:$C$614,MATCH('3. Pollutant Emissions - EF'!B216,'DEQ Pollutant List'!$B$7:$B$614,0))),"")</f>
        <v/>
      </c>
      <c r="D216" s="68" t="str">
        <f>IFERROR(IF(OR($B216="",$B216="No CAS"),INDEX('DEQ Pollutant List'!$A$7:$A$614,MATCH($C216,'DEQ Pollutant List'!$C$7:$C$614,0)),INDEX('DEQ Pollutant List'!$A$7:$A$614,MATCH($B216,'DEQ Pollutant List'!$B$7:$B$614,0))),"")</f>
        <v/>
      </c>
      <c r="E216" s="76"/>
      <c r="F216" s="77"/>
      <c r="G216" s="78"/>
      <c r="H216" s="79"/>
      <c r="I216" s="80"/>
      <c r="J216" s="77"/>
      <c r="K216" s="81"/>
      <c r="L216" s="79"/>
      <c r="M216" s="77"/>
      <c r="N216" s="81"/>
      <c r="O216" s="79"/>
    </row>
    <row r="217" spans="1:15" x14ac:dyDescent="0.25">
      <c r="A217" s="59"/>
      <c r="B217" s="60"/>
      <c r="C217" s="61" t="str">
        <f>IFERROR(IF(B217="No CAS","",INDEX('DEQ Pollutant List'!$C$7:$C$614,MATCH('3. Pollutant Emissions - EF'!B217,'DEQ Pollutant List'!$B$7:$B$614,0))),"")</f>
        <v/>
      </c>
      <c r="D217" s="68" t="str">
        <f>IFERROR(IF(OR($B217="",$B217="No CAS"),INDEX('DEQ Pollutant List'!$A$7:$A$614,MATCH($C217,'DEQ Pollutant List'!$C$7:$C$614,0)),INDEX('DEQ Pollutant List'!$A$7:$A$614,MATCH($B217,'DEQ Pollutant List'!$B$7:$B$614,0))),"")</f>
        <v/>
      </c>
      <c r="E217" s="76"/>
      <c r="F217" s="77"/>
      <c r="G217" s="78"/>
      <c r="H217" s="79"/>
      <c r="I217" s="80"/>
      <c r="J217" s="77"/>
      <c r="K217" s="81"/>
      <c r="L217" s="79"/>
      <c r="M217" s="77"/>
      <c r="N217" s="81"/>
      <c r="O217" s="79"/>
    </row>
    <row r="218" spans="1:15" x14ac:dyDescent="0.25">
      <c r="A218" s="59"/>
      <c r="B218" s="60"/>
      <c r="C218" s="61" t="str">
        <f>IFERROR(IF(B218="No CAS","",INDEX('DEQ Pollutant List'!$C$7:$C$614,MATCH('3. Pollutant Emissions - EF'!B218,'DEQ Pollutant List'!$B$7:$B$614,0))),"")</f>
        <v/>
      </c>
      <c r="D218" s="68" t="str">
        <f>IFERROR(IF(OR($B218="",$B218="No CAS"),INDEX('DEQ Pollutant List'!$A$7:$A$614,MATCH($C218,'DEQ Pollutant List'!$C$7:$C$614,0)),INDEX('DEQ Pollutant List'!$A$7:$A$614,MATCH($B218,'DEQ Pollutant List'!$B$7:$B$614,0))),"")</f>
        <v/>
      </c>
      <c r="E218" s="76"/>
      <c r="F218" s="77"/>
      <c r="G218" s="78"/>
      <c r="H218" s="79"/>
      <c r="I218" s="80"/>
      <c r="J218" s="77"/>
      <c r="K218" s="81"/>
      <c r="L218" s="79"/>
      <c r="M218" s="77"/>
      <c r="N218" s="81"/>
      <c r="O218" s="79"/>
    </row>
    <row r="219" spans="1:15" x14ac:dyDescent="0.25">
      <c r="A219" s="59"/>
      <c r="B219" s="60"/>
      <c r="C219" s="61" t="str">
        <f>IFERROR(IF(B219="No CAS","",INDEX('DEQ Pollutant List'!$C$7:$C$614,MATCH('3. Pollutant Emissions - EF'!B219,'DEQ Pollutant List'!$B$7:$B$614,0))),"")</f>
        <v/>
      </c>
      <c r="D219" s="68" t="str">
        <f>IFERROR(IF(OR($B219="",$B219="No CAS"),INDEX('DEQ Pollutant List'!$A$7:$A$614,MATCH($C219,'DEQ Pollutant List'!$C$7:$C$614,0)),INDEX('DEQ Pollutant List'!$A$7:$A$614,MATCH($B219,'DEQ Pollutant List'!$B$7:$B$614,0))),"")</f>
        <v/>
      </c>
      <c r="E219" s="76"/>
      <c r="F219" s="77"/>
      <c r="G219" s="78"/>
      <c r="H219" s="79"/>
      <c r="I219" s="80"/>
      <c r="J219" s="77"/>
      <c r="K219" s="81"/>
      <c r="L219" s="79"/>
      <c r="M219" s="77"/>
      <c r="N219" s="81"/>
      <c r="O219" s="79"/>
    </row>
    <row r="220" spans="1:15" x14ac:dyDescent="0.25">
      <c r="A220" s="59"/>
      <c r="B220" s="60"/>
      <c r="C220" s="61" t="str">
        <f>IFERROR(IF(B220="No CAS","",INDEX('DEQ Pollutant List'!$C$7:$C$614,MATCH('3. Pollutant Emissions - EF'!B220,'DEQ Pollutant List'!$B$7:$B$614,0))),"")</f>
        <v/>
      </c>
      <c r="D220" s="68" t="str">
        <f>IFERROR(IF(OR($B220="",$B220="No CAS"),INDEX('DEQ Pollutant List'!$A$7:$A$614,MATCH($C220,'DEQ Pollutant List'!$C$7:$C$614,0)),INDEX('DEQ Pollutant List'!$A$7:$A$614,MATCH($B220,'DEQ Pollutant List'!$B$7:$B$614,0))),"")</f>
        <v/>
      </c>
      <c r="E220" s="76"/>
      <c r="F220" s="77"/>
      <c r="G220" s="78"/>
      <c r="H220" s="79"/>
      <c r="I220" s="80"/>
      <c r="J220" s="77"/>
      <c r="K220" s="81"/>
      <c r="L220" s="79"/>
      <c r="M220" s="77"/>
      <c r="N220" s="81"/>
      <c r="O220" s="79"/>
    </row>
    <row r="221" spans="1:15" x14ac:dyDescent="0.25">
      <c r="A221" s="59"/>
      <c r="B221" s="60"/>
      <c r="C221" s="61" t="str">
        <f>IFERROR(IF(B221="No CAS","",INDEX('DEQ Pollutant List'!$C$7:$C$614,MATCH('3. Pollutant Emissions - EF'!B221,'DEQ Pollutant List'!$B$7:$B$614,0))),"")</f>
        <v/>
      </c>
      <c r="D221" s="68" t="str">
        <f>IFERROR(IF(OR($B221="",$B221="No CAS"),INDEX('DEQ Pollutant List'!$A$7:$A$614,MATCH($C221,'DEQ Pollutant List'!$C$7:$C$614,0)),INDEX('DEQ Pollutant List'!$A$7:$A$614,MATCH($B221,'DEQ Pollutant List'!$B$7:$B$614,0))),"")</f>
        <v/>
      </c>
      <c r="E221" s="76"/>
      <c r="F221" s="77"/>
      <c r="G221" s="78"/>
      <c r="H221" s="79"/>
      <c r="I221" s="80"/>
      <c r="J221" s="77"/>
      <c r="K221" s="81"/>
      <c r="L221" s="79"/>
      <c r="M221" s="77"/>
      <c r="N221" s="81"/>
      <c r="O221" s="79"/>
    </row>
    <row r="222" spans="1:15" x14ac:dyDescent="0.25">
      <c r="A222" s="59"/>
      <c r="B222" s="60"/>
      <c r="C222" s="61" t="str">
        <f>IFERROR(IF(B222="No CAS","",INDEX('DEQ Pollutant List'!$C$7:$C$614,MATCH('3. Pollutant Emissions - EF'!B222,'DEQ Pollutant List'!$B$7:$B$614,0))),"")</f>
        <v/>
      </c>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c r="B223" s="60"/>
      <c r="C223" s="61" t="str">
        <f>IFERROR(IF(B223="No CAS","",INDEX('DEQ Pollutant List'!$C$7:$C$614,MATCH('3. Pollutant Emissions - EF'!B223,'DEQ Pollutant List'!$B$7:$B$614,0))),"")</f>
        <v/>
      </c>
      <c r="D223" s="68" t="str">
        <f>IFERROR(IF(OR($B223="",$B223="No CAS"),INDEX('DEQ Pollutant List'!$A$7:$A$614,MATCH($C223,'DEQ Pollutant List'!$C$7:$C$614,0)),INDEX('DEQ Pollutant List'!$A$7:$A$614,MATCH($B223,'DEQ Pollutant List'!$B$7:$B$614,0))),"")</f>
        <v/>
      </c>
      <c r="E223" s="76"/>
      <c r="F223" s="77"/>
      <c r="G223" s="78"/>
      <c r="H223" s="79"/>
      <c r="I223" s="80"/>
      <c r="J223" s="77"/>
      <c r="K223" s="81"/>
      <c r="L223" s="79"/>
      <c r="M223" s="77"/>
      <c r="N223" s="81"/>
      <c r="O223" s="79"/>
    </row>
    <row r="224" spans="1:15" x14ac:dyDescent="0.25">
      <c r="A224" s="59"/>
      <c r="B224" s="60"/>
      <c r="C224" s="61" t="str">
        <f>IFERROR(IF(B224="No CAS","",INDEX('DEQ Pollutant List'!$C$7:$C$614,MATCH('3. Pollutant Emissions - EF'!B224,'DEQ Pollutant List'!$B$7:$B$614,0))),"")</f>
        <v/>
      </c>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t="str">
        <f>IFERROR(IF(B226="No CAS","",INDEX('DEQ Pollutant List'!$C$7:$C$614,MATCH('3. Pollutant Emissions - EF'!B226,'DEQ Pollutant List'!$B$7:$B$614,0))),"")</f>
        <v/>
      </c>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25">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ht="15.75" thickBot="1" x14ac:dyDescent="0.3">
      <c r="A501" s="62"/>
      <c r="B501" s="63"/>
      <c r="C501" s="64" t="str">
        <f>IFERROR(IF(B501="No CAS","",INDEX('DEQ Pollutant List'!$C$7:$C$614,MATCH('3. Pollutant Emissions - EF'!B501,'DEQ Pollutant List'!$B$7:$B$614,0))),"")</f>
        <v/>
      </c>
      <c r="D501" s="188" t="str">
        <f>IFERROR(IF(OR($B501="",$B501="No CAS"),INDEX('DEQ Pollutant List'!$A$7:$A$614,MATCH($C501,'DEQ Pollutant List'!$C$7:$C$614,0)),INDEX('DEQ Pollutant List'!$A$7:$A$614,MATCH($B501,'DEQ Pollutant List'!$B$7:$B$614,0))),"")</f>
        <v/>
      </c>
      <c r="E501" s="82"/>
      <c r="F501" s="83"/>
      <c r="G501" s="84"/>
      <c r="H501" s="85"/>
      <c r="I501" s="86"/>
      <c r="J501" s="83"/>
      <c r="K501" s="87"/>
      <c r="L501" s="85"/>
      <c r="M501" s="83"/>
      <c r="N501" s="87"/>
      <c r="O501" s="85"/>
    </row>
    <row r="502" spans="1:15" x14ac:dyDescent="0.25">
      <c r="A502" s="282" t="s">
        <v>1226</v>
      </c>
      <c r="B502" s="283"/>
      <c r="C502" s="283"/>
      <c r="D502" s="283"/>
      <c r="E502" s="283"/>
      <c r="F502" s="283"/>
      <c r="G502" s="283"/>
      <c r="H502" s="283"/>
      <c r="I502" s="283"/>
      <c r="J502" s="283"/>
      <c r="K502" s="283"/>
      <c r="L502" s="283"/>
      <c r="M502" s="283"/>
      <c r="N502" s="283"/>
      <c r="O502" s="284"/>
    </row>
    <row r="503" spans="1:15" x14ac:dyDescent="0.25">
      <c r="A503" s="285"/>
      <c r="B503" s="286"/>
      <c r="C503" s="286"/>
      <c r="D503" s="286"/>
      <c r="E503" s="286"/>
      <c r="F503" s="286"/>
      <c r="G503" s="286"/>
      <c r="H503" s="286"/>
      <c r="I503" s="286"/>
      <c r="J503" s="286"/>
      <c r="K503" s="286"/>
      <c r="L503" s="286"/>
      <c r="M503" s="286"/>
      <c r="N503" s="286"/>
      <c r="O503" s="287"/>
    </row>
    <row r="504" spans="1:15" ht="15.75" thickBot="1" x14ac:dyDescent="0.3">
      <c r="A504" s="288"/>
      <c r="B504" s="289"/>
      <c r="C504" s="289"/>
      <c r="D504" s="289"/>
      <c r="E504" s="289"/>
      <c r="F504" s="289"/>
      <c r="G504" s="289"/>
      <c r="H504" s="289"/>
      <c r="I504" s="289"/>
      <c r="J504" s="289"/>
      <c r="K504" s="289"/>
      <c r="L504" s="289"/>
      <c r="M504" s="289"/>
      <c r="N504" s="289"/>
      <c r="O504" s="290"/>
    </row>
  </sheetData>
  <sheetProtection algorithmName="SHA-512" hashValue="qmdQV/ZWQli54PSJaQhX0c3A+qvsETtqav5+x1F3zwc+dPZzxQRmndpYrTCeIgxy6JMLEvEWBxIfaE38fD0vdA==" saltValue="MlYe7Al+oyFWJ4aVihXE1Q==" spinCount="100000" sheet="1" objects="1" scenarios="1" insertRows="0"/>
  <mergeCells count="12">
    <mergeCell ref="J9:O9"/>
    <mergeCell ref="F10:I10"/>
    <mergeCell ref="A502:O504"/>
    <mergeCell ref="A10:A12"/>
    <mergeCell ref="E10:E12"/>
    <mergeCell ref="B10:D11"/>
    <mergeCell ref="F11:G11"/>
    <mergeCell ref="H11:H12"/>
    <mergeCell ref="I11:I12"/>
    <mergeCell ref="J10:L11"/>
    <mergeCell ref="M10:O11"/>
    <mergeCell ref="A76:C76"/>
  </mergeCells>
  <conditionalFormatting sqref="D13:D38 D64:D501">
    <cfRule type="containsBlanks" dxfId="15" priority="24">
      <formula>LEN(TRIM(D13))=0</formula>
    </cfRule>
  </conditionalFormatting>
  <conditionalFormatting sqref="C13:C38 C110:C501 C67:C75 C64:C65">
    <cfRule type="expression" dxfId="14" priority="22">
      <formula>SUMPRODUCT(--ISNUMBER(SEARCH(HAPs,C13)))&gt;0</formula>
    </cfRule>
  </conditionalFormatting>
  <conditionalFormatting sqref="C66">
    <cfRule type="expression" dxfId="13" priority="16">
      <formula>SUMPRODUCT(--ISNUMBER(SEARCH(HAPs,C66)))&gt;0</formula>
    </cfRule>
  </conditionalFormatting>
  <conditionalFormatting sqref="D41:D63">
    <cfRule type="containsBlanks" dxfId="12" priority="14">
      <formula>LEN(TRIM(D41))=0</formula>
    </cfRule>
  </conditionalFormatting>
  <conditionalFormatting sqref="C41:C63">
    <cfRule type="expression" dxfId="11" priority="13">
      <formula>SUMPRODUCT(--ISNUMBER(SEARCH(HAPs,C41)))&gt;0</formula>
    </cfRule>
  </conditionalFormatting>
  <conditionalFormatting sqref="C78:C85">
    <cfRule type="expression" dxfId="10" priority="11">
      <formula>SUMPRODUCT(--ISNUMBER(SEARCH(HAPs,C78)))&gt;0</formula>
    </cfRule>
  </conditionalFormatting>
  <conditionalFormatting sqref="C77">
    <cfRule type="expression" dxfId="9" priority="9">
      <formula>SUMPRODUCT(--ISNUMBER(SEARCH(HAPs,C77)))&gt;0</formula>
    </cfRule>
  </conditionalFormatting>
  <conditionalFormatting sqref="C76">
    <cfRule type="expression" dxfId="8" priority="7">
      <formula>SUMPRODUCT(--ISNUMBER(SEARCH(HAPs,C76)))&gt;0</formula>
    </cfRule>
  </conditionalFormatting>
  <conditionalFormatting sqref="D39">
    <cfRule type="containsBlanks" dxfId="7" priority="5">
      <formula>LEN(TRIM(D39))=0</formula>
    </cfRule>
  </conditionalFormatting>
  <conditionalFormatting sqref="C39">
    <cfRule type="expression" dxfId="6" priority="4">
      <formula>SUMPRODUCT(--ISNUMBER(SEARCH(HAPs,C39)))&gt;0</formula>
    </cfRule>
  </conditionalFormatting>
  <conditionalFormatting sqref="D40">
    <cfRule type="containsBlanks" dxfId="5" priority="2">
      <formula>LEN(TRIM(D40))=0</formula>
    </cfRule>
  </conditionalFormatting>
  <conditionalFormatting sqref="C40">
    <cfRule type="expression" dxfId="4" priority="1">
      <formula>SUMPRODUCT(--ISNUMBER(SEARCH(HAPs,C40)))&gt;0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BBA5300A-0B80-4FC7-9B79-92EFEF1ED41C}">
            <xm:f>INDEX('DEQ Pollutant List'!D:D,MATCH(C13,'DEQ Pollutant List'!C:C,0))="Y"</xm:f>
            <x14:dxf>
              <fill>
                <patternFill>
                  <bgColor rgb="FFFFE05D"/>
                </patternFill>
              </fill>
            </x14:dxf>
          </x14:cfRule>
          <xm:sqref>C110:C501 C13:C85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B13:B40 B110:B501 B61:B78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620A-F186-4B57-8A98-8A6DD0731928}">
  <sheetPr>
    <tabColor theme="7"/>
  </sheetPr>
  <dimension ref="A1:C9"/>
  <sheetViews>
    <sheetView workbookViewId="0"/>
  </sheetViews>
  <sheetFormatPr defaultRowHeight="15" x14ac:dyDescent="0.25"/>
  <cols>
    <col min="1" max="1" width="27.5703125" customWidth="1"/>
    <col min="2" max="2" width="35" customWidth="1"/>
    <col min="3" max="3" width="72.7109375" customWidth="1"/>
  </cols>
  <sheetData>
    <row r="1" spans="1:3" x14ac:dyDescent="0.25">
      <c r="A1" s="247" t="s">
        <v>1431</v>
      </c>
    </row>
    <row r="2" spans="1:3" ht="29.25" customHeight="1" x14ac:dyDescent="0.25">
      <c r="A2" s="329" t="s">
        <v>1425</v>
      </c>
      <c r="B2" s="329"/>
      <c r="C2" s="329"/>
    </row>
    <row r="3" spans="1:3" ht="63" customHeight="1" x14ac:dyDescent="0.25">
      <c r="A3" s="330" t="s">
        <v>1399</v>
      </c>
      <c r="B3" s="330"/>
      <c r="C3" s="330"/>
    </row>
    <row r="4" spans="1:3" ht="75" customHeight="1" x14ac:dyDescent="0.25">
      <c r="A4" s="331" t="s">
        <v>1427</v>
      </c>
      <c r="B4" s="331"/>
      <c r="C4" s="331"/>
    </row>
    <row r="5" spans="1:3" ht="86.25" customHeight="1" x14ac:dyDescent="0.25">
      <c r="A5" s="331" t="s">
        <v>1432</v>
      </c>
      <c r="B5" s="331"/>
      <c r="C5" s="331"/>
    </row>
    <row r="6" spans="1:3" ht="37.5" customHeight="1" x14ac:dyDescent="0.25">
      <c r="A6" s="328" t="s">
        <v>1428</v>
      </c>
      <c r="B6" s="328"/>
      <c r="C6" s="328"/>
    </row>
    <row r="7" spans="1:3" ht="37.5" customHeight="1" x14ac:dyDescent="0.25">
      <c r="A7" s="328" t="s">
        <v>1429</v>
      </c>
      <c r="B7" s="328"/>
      <c r="C7" s="328"/>
    </row>
    <row r="8" spans="1:3" ht="97.5" customHeight="1" x14ac:dyDescent="0.25">
      <c r="A8" s="328" t="s">
        <v>1430</v>
      </c>
      <c r="B8" s="328"/>
      <c r="C8" s="328"/>
    </row>
    <row r="9" spans="1:3" ht="27" customHeight="1" x14ac:dyDescent="0.25"/>
  </sheetData>
  <mergeCells count="7">
    <mergeCell ref="A7:C7"/>
    <mergeCell ref="A8:C8"/>
    <mergeCell ref="A2:C2"/>
    <mergeCell ref="A3:C3"/>
    <mergeCell ref="A4:C4"/>
    <mergeCell ref="A5:C5"/>
    <mergeCell ref="A6:C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workbookViewId="0"/>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334" t="s">
        <v>1155</v>
      </c>
      <c r="B10" s="335"/>
      <c r="C10" s="335"/>
      <c r="D10" s="336"/>
      <c r="E10" s="278" t="s">
        <v>1160</v>
      </c>
      <c r="F10" s="279"/>
      <c r="G10" s="338" t="s">
        <v>1157</v>
      </c>
      <c r="H10" s="338"/>
      <c r="I10" s="338"/>
      <c r="J10" s="338"/>
      <c r="K10" s="338"/>
      <c r="L10" s="339"/>
      <c r="M10" s="337" t="s">
        <v>1158</v>
      </c>
      <c r="N10" s="338"/>
      <c r="O10" s="338"/>
      <c r="P10" s="338"/>
      <c r="Q10" s="338"/>
      <c r="R10" s="339"/>
    </row>
    <row r="11" spans="1:18" ht="20.100000000000001" customHeight="1" thickBot="1" x14ac:dyDescent="0.3">
      <c r="A11" s="332" t="s">
        <v>1273</v>
      </c>
      <c r="B11" s="297" t="s">
        <v>1153</v>
      </c>
      <c r="C11" s="342" t="s">
        <v>1177</v>
      </c>
      <c r="D11" s="340" t="s">
        <v>1154</v>
      </c>
      <c r="E11" s="276" t="s">
        <v>11</v>
      </c>
      <c r="F11" s="269" t="s">
        <v>1159</v>
      </c>
      <c r="G11" s="274" t="s">
        <v>1243</v>
      </c>
      <c r="H11" s="274"/>
      <c r="I11" s="275"/>
      <c r="J11" s="259" t="s">
        <v>1287</v>
      </c>
      <c r="K11" s="260"/>
      <c r="L11" s="261"/>
      <c r="M11" s="273" t="s">
        <v>1243</v>
      </c>
      <c r="N11" s="274"/>
      <c r="O11" s="275"/>
      <c r="P11" s="259" t="s">
        <v>1287</v>
      </c>
      <c r="Q11" s="260"/>
      <c r="R11" s="261"/>
    </row>
    <row r="12" spans="1:18" ht="45" customHeight="1" thickBot="1" x14ac:dyDescent="0.3">
      <c r="A12" s="333"/>
      <c r="B12" s="299"/>
      <c r="C12" s="343"/>
      <c r="D12" s="341"/>
      <c r="E12" s="277"/>
      <c r="F12" s="270"/>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VTcEZ2Sk1c1BYPsKbabIxs9WsooHsXW4t0jV2XzLms2E6pRxks8dSn9O1dqmUOgRGTH6sjHY76qFUR/PgHNvZg==" saltValue="3YhSa/iwdFMKzr+HN7lRu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322" t="s">
        <v>1283</v>
      </c>
      <c r="J9" s="323"/>
      <c r="K9" s="323"/>
      <c r="L9" s="323"/>
      <c r="M9" s="323"/>
      <c r="N9" s="324"/>
    </row>
    <row r="10" spans="1:14" ht="19.5" thickBot="1" x14ac:dyDescent="0.35">
      <c r="A10" s="291" t="s">
        <v>1273</v>
      </c>
      <c r="B10" s="345" t="s">
        <v>1177</v>
      </c>
      <c r="C10" s="347" t="s">
        <v>1156</v>
      </c>
      <c r="D10" s="348"/>
      <c r="E10" s="349"/>
      <c r="F10" s="301" t="s">
        <v>1290</v>
      </c>
      <c r="G10" s="302"/>
      <c r="H10" s="344"/>
      <c r="I10" s="273" t="s">
        <v>1282</v>
      </c>
      <c r="J10" s="274"/>
      <c r="K10" s="275"/>
      <c r="L10" s="259" t="s">
        <v>1241</v>
      </c>
      <c r="M10" s="260"/>
      <c r="N10" s="261"/>
    </row>
    <row r="11" spans="1:14" ht="20.100000000000001" customHeight="1" thickBot="1" x14ac:dyDescent="0.3">
      <c r="A11" s="293"/>
      <c r="B11" s="346"/>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8" t="s">
        <v>1223</v>
      </c>
      <c r="C12" s="180"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1323</v>
      </c>
      <c r="B13" s="88" t="s">
        <v>1223</v>
      </c>
      <c r="C13" s="181"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1323</v>
      </c>
      <c r="B14" s="88" t="s">
        <v>1223</v>
      </c>
      <c r="C14" s="181"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1323</v>
      </c>
      <c r="B15" s="88" t="s">
        <v>1275</v>
      </c>
      <c r="C15" s="181"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1323</v>
      </c>
      <c r="B16" s="88" t="s">
        <v>1275</v>
      </c>
      <c r="C16" s="181"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1323</v>
      </c>
      <c r="B17" s="88" t="s">
        <v>1275</v>
      </c>
      <c r="C17" s="181"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82" t="s">
        <v>1226</v>
      </c>
      <c r="B501" s="283"/>
      <c r="C501" s="283"/>
      <c r="D501" s="283"/>
      <c r="E501" s="283"/>
      <c r="F501" s="283"/>
      <c r="G501" s="283"/>
      <c r="H501" s="283"/>
      <c r="I501" s="283"/>
      <c r="J501" s="283"/>
      <c r="K501" s="283"/>
      <c r="L501" s="283"/>
      <c r="M501" s="283"/>
      <c r="N501" s="283"/>
    </row>
    <row r="502" spans="1:14" x14ac:dyDescent="0.25">
      <c r="A502" s="285"/>
      <c r="B502" s="286"/>
      <c r="C502" s="286"/>
      <c r="D502" s="286"/>
      <c r="E502" s="286"/>
      <c r="F502" s="286"/>
      <c r="G502" s="286"/>
      <c r="H502" s="286"/>
      <c r="I502" s="286"/>
      <c r="J502" s="286"/>
      <c r="K502" s="286"/>
      <c r="L502" s="286"/>
      <c r="M502" s="286"/>
      <c r="N502" s="286"/>
    </row>
    <row r="503" spans="1:14" ht="15.75" thickBot="1" x14ac:dyDescent="0.3">
      <c r="A503" s="288"/>
      <c r="B503" s="289"/>
      <c r="C503" s="289"/>
      <c r="D503" s="289"/>
      <c r="E503" s="289"/>
      <c r="F503" s="289"/>
      <c r="G503" s="289"/>
      <c r="H503" s="289"/>
      <c r="I503" s="289"/>
      <c r="J503" s="289"/>
      <c r="K503" s="289"/>
      <c r="L503" s="289"/>
      <c r="M503" s="289"/>
      <c r="N503" s="289"/>
    </row>
  </sheetData>
  <sheetProtection algorithmName="SHA-512" hashValue="0dfqEua+D3xsUaDZ4hCoC9hHIUc2iEfg5SFt5MnfJeFDwtxvraTkbx+i5e24WeBmg/cgFC/PibOOsxKDt6enJg==" saltValue="6uo6H6rZvh0oYZ4phi3rpw=="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1" workbookViewId="0"/>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7"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205"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205"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104">
        <v>136</v>
      </c>
      <c r="B125" s="3" t="s">
        <v>250</v>
      </c>
      <c r="C125" s="3" t="s">
        <v>1301</v>
      </c>
      <c r="D125" s="15" t="s">
        <v>1353</v>
      </c>
    </row>
    <row r="126" spans="1:4" s="2" customFormat="1" ht="30" customHeight="1" x14ac:dyDescent="0.25">
      <c r="A126" s="104">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205"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205"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7" t="s">
        <v>1353</v>
      </c>
    </row>
    <row r="185" spans="1:4" s="2" customFormat="1" ht="15" customHeight="1" x14ac:dyDescent="0.25">
      <c r="A185" s="15">
        <v>199</v>
      </c>
      <c r="B185" s="3" t="s">
        <v>360</v>
      </c>
      <c r="C185" s="3" t="s">
        <v>361</v>
      </c>
      <c r="D185" s="15" t="s">
        <v>177</v>
      </c>
    </row>
    <row r="186" spans="1:4" s="2" customFormat="1" ht="15" customHeight="1" x14ac:dyDescent="0.25">
      <c r="A186" s="15">
        <v>200</v>
      </c>
      <c r="B186" s="205"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7"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205"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104" t="s">
        <v>1353</v>
      </c>
    </row>
    <row r="234" spans="1:4" s="2" customFormat="1" ht="15" customHeight="1" x14ac:dyDescent="0.25">
      <c r="A234" s="15">
        <v>266</v>
      </c>
      <c r="B234" s="3" t="s">
        <v>456</v>
      </c>
      <c r="C234" s="3" t="s">
        <v>457</v>
      </c>
      <c r="D234" s="104" t="s">
        <v>1353</v>
      </c>
    </row>
    <row r="235" spans="1:4" s="2" customFormat="1" ht="15" customHeight="1" x14ac:dyDescent="0.25">
      <c r="A235" s="15">
        <v>267</v>
      </c>
      <c r="B235" s="3" t="s">
        <v>458</v>
      </c>
      <c r="C235" s="3" t="s">
        <v>459</v>
      </c>
      <c r="D235" s="104"/>
    </row>
    <row r="236" spans="1:4" s="2" customFormat="1" ht="15" customHeight="1" x14ac:dyDescent="0.25">
      <c r="A236" s="15">
        <v>268</v>
      </c>
      <c r="B236" s="3" t="s">
        <v>460</v>
      </c>
      <c r="C236" s="3" t="s">
        <v>461</v>
      </c>
      <c r="D236" s="104" t="s">
        <v>1353</v>
      </c>
    </row>
    <row r="237" spans="1:4" s="2" customFormat="1" ht="15" customHeight="1" x14ac:dyDescent="0.25">
      <c r="A237" s="15">
        <v>269</v>
      </c>
      <c r="B237" s="3" t="s">
        <v>462</v>
      </c>
      <c r="C237" s="3" t="s">
        <v>463</v>
      </c>
      <c r="D237" s="104" t="s">
        <v>1353</v>
      </c>
    </row>
    <row r="238" spans="1:4" s="2" customFormat="1" ht="15" customHeight="1" x14ac:dyDescent="0.25">
      <c r="A238" s="15">
        <v>270</v>
      </c>
      <c r="B238" s="3" t="s">
        <v>464</v>
      </c>
      <c r="C238" s="3" t="s">
        <v>465</v>
      </c>
      <c r="D238" s="104" t="s">
        <v>1353</v>
      </c>
    </row>
    <row r="239" spans="1:4" s="2" customFormat="1" ht="30" customHeight="1" x14ac:dyDescent="0.25">
      <c r="A239" s="15">
        <v>271</v>
      </c>
      <c r="B239" s="3" t="s">
        <v>466</v>
      </c>
      <c r="C239" s="3" t="s">
        <v>467</v>
      </c>
      <c r="D239" s="104" t="s">
        <v>1353</v>
      </c>
    </row>
    <row r="240" spans="1:4" s="2" customFormat="1" ht="30" customHeight="1" x14ac:dyDescent="0.25">
      <c r="A240" s="15">
        <v>272</v>
      </c>
      <c r="B240" s="3" t="s">
        <v>468</v>
      </c>
      <c r="C240" s="3" t="s">
        <v>469</v>
      </c>
      <c r="D240" s="104"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205"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205"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205" t="s">
        <v>1375</v>
      </c>
      <c r="C320" s="3" t="s">
        <v>621</v>
      </c>
      <c r="D320" s="15" t="s">
        <v>1353</v>
      </c>
    </row>
    <row r="321" spans="1:4" s="2" customFormat="1" ht="15" customHeight="1" x14ac:dyDescent="0.25">
      <c r="A321" s="15">
        <v>350</v>
      </c>
      <c r="B321" s="205"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104">
        <v>364</v>
      </c>
      <c r="B328" s="3" t="s">
        <v>634</v>
      </c>
      <c r="C328" s="3" t="s">
        <v>635</v>
      </c>
      <c r="D328" s="15" t="s">
        <v>1353</v>
      </c>
    </row>
    <row r="329" spans="1:4" s="2" customFormat="1" ht="15" customHeight="1" x14ac:dyDescent="0.25">
      <c r="A329" s="15">
        <v>365</v>
      </c>
      <c r="B329" s="205"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205"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205"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105"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205"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205"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205"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205" t="s">
        <v>1383</v>
      </c>
      <c r="C445" s="3" t="s">
        <v>1171</v>
      </c>
      <c r="D445" s="187"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205"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205"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205" t="s">
        <v>1386</v>
      </c>
      <c r="C528" s="3" t="s">
        <v>1302</v>
      </c>
      <c r="D528" s="15" t="s">
        <v>1353</v>
      </c>
    </row>
    <row r="529" spans="1:4" s="2" customFormat="1" ht="15" customHeight="1" x14ac:dyDescent="0.25">
      <c r="A529" s="15">
        <v>571</v>
      </c>
      <c r="B529" s="205" t="s">
        <v>1387</v>
      </c>
      <c r="C529" s="3" t="s">
        <v>1001</v>
      </c>
      <c r="D529" s="15" t="s">
        <v>1353</v>
      </c>
    </row>
    <row r="530" spans="1:4" s="2" customFormat="1" ht="15" customHeight="1" x14ac:dyDescent="0.25">
      <c r="A530" s="15">
        <v>572</v>
      </c>
      <c r="B530" s="205"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205"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205"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205" t="s">
        <v>1391</v>
      </c>
      <c r="C549" s="3" t="s">
        <v>1036</v>
      </c>
      <c r="D549" s="15" t="s">
        <v>177</v>
      </c>
    </row>
    <row r="550" spans="1:4" s="2" customFormat="1" ht="15" customHeight="1" x14ac:dyDescent="0.25">
      <c r="A550" s="15">
        <v>592</v>
      </c>
      <c r="B550" s="3" t="s">
        <v>1037</v>
      </c>
      <c r="C550" s="3" t="s">
        <v>1038</v>
      </c>
      <c r="D550" s="187"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xXziPJPuZFSoQEhBz9D7G4Ex6vRz8JS9Qg0PLQMe6wkdYcC8LePpIi8s8MUW6uE2LeltRrwICaR8i7H8bVs9Zw==" saltValue="M+06FxZb4YqUGCThwqGIfA=="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heetViews>
  <sheetFormatPr defaultRowHeight="15" x14ac:dyDescent="0.25"/>
  <cols>
    <col min="3" max="3" width="9.140625" style="30"/>
    <col min="4" max="4" width="24" bestFit="1" customWidth="1"/>
    <col min="5" max="5" width="106.710937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204">
        <v>1.5</v>
      </c>
      <c r="D9" t="s">
        <v>1350</v>
      </c>
      <c r="E9" s="2" t="s">
        <v>1351</v>
      </c>
    </row>
    <row r="10" spans="3:5" x14ac:dyDescent="0.25">
      <c r="C10" s="204">
        <v>1.51</v>
      </c>
      <c r="D10" t="s">
        <v>1232</v>
      </c>
      <c r="E10" s="2" t="s">
        <v>1354</v>
      </c>
    </row>
    <row r="11" spans="3:5" x14ac:dyDescent="0.25">
      <c r="C11" s="204">
        <v>1.52</v>
      </c>
      <c r="D11" t="s">
        <v>1232</v>
      </c>
      <c r="E11" s="2" t="s">
        <v>1364</v>
      </c>
    </row>
    <row r="12" spans="3:5" x14ac:dyDescent="0.25">
      <c r="C12" s="204">
        <v>1.53</v>
      </c>
      <c r="D12" t="s">
        <v>1232</v>
      </c>
      <c r="E12" s="2" t="s">
        <v>1365</v>
      </c>
    </row>
    <row r="13" spans="3:5" x14ac:dyDescent="0.25">
      <c r="C13" s="204">
        <v>1.54</v>
      </c>
      <c r="D13" t="s">
        <v>1232</v>
      </c>
      <c r="E13" s="2" t="s">
        <v>1366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STACK</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9E766-2BDA-4129-9A73-694C71718DF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c90e9d8d-db18-49dc-a3f3-48f2701f1e15"/>
    <ds:schemaRef ds:uri="http://schemas.openxmlformats.org/package/2006/metadata/core-properties"/>
    <ds:schemaRef ds:uri="http://www.w3.org/XML/1998/namespace"/>
    <ds:schemaRef ds:uri="http://purl.org/dc/dcmitype/"/>
    <ds:schemaRef ds:uri="f5159bdb-866d-45ef-8222-b026924cc645"/>
  </ds:schemaRefs>
</ds:datastoreItem>
</file>

<file path=customXml/itemProps2.xml><?xml version="1.0" encoding="utf-8"?>
<ds:datastoreItem xmlns:ds="http://schemas.openxmlformats.org/officeDocument/2006/customXml" ds:itemID="{BE4A6963-AC46-4C5B-B697-BC6C9B44F26C}"/>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Form Instructions</vt:lpstr>
      <vt:lpstr>1. Facility Information</vt:lpstr>
      <vt:lpstr>2. Emissions Units &amp; Activities</vt:lpstr>
      <vt:lpstr>3. Pollutant Emissions - EF</vt:lpstr>
      <vt:lpstr>3.  Pollutant Emissions Notes</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Laura D Cottrell</cp:lastModifiedBy>
  <cp:lastPrinted>2018-12-14T23:57:06Z</cp:lastPrinted>
  <dcterms:created xsi:type="dcterms:W3CDTF">2018-11-29T22:27:46Z</dcterms:created>
  <dcterms:modified xsi:type="dcterms:W3CDTF">2021-04-02T17:06:43Z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