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homps\Desktop\"/>
    </mc:Choice>
  </mc:AlternateContent>
  <bookViews>
    <workbookView xWindow="675" yWindow="210" windowWidth="11130" windowHeight="9435"/>
  </bookViews>
  <sheets>
    <sheet name="Application Rates" sheetId="1" r:id="rId1"/>
    <sheet name="Credits" sheetId="3" r:id="rId2"/>
    <sheet name="References" sheetId="2" r:id="rId3"/>
    <sheet name="Revision History" sheetId="4" r:id="rId4"/>
  </sheets>
  <definedNames>
    <definedName name="_xlnm.Print_Area" localSheetId="0">'Application Rates'!$A$1:$F$63</definedName>
  </definedNames>
  <calcPr calcId="162913"/>
</workbook>
</file>

<file path=xl/calcChain.xml><?xml version="1.0" encoding="utf-8"?>
<calcChain xmlns="http://schemas.openxmlformats.org/spreadsheetml/2006/main">
  <c r="D4" i="3" l="1"/>
  <c r="F34" i="3"/>
  <c r="G34" i="3" s="1"/>
  <c r="F33" i="3"/>
  <c r="G33" i="3" s="1"/>
  <c r="F32" i="3"/>
  <c r="G32" i="3" s="1"/>
  <c r="H32" i="3" s="1"/>
  <c r="F31" i="3"/>
  <c r="G31" i="3" s="1"/>
  <c r="F26" i="3"/>
  <c r="G26" i="3" s="1"/>
  <c r="H26" i="3" s="1"/>
  <c r="F25" i="3"/>
  <c r="G25" i="3" s="1"/>
  <c r="H25" i="3" s="1"/>
  <c r="F24" i="3"/>
  <c r="G24" i="3" s="1"/>
  <c r="H24" i="3" s="1"/>
  <c r="F23" i="3"/>
  <c r="G23" i="3" s="1"/>
  <c r="H23" i="3" s="1"/>
  <c r="F18" i="3"/>
  <c r="G18" i="3" s="1"/>
  <c r="F17" i="3"/>
  <c r="G17" i="3" s="1"/>
  <c r="F16" i="3"/>
  <c r="G16" i="3" s="1"/>
  <c r="F15" i="3"/>
  <c r="G15" i="3" s="1"/>
  <c r="F10" i="3"/>
  <c r="F9" i="3"/>
  <c r="F8" i="3"/>
  <c r="F7" i="3"/>
  <c r="G10" i="3"/>
  <c r="H10" i="3" s="1"/>
  <c r="G9" i="3"/>
  <c r="H9" i="3" s="1"/>
  <c r="G8" i="3"/>
  <c r="H8" i="3" s="1"/>
  <c r="G7" i="3"/>
  <c r="H7" i="3" s="1"/>
  <c r="C45" i="1"/>
  <c r="C50" i="1" s="1"/>
  <c r="C46" i="1"/>
  <c r="C51" i="1" s="1"/>
  <c r="C44" i="1"/>
  <c r="C47" i="1" s="1"/>
  <c r="C54" i="1" s="1"/>
  <c r="C24" i="1"/>
  <c r="C39" i="1"/>
  <c r="C55" i="1" l="1"/>
  <c r="C59" i="1" s="1"/>
  <c r="H15" i="3"/>
  <c r="J15" i="3" s="1"/>
  <c r="H16" i="3"/>
  <c r="J16" i="3" s="1"/>
  <c r="H17" i="3"/>
  <c r="J17" i="3" s="1"/>
  <c r="H18" i="3"/>
  <c r="J18" i="3" s="1"/>
  <c r="J26" i="3"/>
  <c r="J25" i="3"/>
  <c r="J24" i="3"/>
  <c r="J23" i="3"/>
  <c r="H31" i="3"/>
  <c r="J31" i="3" s="1"/>
  <c r="H34" i="3"/>
  <c r="J34" i="3" s="1"/>
  <c r="H33" i="3"/>
  <c r="J33" i="3" s="1"/>
  <c r="J32" i="3"/>
  <c r="J8" i="3"/>
  <c r="J9" i="3"/>
  <c r="J10" i="3"/>
  <c r="J7" i="3"/>
  <c r="J11" i="3" l="1"/>
  <c r="J37" i="3" s="1"/>
  <c r="J27" i="3"/>
  <c r="J19" i="3"/>
  <c r="J35" i="3"/>
  <c r="C17" i="1"/>
  <c r="C21" i="1" s="1"/>
  <c r="C25" i="1" s="1"/>
  <c r="C26" i="1" s="1"/>
  <c r="C58" i="1" s="1"/>
  <c r="C60" i="1" s="1"/>
  <c r="C62" i="1" l="1"/>
  <c r="C63" i="1"/>
  <c r="C61" i="1"/>
</calcChain>
</file>

<file path=xl/sharedStrings.xml><?xml version="1.0" encoding="utf-8"?>
<sst xmlns="http://schemas.openxmlformats.org/spreadsheetml/2006/main" count="231" uniqueCount="158">
  <si>
    <t>Land Application Site Evaluation Worksheet</t>
  </si>
  <si>
    <t>SOIL AND CROP INFORMATION</t>
  </si>
  <si>
    <t>PAN PROVIDED BY OTHER SOURCES</t>
  </si>
  <si>
    <t>Pre-Application Testing</t>
  </si>
  <si>
    <t>Adjustments to typical soil N mineralization</t>
  </si>
  <si>
    <t>Previous manure applications</t>
  </si>
  <si>
    <t>Grower Information</t>
  </si>
  <si>
    <t>N applied at seeding (starter fertilizer)</t>
  </si>
  <si>
    <t>BIOSOLIDS DATA</t>
  </si>
  <si>
    <t>Expected application season</t>
  </si>
  <si>
    <t>Application Information</t>
  </si>
  <si>
    <t>Laboratory Biosolids Analysis (dry wt. basis)</t>
  </si>
  <si>
    <t>TKN</t>
  </si>
  <si>
    <t>Org N</t>
  </si>
  <si>
    <t>Total Solids</t>
  </si>
  <si>
    <t>ESTIMATE PAN PER DRY TON OF BIOSOLIDS</t>
  </si>
  <si>
    <t>Convert biosolids N analysis to lb per dry ton</t>
  </si>
  <si>
    <t>Estimate Inorganic N Retained</t>
  </si>
  <si>
    <t>Estimate Organic N Mineralized</t>
  </si>
  <si>
    <t>CALCULATE THE AGRONOMIC BIOSOLIDS APPLICATION RATE</t>
  </si>
  <si>
    <t>Soil series and texture (NRCS Survey and/or Field Observation)</t>
  </si>
  <si>
    <t>Yield goal (grower or agronomist) (units/ac)</t>
  </si>
  <si>
    <t>Crop rotation (grower; e.g., wheat/fallow/wheat)</t>
  </si>
  <si>
    <t>lb N/ac</t>
  </si>
  <si>
    <t>mg/kg</t>
  </si>
  <si>
    <t>%</t>
  </si>
  <si>
    <t>lb N/dry ton</t>
  </si>
  <si>
    <t>dry ton/ac</t>
  </si>
  <si>
    <t>gallons/acre</t>
  </si>
  <si>
    <t>acre-inches/acre</t>
  </si>
  <si>
    <t>wet tons/acre</t>
  </si>
  <si>
    <t>lb N/ac/yr</t>
  </si>
  <si>
    <t>Result</t>
  </si>
  <si>
    <t>Units</t>
  </si>
  <si>
    <t>Plowdown of cover or green manure crop**</t>
  </si>
  <si>
    <t>Previous biosolids applications (Table 1)</t>
  </si>
  <si>
    <t>PAN needed to produce yield goal (from line 1.4)</t>
  </si>
  <si>
    <t>PAN from other sources (from line 1.11)</t>
  </si>
  <si>
    <r>
      <t>PAN needed to produce yield goal</t>
    </r>
    <r>
      <rPr>
        <sz val="10"/>
        <rFont val="Arial"/>
        <family val="2"/>
      </rPr>
      <t xml:space="preserve"> (fertilizer guide) (lb N/ac/yr)</t>
    </r>
  </si>
  <si>
    <r>
      <t>Amount of PAN needed from biosolids</t>
    </r>
    <r>
      <rPr>
        <sz val="10"/>
        <rFont val="Arial"/>
        <family val="2"/>
      </rPr>
      <t xml:space="preserve"> (line 2.1 - line 2.2)</t>
    </r>
  </si>
  <si>
    <t>Moisture content of biosolids (i.e., liquid or solid; see Table 3)</t>
  </si>
  <si>
    <t>Biosolids processing method (see Table 3)</t>
  </si>
  <si>
    <t>Method of application (surface or injected)</t>
  </si>
  <si>
    <t>No. of days to incorporation of biosolids</t>
  </si>
  <si>
    <t>days</t>
  </si>
  <si>
    <t>TKN (line 3.6 x 0.002)</t>
  </si>
  <si>
    <t>Org N (line 4.1 - 4.2)</t>
  </si>
  <si>
    <t>Biosolids inorganic N retained (line 4.3 + line 4.6)</t>
  </si>
  <si>
    <t>1st year PAN (line 4.4 x line 4.8 / 100)</t>
  </si>
  <si>
    <t>Amount of PAN needed from Biosolids (from line 2.3)</t>
  </si>
  <si>
    <r>
      <t>Estimated PAN</t>
    </r>
    <r>
      <rPr>
        <sz val="10"/>
        <rFont val="Arial"/>
        <family val="2"/>
      </rPr>
      <t xml:space="preserve"> (line 4.7 + line 4.9)</t>
    </r>
  </si>
  <si>
    <r>
      <t>Agronomic Biosolids application rate</t>
    </r>
    <r>
      <rPr>
        <sz val="10"/>
        <rFont val="Arial"/>
        <family val="2"/>
      </rPr>
      <t xml:space="preserve"> (line 5.1/line 5.2)</t>
    </r>
  </si>
  <si>
    <t xml:space="preserve">                                           (line 5.3/line 3.10 x 24,000)</t>
  </si>
  <si>
    <t xml:space="preserve">                                           (line 5.3/line 3.10 x 0.88)</t>
  </si>
  <si>
    <t xml:space="preserve">                                           (line 5.3/line 3.10 x 100)</t>
  </si>
  <si>
    <r>
      <t>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-N applied in irrigation water</t>
    </r>
  </si>
  <si>
    <r>
      <t>Preplant 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-N in root zone (east of Cascades)**</t>
    </r>
  </si>
  <si>
    <r>
      <t>NH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-N</t>
    </r>
  </si>
  <si>
    <r>
      <t>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-N</t>
    </r>
  </si>
  <si>
    <r>
      <t>NH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-N (line 3.7 x 0.002)</t>
    </r>
  </si>
  <si>
    <r>
      <t>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-N (line 3.8 x 0.002)</t>
    </r>
  </si>
  <si>
    <r>
      <t>% NH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-N retained after application (Table 2)</t>
    </r>
  </si>
  <si>
    <r>
      <t>NH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-N retained after application (line 4.2 x line 4.5/100)</t>
    </r>
  </si>
  <si>
    <t>Site ID, Field ID</t>
  </si>
  <si>
    <t>ESTIMATE OF PAN AVAILABLE NEEDED FROM BIOSOLIDS</t>
  </si>
  <si>
    <t>Estimated PAN in Biosolids (from line 4.10)</t>
  </si>
  <si>
    <t xml:space="preserve">          Years After Biosolids Application          </t>
  </si>
  <si>
    <t>Year 2</t>
  </si>
  <si>
    <t>Year 3</t>
  </si>
  <si>
    <t>Year 4 and 5</t>
  </si>
  <si>
    <t>Cumulative Years 2,3,4, and 5</t>
  </si>
  <si>
    <t>Biosolids Organic N</t>
  </si>
  <si>
    <t xml:space="preserve">    Percent of Organic N Applied First Year    </t>
  </si>
  <si>
    <t>as applied</t>
  </si>
  <si>
    <t>mg/kg (dry wt basis)</t>
  </si>
  <si>
    <t xml:space="preserve">    Plant-available N released, lb N per dry ton</t>
  </si>
  <si>
    <t>Injected</t>
  </si>
  <si>
    <t>Days to incorporation by tillage</t>
  </si>
  <si>
    <t>Liquid Biosolids</t>
  </si>
  <si>
    <t>Dewatered Biosolids</t>
  </si>
  <si>
    <t>Alkaline-stabilized Biosolids*</t>
  </si>
  <si>
    <t>Composted or Drying Bed Biosolids</t>
  </si>
  <si>
    <t>All biosolids</t>
  </si>
  <si>
    <t xml:space="preserve">   ---------------Ammonium-N retained, percent of applied------------------</t>
  </si>
  <si>
    <t>Processing</t>
  </si>
  <si>
    <t>First-year organic-N mineralization rate</t>
  </si>
  <si>
    <t>Composting</t>
  </si>
  <si>
    <t>Table 1.  Estimated nitrogen credits for previous biosolids applications at a site</t>
  </si>
  <si>
    <t>Table 2.  Estimates of ammonium-N retained after biosolids application.</t>
  </si>
  <si>
    <t>Surface-applied</t>
  </si>
  <si>
    <t>Table 3.  First year mineralization estimates for organic N in biosolids.</t>
  </si>
  <si>
    <t>% of organic N</t>
  </si>
  <si>
    <t>PAN Goal for Crop:</t>
  </si>
  <si>
    <t>Irrigation Water Chemistry:</t>
  </si>
  <si>
    <t>Soil Chemistry:</t>
  </si>
  <si>
    <t>Biosolids Chemistry:</t>
  </si>
  <si>
    <t>REFERENCES</t>
  </si>
  <si>
    <t xml:space="preserve">     Date Sampled:</t>
  </si>
  <si>
    <t xml:space="preserve">     Analytical Laboratory:</t>
  </si>
  <si>
    <t xml:space="preserve">     Report Date:</t>
  </si>
  <si>
    <r>
      <t>Total PAN from other sources</t>
    </r>
    <r>
      <rPr>
        <sz val="10"/>
        <rFont val="Arial"/>
        <family val="2"/>
      </rPr>
      <t xml:space="preserve"> (sum 1.5 through 1.10)</t>
    </r>
  </si>
  <si>
    <t>Biosolids Management Plan:</t>
  </si>
  <si>
    <t>% Org N that is PAN in year 1 (Table 3)</t>
  </si>
  <si>
    <t>Immediately</t>
  </si>
  <si>
    <t>After 1 day</t>
  </si>
  <si>
    <t>After 2 days</t>
  </si>
  <si>
    <t>No Incorporation</t>
  </si>
  <si>
    <t>Fresh</t>
  </si>
  <si>
    <t>Lagoon</t>
  </si>
  <si>
    <t>Blends and soil products</t>
  </si>
  <si>
    <t xml:space="preserve">     Anaerobic digestion, liquid or dewatered</t>
  </si>
  <si>
    <t xml:space="preserve">     Aerobic digestion, liquid or dewatered</t>
  </si>
  <si>
    <t xml:space="preserve">     Drying bed</t>
  </si>
  <si>
    <t xml:space="preserve">     Heat-drying</t>
  </si>
  <si>
    <t>30-40</t>
  </si>
  <si>
    <t>20-25</t>
  </si>
  <si>
    <t xml:space="preserve">     &lt;6 months</t>
  </si>
  <si>
    <t xml:space="preserve">     6 month to 2 years</t>
  </si>
  <si>
    <t xml:space="preserve">     2 years to 10 years</t>
  </si>
  <si>
    <t xml:space="preserve">     &gt;10 years</t>
  </si>
  <si>
    <t>10-20</t>
  </si>
  <si>
    <t>5-10</t>
  </si>
  <si>
    <t>0-10</t>
  </si>
  <si>
    <t>Lab Study Req'd</t>
  </si>
  <si>
    <t xml:space="preserve">     Source</t>
  </si>
  <si>
    <t>Biosolids Application Rates</t>
  </si>
  <si>
    <t>Previous Biosolids Application Credits Worksheet</t>
  </si>
  <si>
    <t>Site Authorization:</t>
  </si>
  <si>
    <t>Field:</t>
  </si>
  <si>
    <t>Biosolids Applied, dt/ac</t>
  </si>
  <si>
    <t>N Credit, 
lbs N</t>
  </si>
  <si>
    <t>Yr</t>
  </si>
  <si>
    <t>Year</t>
  </si>
  <si>
    <t>Source</t>
  </si>
  <si>
    <t>TKN, %</t>
  </si>
  <si>
    <t>NH4-N, %</t>
  </si>
  <si>
    <t>Org N (Rnd)</t>
  </si>
  <si>
    <t>PAN (lb N/dt)</t>
  </si>
  <si>
    <t>Look up Table</t>
  </si>
  <si>
    <t>PAN released lb N per dt</t>
  </si>
  <si>
    <t>Organic N</t>
  </si>
  <si>
    <t>Year 4 &amp; 5</t>
  </si>
  <si>
    <t>Cumulative</t>
  </si>
  <si>
    <t>% Min</t>
  </si>
  <si>
    <t xml:space="preserve"> Biosolids Application Rates</t>
  </si>
  <si>
    <t>TKN, mg/kg</t>
  </si>
  <si>
    <t>NH4-N, mg/kg</t>
  </si>
  <si>
    <t>BIOSOLIDS CREDITS</t>
  </si>
  <si>
    <t>Adapted from "Worksheet for Calculating Biosalids Application Rates in Agriculture" PWN0511e
20090929, version 1.3, rad</t>
  </si>
  <si>
    <t>Added the previous biosolids credits worksheet.</t>
  </si>
  <si>
    <t>Rev</t>
  </si>
  <si>
    <t>Updates</t>
  </si>
  <si>
    <t>??</t>
  </si>
  <si>
    <t>Initial worksheet created based upon OSU's Excel spreadsheet available on-line.</t>
  </si>
  <si>
    <t>Date</t>
  </si>
  <si>
    <t>rad</t>
  </si>
  <si>
    <t>Initials</t>
  </si>
  <si>
    <t>Workbook Revision History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</si>
</sst>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[$-409]d\-mmm\-yy;@"/>
    <numFmt numFmtId="166" formatCode="dd\ mmmm\ yyyy"/>
  </numFmts>
  <fonts count="23" x14ac:knownFonts="1">
    <font>
      <sz val="10"/>
      <name val="Arial"/>
    </font>
    <font>
      <sz val="10"/>
      <name val="Arial"/>
    </font>
    <font>
      <sz val="8"/>
      <name val="Arial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u/>
      <sz val="10"/>
      <name val="Arial"/>
      <family val="2"/>
    </font>
    <font>
      <sz val="10"/>
      <color indexed="12"/>
      <name val="Arial"/>
    </font>
    <font>
      <b/>
      <sz val="9"/>
      <name val="Arial"/>
      <family val="2"/>
    </font>
    <font>
      <b/>
      <sz val="14"/>
      <name val="Times New Roman"/>
      <family val="1"/>
    </font>
    <font>
      <sz val="10"/>
      <color indexed="10"/>
      <name val="Arial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9.9978637043366805E-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0" fillId="0" borderId="0" xfId="0" applyProtection="1">
      <protection locked="0"/>
    </xf>
    <xf numFmtId="0" fontId="12" fillId="2" borderId="1" xfId="0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Protection="1"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12" fillId="3" borderId="3" xfId="0" applyFont="1" applyFill="1" applyBorder="1" applyProtection="1">
      <protection locked="0"/>
    </xf>
    <xf numFmtId="0" fontId="3" fillId="0" borderId="0" xfId="0" applyFont="1" applyAlignment="1" applyProtection="1"/>
    <xf numFmtId="0" fontId="0" fillId="0" borderId="0" xfId="0" applyProtection="1"/>
    <xf numFmtId="0" fontId="4" fillId="0" borderId="0" xfId="0" applyFont="1" applyAlignment="1" applyProtection="1"/>
    <xf numFmtId="0" fontId="5" fillId="0" borderId="0" xfId="0" applyFont="1" applyFill="1" applyProtection="1"/>
    <xf numFmtId="0" fontId="6" fillId="0" borderId="0" xfId="0" applyFont="1" applyFill="1" applyProtection="1"/>
    <xf numFmtId="0" fontId="5" fillId="4" borderId="4" xfId="0" applyFont="1" applyFill="1" applyBorder="1" applyAlignment="1" applyProtection="1">
      <alignment horizontal="center"/>
    </xf>
    <xf numFmtId="164" fontId="6" fillId="0" borderId="1" xfId="0" applyNumberFormat="1" applyFont="1" applyFill="1" applyBorder="1" applyProtection="1"/>
    <xf numFmtId="0" fontId="6" fillId="0" borderId="3" xfId="0" applyFont="1" applyFill="1" applyBorder="1" applyProtection="1"/>
    <xf numFmtId="0" fontId="6" fillId="0" borderId="3" xfId="0" applyFont="1" applyBorder="1" applyProtection="1"/>
    <xf numFmtId="0" fontId="5" fillId="0" borderId="3" xfId="0" applyFont="1" applyBorder="1" applyProtection="1"/>
    <xf numFmtId="0" fontId="6" fillId="0" borderId="1" xfId="0" applyFont="1" applyBorder="1" applyProtection="1"/>
    <xf numFmtId="0" fontId="7" fillId="0" borderId="2" xfId="0" applyFont="1" applyBorder="1" applyAlignment="1" applyProtection="1">
      <alignment horizontal="left"/>
    </xf>
    <xf numFmtId="0" fontId="6" fillId="0" borderId="0" xfId="0" applyFont="1" applyProtection="1"/>
    <xf numFmtId="0" fontId="7" fillId="0" borderId="0" xfId="0" applyFont="1" applyAlignment="1" applyProtection="1">
      <alignment horizontal="left"/>
    </xf>
    <xf numFmtId="0" fontId="7" fillId="0" borderId="0" xfId="0" applyFont="1" applyFill="1" applyAlignment="1" applyProtection="1">
      <alignment horizontal="left"/>
    </xf>
    <xf numFmtId="0" fontId="6" fillId="4" borderId="1" xfId="0" applyFont="1" applyFill="1" applyBorder="1" applyProtection="1"/>
    <xf numFmtId="0" fontId="5" fillId="4" borderId="5" xfId="0" applyFont="1" applyFill="1" applyBorder="1" applyProtection="1"/>
    <xf numFmtId="2" fontId="6" fillId="0" borderId="3" xfId="0" applyNumberFormat="1" applyFont="1" applyBorder="1" applyProtection="1"/>
    <xf numFmtId="0" fontId="6" fillId="5" borderId="3" xfId="0" applyFont="1" applyFill="1" applyBorder="1" applyProtection="1"/>
    <xf numFmtId="0" fontId="6" fillId="0" borderId="6" xfId="0" applyFont="1" applyBorder="1" applyAlignment="1" applyProtection="1">
      <alignment vertical="center"/>
    </xf>
    <xf numFmtId="0" fontId="9" fillId="0" borderId="7" xfId="0" applyFont="1" applyBorder="1" applyAlignment="1" applyProtection="1">
      <alignment vertical="center" wrapText="1"/>
    </xf>
    <xf numFmtId="0" fontId="6" fillId="0" borderId="8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horizontal="left" vertical="center"/>
    </xf>
    <xf numFmtId="1" fontId="0" fillId="5" borderId="10" xfId="0" applyNumberFormat="1" applyFill="1" applyBorder="1" applyProtection="1"/>
    <xf numFmtId="0" fontId="0" fillId="0" borderId="11" xfId="0" applyBorder="1" applyProtection="1"/>
    <xf numFmtId="0" fontId="7" fillId="0" borderId="2" xfId="0" applyFont="1" applyFill="1" applyBorder="1" applyAlignment="1" applyProtection="1">
      <alignment horizontal="left"/>
    </xf>
    <xf numFmtId="2" fontId="0" fillId="5" borderId="3" xfId="0" applyNumberFormat="1" applyFill="1" applyBorder="1" applyProtection="1"/>
    <xf numFmtId="0" fontId="0" fillId="0" borderId="1" xfId="0" applyBorder="1" applyProtection="1"/>
    <xf numFmtId="0" fontId="6" fillId="0" borderId="10" xfId="0" applyFont="1" applyBorder="1" applyAlignment="1" applyProtection="1">
      <alignment vertical="center"/>
    </xf>
    <xf numFmtId="0" fontId="6" fillId="0" borderId="12" xfId="0" applyFont="1" applyBorder="1" applyAlignment="1" applyProtection="1">
      <alignment horizontal="left" vertical="center"/>
    </xf>
    <xf numFmtId="164" fontId="0" fillId="5" borderId="3" xfId="0" applyNumberFormat="1" applyFill="1" applyBorder="1" applyProtection="1"/>
    <xf numFmtId="0" fontId="9" fillId="0" borderId="0" xfId="0" applyFont="1" applyProtection="1"/>
    <xf numFmtId="0" fontId="0" fillId="0" borderId="5" xfId="0" applyBorder="1" applyProtection="1"/>
    <xf numFmtId="0" fontId="6" fillId="0" borderId="13" xfId="0" applyFont="1" applyBorder="1" applyProtection="1"/>
    <xf numFmtId="0" fontId="6" fillId="0" borderId="14" xfId="0" applyFont="1" applyBorder="1" applyProtection="1"/>
    <xf numFmtId="0" fontId="0" fillId="0" borderId="15" xfId="0" applyBorder="1" applyProtection="1"/>
    <xf numFmtId="0" fontId="5" fillId="0" borderId="0" xfId="0" applyFont="1" applyProtection="1"/>
    <xf numFmtId="0" fontId="9" fillId="3" borderId="16" xfId="0" applyFont="1" applyFill="1" applyBorder="1" applyProtection="1"/>
    <xf numFmtId="0" fontId="5" fillId="3" borderId="17" xfId="0" applyFont="1" applyFill="1" applyBorder="1" applyProtection="1"/>
    <xf numFmtId="0" fontId="5" fillId="3" borderId="18" xfId="0" applyFont="1" applyFill="1" applyBorder="1" applyProtection="1"/>
    <xf numFmtId="0" fontId="5" fillId="3" borderId="19" xfId="0" applyFont="1" applyFill="1" applyBorder="1" applyAlignment="1" applyProtection="1">
      <alignment horizontal="center" wrapText="1"/>
    </xf>
    <xf numFmtId="0" fontId="5" fillId="3" borderId="20" xfId="0" applyFont="1" applyFill="1" applyBorder="1" applyProtection="1"/>
    <xf numFmtId="0" fontId="5" fillId="3" borderId="20" xfId="0" applyFont="1" applyFill="1" applyBorder="1" applyAlignment="1" applyProtection="1">
      <alignment horizontal="center" wrapText="1"/>
    </xf>
    <xf numFmtId="0" fontId="5" fillId="3" borderId="21" xfId="0" applyFont="1" applyFill="1" applyBorder="1" applyAlignment="1" applyProtection="1">
      <alignment horizontal="center" wrapText="1"/>
    </xf>
    <xf numFmtId="0" fontId="0" fillId="0" borderId="22" xfId="0" applyBorder="1" applyProtection="1"/>
    <xf numFmtId="0" fontId="0" fillId="0" borderId="20" xfId="0" applyBorder="1" applyAlignment="1" applyProtection="1">
      <alignment horizontal="center"/>
    </xf>
    <xf numFmtId="0" fontId="0" fillId="0" borderId="21" xfId="0" applyBorder="1" applyAlignment="1" applyProtection="1">
      <alignment horizontal="center" vertical="top"/>
    </xf>
    <xf numFmtId="0" fontId="0" fillId="0" borderId="23" xfId="0" applyBorder="1" applyProtection="1"/>
    <xf numFmtId="0" fontId="0" fillId="0" borderId="24" xfId="0" applyBorder="1" applyProtection="1"/>
    <xf numFmtId="164" fontId="0" fillId="0" borderId="25" xfId="0" applyNumberFormat="1" applyBorder="1" applyAlignment="1" applyProtection="1">
      <alignment horizontal="center" vertical="top"/>
    </xf>
    <xf numFmtId="164" fontId="0" fillId="0" borderId="26" xfId="0" applyNumberFormat="1" applyBorder="1" applyAlignment="1" applyProtection="1">
      <alignment horizontal="center" vertical="top"/>
    </xf>
    <xf numFmtId="164" fontId="0" fillId="0" borderId="27" xfId="0" applyNumberFormat="1" applyBorder="1" applyAlignment="1" applyProtection="1">
      <alignment horizontal="center" vertical="top"/>
    </xf>
    <xf numFmtId="164" fontId="0" fillId="0" borderId="28" xfId="0" applyNumberFormat="1" applyBorder="1" applyAlignment="1" applyProtection="1">
      <alignment horizontal="center" vertical="top"/>
    </xf>
    <xf numFmtId="0" fontId="0" fillId="3" borderId="16" xfId="0" applyFill="1" applyBorder="1" applyProtection="1"/>
    <xf numFmtId="0" fontId="5" fillId="3" borderId="18" xfId="0" applyFont="1" applyFill="1" applyBorder="1" applyAlignment="1" applyProtection="1">
      <alignment horizontal="center"/>
    </xf>
    <xf numFmtId="0" fontId="0" fillId="0" borderId="29" xfId="0" applyBorder="1" applyProtection="1"/>
    <xf numFmtId="0" fontId="0" fillId="0" borderId="30" xfId="0" quotePrefix="1" applyBorder="1" applyProtection="1"/>
    <xf numFmtId="0" fontId="0" fillId="0" borderId="30" xfId="0" applyBorder="1" applyProtection="1"/>
    <xf numFmtId="0" fontId="0" fillId="0" borderId="31" xfId="0" applyBorder="1" applyProtection="1"/>
    <xf numFmtId="0" fontId="0" fillId="0" borderId="32" xfId="0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0" fillId="0" borderId="33" xfId="0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0" fontId="0" fillId="0" borderId="28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7" fillId="4" borderId="2" xfId="0" applyFont="1" applyFill="1" applyBorder="1" applyAlignment="1" applyProtection="1">
      <alignment horizontal="left"/>
    </xf>
    <xf numFmtId="164" fontId="5" fillId="5" borderId="3" xfId="0" applyNumberFormat="1" applyFont="1" applyFill="1" applyBorder="1" applyProtection="1"/>
    <xf numFmtId="0" fontId="5" fillId="0" borderId="1" xfId="0" applyFont="1" applyBorder="1" applyProtection="1"/>
    <xf numFmtId="0" fontId="16" fillId="0" borderId="2" xfId="0" applyFont="1" applyBorder="1" applyAlignment="1" applyProtection="1">
      <alignment horizontal="left"/>
    </xf>
    <xf numFmtId="0" fontId="5" fillId="0" borderId="19" xfId="0" applyFont="1" applyBorder="1" applyProtection="1"/>
    <xf numFmtId="0" fontId="0" fillId="0" borderId="20" xfId="0" applyBorder="1" applyProtection="1"/>
    <xf numFmtId="0" fontId="5" fillId="0" borderId="34" xfId="0" applyFont="1" applyBorder="1" applyProtection="1"/>
    <xf numFmtId="0" fontId="0" fillId="0" borderId="35" xfId="0" applyBorder="1" applyProtection="1"/>
    <xf numFmtId="0" fontId="0" fillId="3" borderId="36" xfId="0" applyFill="1" applyBorder="1" applyProtection="1"/>
    <xf numFmtId="0" fontId="12" fillId="3" borderId="3" xfId="0" quotePrefix="1" applyFont="1" applyFill="1" applyBorder="1" applyAlignment="1" applyProtection="1">
      <alignment horizontal="right"/>
      <protection locked="0"/>
    </xf>
    <xf numFmtId="0" fontId="5" fillId="3" borderId="36" xfId="0" applyFont="1" applyFill="1" applyBorder="1" applyAlignment="1" applyProtection="1">
      <alignment horizontal="center" wrapText="1"/>
    </xf>
    <xf numFmtId="0" fontId="0" fillId="0" borderId="37" xfId="0" applyBorder="1" applyAlignment="1" applyProtection="1">
      <alignment horizontal="center"/>
    </xf>
    <xf numFmtId="0" fontId="0" fillId="0" borderId="23" xfId="0" quotePrefix="1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5" fillId="0" borderId="29" xfId="0" applyFont="1" applyBorder="1" applyProtection="1"/>
    <xf numFmtId="0" fontId="5" fillId="0" borderId="38" xfId="0" applyFont="1" applyBorder="1" applyProtection="1"/>
    <xf numFmtId="0" fontId="0" fillId="0" borderId="0" xfId="0" applyBorder="1" applyProtection="1"/>
    <xf numFmtId="0" fontId="9" fillId="3" borderId="17" xfId="0" applyFont="1" applyFill="1" applyBorder="1" applyProtection="1"/>
    <xf numFmtId="0" fontId="0" fillId="0" borderId="23" xfId="0" applyBorder="1" applyAlignment="1" applyProtection="1">
      <alignment horizontal="center"/>
    </xf>
    <xf numFmtId="0" fontId="5" fillId="0" borderId="39" xfId="0" applyFont="1" applyBorder="1" applyProtection="1"/>
    <xf numFmtId="0" fontId="0" fillId="0" borderId="36" xfId="0" applyBorder="1" applyProtection="1"/>
    <xf numFmtId="17" fontId="15" fillId="3" borderId="40" xfId="0" applyNumberFormat="1" applyFont="1" applyFill="1" applyBorder="1" applyAlignment="1" applyProtection="1">
      <alignment horizontal="left"/>
      <protection locked="0"/>
    </xf>
    <xf numFmtId="0" fontId="15" fillId="3" borderId="36" xfId="0" applyFont="1" applyFill="1" applyBorder="1" applyAlignment="1" applyProtection="1">
      <alignment horizontal="left"/>
      <protection locked="0"/>
    </xf>
    <xf numFmtId="0" fontId="15" fillId="3" borderId="41" xfId="0" applyFont="1" applyFill="1" applyBorder="1" applyAlignment="1" applyProtection="1">
      <alignment horizontal="left"/>
      <protection locked="0"/>
    </xf>
    <xf numFmtId="0" fontId="17" fillId="0" borderId="0" xfId="0" applyFont="1" applyAlignment="1">
      <alignment horizontal="center"/>
    </xf>
    <xf numFmtId="0" fontId="5" fillId="0" borderId="0" xfId="0" applyFont="1"/>
    <xf numFmtId="0" fontId="11" fillId="0" borderId="0" xfId="0" applyFont="1"/>
    <xf numFmtId="0" fontId="18" fillId="0" borderId="0" xfId="0" applyFont="1"/>
    <xf numFmtId="0" fontId="5" fillId="0" borderId="0" xfId="0" applyFont="1" applyBorder="1"/>
    <xf numFmtId="0" fontId="11" fillId="0" borderId="0" xfId="0" applyFont="1" applyBorder="1"/>
    <xf numFmtId="0" fontId="0" fillId="0" borderId="0" xfId="0" applyBorder="1"/>
    <xf numFmtId="0" fontId="0" fillId="0" borderId="50" xfId="0" applyBorder="1"/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19" fillId="0" borderId="3" xfId="0" applyNumberFormat="1" applyFont="1" applyFill="1" applyBorder="1" applyAlignment="1">
      <alignment horizontal="center"/>
    </xf>
    <xf numFmtId="0" fontId="0" fillId="0" borderId="3" xfId="0" applyBorder="1"/>
    <xf numFmtId="164" fontId="0" fillId="0" borderId="0" xfId="0" applyNumberFormat="1" applyAlignment="1">
      <alignment horizontal="center"/>
    </xf>
    <xf numFmtId="0" fontId="15" fillId="0" borderId="3" xfId="0" applyFont="1" applyBorder="1" applyAlignment="1" applyProtection="1">
      <alignment horizontal="center"/>
      <protection locked="0"/>
    </xf>
    <xf numFmtId="0" fontId="15" fillId="0" borderId="3" xfId="0" applyFont="1" applyBorder="1" applyProtection="1">
      <protection locked="0"/>
    </xf>
    <xf numFmtId="1" fontId="15" fillId="0" borderId="3" xfId="0" applyNumberFormat="1" applyFont="1" applyBorder="1" applyAlignment="1" applyProtection="1">
      <alignment horizontal="center"/>
      <protection locked="0"/>
    </xf>
    <xf numFmtId="164" fontId="15" fillId="0" borderId="3" xfId="0" applyNumberFormat="1" applyFont="1" applyBorder="1" applyAlignment="1" applyProtection="1">
      <alignment horizontal="center"/>
      <protection locked="0"/>
    </xf>
    <xf numFmtId="164" fontId="20" fillId="6" borderId="51" xfId="0" applyNumberFormat="1" applyFont="1" applyFill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20" fillId="0" borderId="0" xfId="0" applyFont="1" applyProtection="1"/>
    <xf numFmtId="0" fontId="17" fillId="0" borderId="0" xfId="0" applyFont="1"/>
    <xf numFmtId="0" fontId="5" fillId="0" borderId="52" xfId="0" applyFont="1" applyBorder="1" applyAlignment="1">
      <alignment horizontal="center"/>
    </xf>
    <xf numFmtId="164" fontId="0" fillId="0" borderId="54" xfId="0" applyNumberForma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6" xfId="0" applyBorder="1" applyAlignment="1">
      <alignment horizontal="center"/>
    </xf>
    <xf numFmtId="0" fontId="5" fillId="0" borderId="36" xfId="0" applyFon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5" fillId="0" borderId="40" xfId="0" applyFont="1" applyBorder="1"/>
    <xf numFmtId="0" fontId="5" fillId="0" borderId="53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7" xfId="0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46" xfId="0" applyBorder="1" applyAlignment="1">
      <alignment wrapText="1"/>
    </xf>
    <xf numFmtId="0" fontId="12" fillId="2" borderId="1" xfId="0" applyFont="1" applyFill="1" applyBorder="1" applyAlignment="1" applyProtection="1">
      <alignment horizontal="center"/>
      <protection locked="0"/>
    </xf>
    <xf numFmtId="0" fontId="12" fillId="2" borderId="5" xfId="0" applyFont="1" applyFill="1" applyBorder="1" applyAlignment="1" applyProtection="1">
      <alignment horizontal="center"/>
      <protection locked="0"/>
    </xf>
    <xf numFmtId="0" fontId="12" fillId="2" borderId="2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4" borderId="4" xfId="0" applyFont="1" applyFill="1" applyBorder="1" applyAlignment="1" applyProtection="1">
      <alignment horizontal="center"/>
    </xf>
    <xf numFmtId="0" fontId="5" fillId="4" borderId="42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right" textRotation="180" wrapText="1"/>
    </xf>
    <xf numFmtId="0" fontId="8" fillId="0" borderId="0" xfId="0" applyFont="1" applyFill="1" applyBorder="1" applyAlignment="1" applyProtection="1">
      <alignment horizontal="right" textRotation="180"/>
    </xf>
    <xf numFmtId="0" fontId="11" fillId="3" borderId="1" xfId="0" applyFont="1" applyFill="1" applyBorder="1" applyAlignment="1" applyProtection="1">
      <alignment horizontal="center"/>
      <protection locked="0"/>
    </xf>
    <xf numFmtId="0" fontId="11" fillId="3" borderId="5" xfId="0" applyFont="1" applyFill="1" applyBorder="1" applyAlignment="1" applyProtection="1">
      <alignment horizontal="center"/>
      <protection locked="0"/>
    </xf>
    <xf numFmtId="0" fontId="11" fillId="3" borderId="2" xfId="0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center"/>
    </xf>
    <xf numFmtId="0" fontId="20" fillId="6" borderId="34" xfId="0" applyFont="1" applyFill="1" applyBorder="1" applyAlignment="1">
      <alignment horizontal="center"/>
    </xf>
    <xf numFmtId="0" fontId="20" fillId="6" borderId="49" xfId="0" applyFont="1" applyFill="1" applyBorder="1" applyAlignment="1">
      <alignment horizontal="center"/>
    </xf>
    <xf numFmtId="49" fontId="0" fillId="0" borderId="27" xfId="0" applyNumberFormat="1" applyBorder="1" applyAlignment="1" applyProtection="1">
      <alignment horizontal="center" vertical="top"/>
    </xf>
    <xf numFmtId="49" fontId="0" fillId="0" borderId="28" xfId="0" applyNumberFormat="1" applyBorder="1" applyAlignment="1" applyProtection="1">
      <alignment horizontal="center" vertical="top"/>
    </xf>
    <xf numFmtId="0" fontId="0" fillId="0" borderId="32" xfId="0" applyBorder="1" applyAlignment="1" applyProtection="1">
      <alignment horizontal="left" vertical="top" wrapText="1"/>
    </xf>
    <xf numFmtId="0" fontId="0" fillId="0" borderId="25" xfId="0" applyBorder="1" applyAlignment="1" applyProtection="1">
      <alignment horizontal="left" vertical="top" wrapText="1"/>
    </xf>
    <xf numFmtId="0" fontId="5" fillId="0" borderId="33" xfId="0" applyFont="1" applyBorder="1" applyAlignment="1" applyProtection="1">
      <alignment horizontal="left" vertical="top" wrapText="1"/>
    </xf>
    <xf numFmtId="0" fontId="5" fillId="0" borderId="27" xfId="0" applyFont="1" applyBorder="1" applyAlignment="1" applyProtection="1">
      <alignment horizontal="left" vertical="top" wrapText="1"/>
    </xf>
    <xf numFmtId="49" fontId="0" fillId="0" borderId="25" xfId="0" applyNumberFormat="1" applyBorder="1" applyAlignment="1" applyProtection="1">
      <alignment horizontal="center" vertical="top"/>
    </xf>
    <xf numFmtId="49" fontId="0" fillId="0" borderId="26" xfId="0" applyNumberFormat="1" applyBorder="1" applyAlignment="1" applyProtection="1">
      <alignment horizontal="center" vertical="top"/>
    </xf>
    <xf numFmtId="49" fontId="0" fillId="0" borderId="25" xfId="0" applyNumberFormat="1" applyBorder="1" applyAlignment="1" applyProtection="1">
      <alignment horizontal="center"/>
    </xf>
    <xf numFmtId="49" fontId="0" fillId="0" borderId="26" xfId="0" applyNumberFormat="1" applyBorder="1" applyAlignment="1" applyProtection="1">
      <alignment horizontal="center"/>
    </xf>
    <xf numFmtId="0" fontId="1" fillId="0" borderId="32" xfId="0" applyFont="1" applyBorder="1" applyAlignment="1" applyProtection="1">
      <alignment horizontal="left" vertical="top" wrapText="1"/>
    </xf>
    <xf numFmtId="0" fontId="1" fillId="0" borderId="25" xfId="0" applyFont="1" applyBorder="1" applyAlignment="1" applyProtection="1">
      <alignment horizontal="left" vertical="top" wrapText="1"/>
    </xf>
    <xf numFmtId="0" fontId="5" fillId="0" borderId="32" xfId="0" applyFont="1" applyBorder="1" applyAlignment="1" applyProtection="1">
      <alignment horizontal="left"/>
    </xf>
    <xf numFmtId="0" fontId="5" fillId="0" borderId="25" xfId="0" applyFont="1" applyBorder="1" applyAlignment="1" applyProtection="1">
      <alignment horizontal="left"/>
    </xf>
    <xf numFmtId="0" fontId="0" fillId="0" borderId="32" xfId="0" applyNumberFormat="1" applyBorder="1" applyAlignment="1" applyProtection="1">
      <alignment horizontal="center" vertical="top"/>
    </xf>
    <xf numFmtId="0" fontId="0" fillId="0" borderId="25" xfId="0" applyNumberFormat="1" applyBorder="1" applyAlignment="1" applyProtection="1">
      <alignment horizontal="center" vertical="top"/>
    </xf>
    <xf numFmtId="0" fontId="0" fillId="0" borderId="33" xfId="0" applyNumberFormat="1" applyBorder="1" applyAlignment="1" applyProtection="1">
      <alignment horizontal="center" vertical="top"/>
    </xf>
    <xf numFmtId="0" fontId="0" fillId="0" borderId="27" xfId="0" applyNumberFormat="1" applyBorder="1" applyAlignment="1" applyProtection="1">
      <alignment horizontal="center" vertical="top"/>
    </xf>
    <xf numFmtId="0" fontId="5" fillId="3" borderId="39" xfId="0" applyFont="1" applyFill="1" applyBorder="1" applyAlignment="1" applyProtection="1">
      <alignment horizontal="center" wrapText="1"/>
    </xf>
    <xf numFmtId="0" fontId="5" fillId="3" borderId="36" xfId="0" applyFont="1" applyFill="1" applyBorder="1" applyAlignment="1" applyProtection="1">
      <alignment horizontal="center" wrapText="1"/>
    </xf>
    <xf numFmtId="0" fontId="5" fillId="3" borderId="36" xfId="0" applyFont="1" applyFill="1" applyBorder="1" applyAlignment="1" applyProtection="1">
      <alignment horizontal="center"/>
    </xf>
    <xf numFmtId="0" fontId="0" fillId="0" borderId="37" xfId="0" applyBorder="1" applyAlignment="1" applyProtection="1">
      <alignment horizontal="center"/>
    </xf>
    <xf numFmtId="0" fontId="0" fillId="0" borderId="23" xfId="0" applyBorder="1" applyProtection="1"/>
    <xf numFmtId="0" fontId="0" fillId="0" borderId="38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5" fillId="3" borderId="1" xfId="0" applyFont="1" applyFill="1" applyBorder="1" applyAlignment="1" applyProtection="1">
      <alignment horizontal="left"/>
      <protection locked="0"/>
    </xf>
    <xf numFmtId="0" fontId="15" fillId="3" borderId="5" xfId="0" applyFont="1" applyFill="1" applyBorder="1" applyAlignment="1" applyProtection="1">
      <alignment horizontal="left"/>
      <protection locked="0"/>
    </xf>
    <xf numFmtId="0" fontId="15" fillId="3" borderId="43" xfId="0" applyFont="1" applyFill="1" applyBorder="1" applyAlignment="1" applyProtection="1">
      <alignment horizontal="left"/>
      <protection locked="0"/>
    </xf>
    <xf numFmtId="0" fontId="6" fillId="0" borderId="44" xfId="0" applyFont="1" applyBorder="1" applyAlignment="1" applyProtection="1">
      <alignment horizontal="center"/>
    </xf>
    <xf numFmtId="0" fontId="6" fillId="0" borderId="45" xfId="0" applyFont="1" applyBorder="1" applyAlignment="1" applyProtection="1">
      <alignment horizontal="center"/>
    </xf>
    <xf numFmtId="0" fontId="14" fillId="0" borderId="45" xfId="0" applyFont="1" applyBorder="1" applyAlignment="1" applyProtection="1">
      <alignment horizontal="center"/>
    </xf>
    <xf numFmtId="166" fontId="15" fillId="3" borderId="46" xfId="0" applyNumberFormat="1" applyFont="1" applyFill="1" applyBorder="1" applyAlignment="1" applyProtection="1">
      <alignment horizontal="left"/>
      <protection locked="0"/>
    </xf>
    <xf numFmtId="166" fontId="15" fillId="3" borderId="15" xfId="0" applyNumberFormat="1" applyFont="1" applyFill="1" applyBorder="1" applyAlignment="1" applyProtection="1">
      <alignment horizontal="left"/>
      <protection locked="0"/>
    </xf>
    <xf numFmtId="166" fontId="15" fillId="3" borderId="47" xfId="0" applyNumberFormat="1" applyFont="1" applyFill="1" applyBorder="1" applyAlignment="1" applyProtection="1">
      <alignment horizontal="left"/>
      <protection locked="0"/>
    </xf>
    <xf numFmtId="17" fontId="15" fillId="3" borderId="48" xfId="0" applyNumberFormat="1" applyFont="1" applyFill="1" applyBorder="1" applyAlignment="1" applyProtection="1">
      <alignment horizontal="left"/>
      <protection locked="0"/>
    </xf>
    <xf numFmtId="0" fontId="15" fillId="3" borderId="35" xfId="0" applyFont="1" applyFill="1" applyBorder="1" applyAlignment="1" applyProtection="1">
      <alignment horizontal="left"/>
      <protection locked="0"/>
    </xf>
    <xf numFmtId="0" fontId="15" fillId="3" borderId="49" xfId="0" applyFont="1" applyFill="1" applyBorder="1" applyAlignment="1" applyProtection="1">
      <alignment horizontal="left"/>
      <protection locked="0"/>
    </xf>
    <xf numFmtId="0" fontId="15" fillId="3" borderId="46" xfId="0" applyFont="1" applyFill="1" applyBorder="1" applyAlignment="1" applyProtection="1">
      <alignment horizontal="left"/>
      <protection locked="0"/>
    </xf>
    <xf numFmtId="0" fontId="15" fillId="3" borderId="15" xfId="0" applyFont="1" applyFill="1" applyBorder="1" applyAlignment="1" applyProtection="1">
      <alignment horizontal="left"/>
      <protection locked="0"/>
    </xf>
    <xf numFmtId="0" fontId="15" fillId="3" borderId="47" xfId="0" applyFont="1" applyFill="1" applyBorder="1" applyAlignment="1" applyProtection="1">
      <alignment horizontal="left"/>
      <protection locked="0"/>
    </xf>
    <xf numFmtId="0" fontId="15" fillId="3" borderId="11" xfId="0" applyFont="1" applyFill="1" applyBorder="1" applyAlignment="1" applyProtection="1">
      <alignment horizontal="left"/>
      <protection locked="0"/>
    </xf>
    <xf numFmtId="0" fontId="15" fillId="3" borderId="20" xfId="0" applyFont="1" applyFill="1" applyBorder="1" applyAlignment="1" applyProtection="1">
      <alignment horizontal="left"/>
      <protection locked="0"/>
    </xf>
    <xf numFmtId="0" fontId="15" fillId="3" borderId="21" xfId="0" applyFont="1" applyFill="1" applyBorder="1" applyAlignment="1" applyProtection="1">
      <alignment horizontal="left"/>
      <protection locked="0"/>
    </xf>
    <xf numFmtId="0" fontId="5" fillId="3" borderId="41" xfId="0" applyFont="1" applyFill="1" applyBorder="1" applyAlignment="1" applyProtection="1">
      <alignment horizontal="center" wrapText="1"/>
    </xf>
    <xf numFmtId="0" fontId="5" fillId="0" borderId="30" xfId="0" applyFont="1" applyBorder="1" applyAlignment="1" applyProtection="1">
      <alignment horizontal="center"/>
    </xf>
    <xf numFmtId="0" fontId="5" fillId="0" borderId="31" xfId="0" applyFont="1" applyBorder="1" applyAlignment="1" applyProtection="1">
      <alignment horizontal="center"/>
    </xf>
    <xf numFmtId="14" fontId="15" fillId="3" borderId="1" xfId="0" applyNumberFormat="1" applyFont="1" applyFill="1" applyBorder="1" applyAlignment="1" applyProtection="1">
      <alignment horizontal="left"/>
      <protection locked="0"/>
    </xf>
    <xf numFmtId="165" fontId="15" fillId="3" borderId="46" xfId="0" applyNumberFormat="1" applyFont="1" applyFill="1" applyBorder="1" applyAlignment="1" applyProtection="1">
      <alignment horizontal="left"/>
      <protection locked="0"/>
    </xf>
    <xf numFmtId="165" fontId="15" fillId="3" borderId="15" xfId="0" applyNumberFormat="1" applyFont="1" applyFill="1" applyBorder="1" applyAlignment="1" applyProtection="1">
      <alignment horizontal="left"/>
      <protection locked="0"/>
    </xf>
    <xf numFmtId="165" fontId="15" fillId="3" borderId="47" xfId="0" applyNumberFormat="1" applyFont="1" applyFill="1" applyBorder="1" applyAlignment="1" applyProtection="1">
      <alignment horizontal="left"/>
      <protection locked="0"/>
    </xf>
    <xf numFmtId="0" fontId="21" fillId="0" borderId="0" xfId="0" applyFont="1" applyAlignment="1" applyProtection="1">
      <alignment horizontal="center"/>
    </xf>
    <xf numFmtId="0" fontId="22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38101</xdr:colOff>
      <xdr:row>0</xdr:row>
      <xdr:rowOff>9525</xdr:rowOff>
    </xdr:from>
    <xdr:to>
      <xdr:col>5</xdr:col>
      <xdr:colOff>524004</xdr:colOff>
      <xdr:row>4</xdr:row>
      <xdr:rowOff>19050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4101" y="9525"/>
          <a:ext cx="485903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tabSelected="1" zoomScaleNormal="100" workbookViewId="0">
      <selection activeCell="L21" sqref="L21"/>
    </sheetView>
  </sheetViews>
  <sheetFormatPr defaultColWidth="8.85546875" defaultRowHeight="12.75" x14ac:dyDescent="0.2"/>
  <cols>
    <col min="1" max="1" width="4.42578125" style="7" customWidth="1"/>
    <col min="2" max="2" width="55.7109375" style="7" customWidth="1"/>
    <col min="3" max="3" width="16.85546875" style="7" customWidth="1"/>
    <col min="4" max="4" width="1.28515625" style="7" customWidth="1"/>
    <col min="5" max="5" width="13.140625" style="7" bestFit="1" customWidth="1"/>
    <col min="6" max="16384" width="8.85546875" style="7"/>
  </cols>
  <sheetData>
    <row r="1" spans="1:9" ht="20.25" x14ac:dyDescent="0.3">
      <c r="A1" s="202" t="s">
        <v>0</v>
      </c>
      <c r="B1" s="202"/>
      <c r="C1" s="202"/>
      <c r="D1" s="202"/>
      <c r="E1" s="202"/>
      <c r="F1" s="6"/>
      <c r="G1" s="6"/>
      <c r="H1" s="6"/>
      <c r="I1" s="6"/>
    </row>
    <row r="2" spans="1:9" ht="15.75" x14ac:dyDescent="0.25">
      <c r="A2" s="203" t="s">
        <v>125</v>
      </c>
      <c r="B2" s="203"/>
      <c r="C2" s="203"/>
      <c r="D2" s="203"/>
      <c r="E2" s="203"/>
      <c r="F2" s="8"/>
      <c r="G2" s="8"/>
      <c r="H2" s="8"/>
      <c r="I2" s="8"/>
    </row>
    <row r="3" spans="1:9" ht="4.9000000000000004" customHeight="1" x14ac:dyDescent="0.2"/>
    <row r="4" spans="1:9" x14ac:dyDescent="0.2">
      <c r="A4" s="9" t="s">
        <v>1</v>
      </c>
      <c r="B4" s="10"/>
      <c r="C4" s="11" t="s">
        <v>32</v>
      </c>
      <c r="D4" s="141" t="s">
        <v>33</v>
      </c>
      <c r="E4" s="142"/>
      <c r="G4" s="119"/>
    </row>
    <row r="5" spans="1:9" x14ac:dyDescent="0.2">
      <c r="A5" s="12">
        <v>1</v>
      </c>
      <c r="B5" s="13" t="s">
        <v>63</v>
      </c>
      <c r="C5" s="145"/>
      <c r="D5" s="146"/>
      <c r="E5" s="147"/>
      <c r="G5" s="119"/>
    </row>
    <row r="6" spans="1:9" x14ac:dyDescent="0.2">
      <c r="A6" s="14">
        <v>1.1000000000000001</v>
      </c>
      <c r="B6" s="14" t="s">
        <v>20</v>
      </c>
      <c r="C6" s="136"/>
      <c r="D6" s="137"/>
      <c r="E6" s="138"/>
    </row>
    <row r="7" spans="1:9" x14ac:dyDescent="0.2">
      <c r="A7" s="14">
        <v>1.2</v>
      </c>
      <c r="B7" s="14" t="s">
        <v>21</v>
      </c>
      <c r="C7" s="3"/>
      <c r="D7" s="3"/>
      <c r="E7" s="4"/>
    </row>
    <row r="8" spans="1:9" x14ac:dyDescent="0.2">
      <c r="A8" s="14">
        <v>1.3</v>
      </c>
      <c r="B8" s="14" t="s">
        <v>22</v>
      </c>
      <c r="C8" s="136"/>
      <c r="D8" s="137"/>
      <c r="E8" s="138"/>
    </row>
    <row r="9" spans="1:9" x14ac:dyDescent="0.2">
      <c r="A9" s="14">
        <v>1.4</v>
      </c>
      <c r="B9" s="15" t="s">
        <v>38</v>
      </c>
      <c r="C9" s="5"/>
      <c r="D9" s="16"/>
      <c r="E9" s="17" t="s">
        <v>31</v>
      </c>
    </row>
    <row r="10" spans="1:9" ht="4.9000000000000004" customHeight="1" x14ac:dyDescent="0.2">
      <c r="A10" s="18"/>
      <c r="B10" s="18"/>
      <c r="C10" s="18"/>
      <c r="D10" s="18"/>
      <c r="E10" s="19"/>
    </row>
    <row r="11" spans="1:9" x14ac:dyDescent="0.2">
      <c r="A11" s="9" t="s">
        <v>2</v>
      </c>
      <c r="B11" s="10"/>
      <c r="C11" s="10"/>
      <c r="D11" s="10"/>
      <c r="E11" s="20"/>
    </row>
    <row r="12" spans="1:9" x14ac:dyDescent="0.2">
      <c r="A12" s="21"/>
      <c r="B12" s="22" t="s">
        <v>3</v>
      </c>
      <c r="C12" s="22"/>
      <c r="D12" s="22"/>
      <c r="E12" s="72"/>
      <c r="F12" s="143" t="s">
        <v>148</v>
      </c>
    </row>
    <row r="13" spans="1:9" ht="15.75" x14ac:dyDescent="0.3">
      <c r="A13" s="14">
        <v>1.5</v>
      </c>
      <c r="B13" s="14" t="s">
        <v>55</v>
      </c>
      <c r="C13" s="81"/>
      <c r="D13" s="16"/>
      <c r="E13" s="17" t="s">
        <v>23</v>
      </c>
      <c r="F13" s="144"/>
    </row>
    <row r="14" spans="1:9" ht="15.75" x14ac:dyDescent="0.3">
      <c r="A14" s="14">
        <v>1.6</v>
      </c>
      <c r="B14" s="14" t="s">
        <v>56</v>
      </c>
      <c r="C14" s="81"/>
      <c r="D14" s="16"/>
      <c r="E14" s="17" t="s">
        <v>23</v>
      </c>
      <c r="F14" s="144"/>
    </row>
    <row r="15" spans="1:9" x14ac:dyDescent="0.2">
      <c r="A15" s="21"/>
      <c r="B15" s="22" t="s">
        <v>4</v>
      </c>
      <c r="C15" s="22"/>
      <c r="D15" s="22"/>
      <c r="E15" s="72"/>
      <c r="F15" s="144"/>
    </row>
    <row r="16" spans="1:9" x14ac:dyDescent="0.2">
      <c r="A16" s="14">
        <v>1.7</v>
      </c>
      <c r="B16" s="14" t="s">
        <v>34</v>
      </c>
      <c r="C16" s="81"/>
      <c r="D16" s="16"/>
      <c r="E16" s="17" t="s">
        <v>23</v>
      </c>
      <c r="F16" s="144"/>
    </row>
    <row r="17" spans="1:6" x14ac:dyDescent="0.2">
      <c r="A17" s="14">
        <v>1.8</v>
      </c>
      <c r="B17" s="14" t="s">
        <v>35</v>
      </c>
      <c r="C17" s="24" t="str">
        <f>Credits!J37</f>
        <v/>
      </c>
      <c r="D17" s="16"/>
      <c r="E17" s="17" t="s">
        <v>23</v>
      </c>
      <c r="F17" s="144"/>
    </row>
    <row r="18" spans="1:6" x14ac:dyDescent="0.2">
      <c r="A18" s="14">
        <v>1.9</v>
      </c>
      <c r="B18" s="14" t="s">
        <v>5</v>
      </c>
      <c r="C18" s="81"/>
      <c r="D18" s="16"/>
      <c r="E18" s="17" t="s">
        <v>23</v>
      </c>
      <c r="F18" s="144"/>
    </row>
    <row r="19" spans="1:6" x14ac:dyDescent="0.2">
      <c r="A19" s="21"/>
      <c r="B19" s="22" t="s">
        <v>6</v>
      </c>
      <c r="C19" s="22"/>
      <c r="D19" s="22"/>
      <c r="E19" s="72"/>
      <c r="F19" s="144"/>
    </row>
    <row r="20" spans="1:6" x14ac:dyDescent="0.2">
      <c r="A20" s="23">
        <v>1.1000000000000001</v>
      </c>
      <c r="B20" s="14" t="s">
        <v>7</v>
      </c>
      <c r="C20" s="5"/>
      <c r="D20" s="16"/>
      <c r="E20" s="17" t="s">
        <v>23</v>
      </c>
      <c r="F20" s="144"/>
    </row>
    <row r="21" spans="1:6" x14ac:dyDescent="0.2">
      <c r="A21" s="23">
        <v>1.1100000000000001</v>
      </c>
      <c r="B21" s="15" t="s">
        <v>100</v>
      </c>
      <c r="C21" s="24" t="str">
        <f>IF(AND(C13="",C14="",C16="",C17="",C18="",C20=""),"",SUM(C13:C20))</f>
        <v/>
      </c>
      <c r="D21" s="16"/>
      <c r="E21" s="17" t="s">
        <v>23</v>
      </c>
      <c r="F21" s="144"/>
    </row>
    <row r="22" spans="1:6" ht="4.9000000000000004" customHeight="1" x14ac:dyDescent="0.2">
      <c r="A22" s="18"/>
      <c r="B22" s="18"/>
      <c r="C22" s="18"/>
      <c r="D22" s="18"/>
      <c r="E22" s="19"/>
      <c r="F22" s="144"/>
    </row>
    <row r="23" spans="1:6" x14ac:dyDescent="0.2">
      <c r="A23" s="9" t="s">
        <v>64</v>
      </c>
      <c r="B23" s="10"/>
      <c r="C23" s="10"/>
      <c r="D23" s="10"/>
      <c r="E23" s="20"/>
      <c r="F23" s="144"/>
    </row>
    <row r="24" spans="1:6" x14ac:dyDescent="0.2">
      <c r="A24" s="14">
        <v>2.1</v>
      </c>
      <c r="B24" s="14" t="s">
        <v>36</v>
      </c>
      <c r="C24" s="24" t="str">
        <f>IF(C9="","",C9)</f>
        <v/>
      </c>
      <c r="D24" s="16"/>
      <c r="E24" s="17" t="s">
        <v>23</v>
      </c>
      <c r="F24" s="144"/>
    </row>
    <row r="25" spans="1:6" x14ac:dyDescent="0.2">
      <c r="A25" s="14">
        <v>2.2000000000000002</v>
      </c>
      <c r="B25" s="14" t="s">
        <v>37</v>
      </c>
      <c r="C25" s="24" t="str">
        <f>C21</f>
        <v/>
      </c>
      <c r="D25" s="16"/>
      <c r="E25" s="17" t="s">
        <v>23</v>
      </c>
      <c r="F25" s="144"/>
    </row>
    <row r="26" spans="1:6" x14ac:dyDescent="0.2">
      <c r="A26" s="14">
        <v>2.2999999999999998</v>
      </c>
      <c r="B26" s="15" t="s">
        <v>39</v>
      </c>
      <c r="C26" s="24" t="str">
        <f>IF(AND(C24="",C25=""),"",C24-C25)</f>
        <v/>
      </c>
      <c r="D26" s="16"/>
      <c r="E26" s="17" t="s">
        <v>23</v>
      </c>
      <c r="F26" s="144"/>
    </row>
    <row r="27" spans="1:6" ht="4.9000000000000004" customHeight="1" x14ac:dyDescent="0.2">
      <c r="A27" s="18"/>
      <c r="B27" s="18"/>
      <c r="C27" s="18"/>
      <c r="D27" s="18"/>
      <c r="E27" s="19"/>
      <c r="F27" s="144"/>
    </row>
    <row r="28" spans="1:6" x14ac:dyDescent="0.2">
      <c r="A28" s="9" t="s">
        <v>8</v>
      </c>
      <c r="B28" s="10"/>
      <c r="C28" s="10"/>
      <c r="D28" s="10"/>
      <c r="E28" s="20"/>
      <c r="F28" s="144"/>
    </row>
    <row r="29" spans="1:6" x14ac:dyDescent="0.2">
      <c r="A29" s="21"/>
      <c r="B29" s="22" t="s">
        <v>10</v>
      </c>
      <c r="C29" s="22"/>
      <c r="D29" s="22"/>
      <c r="E29" s="72"/>
      <c r="F29" s="144"/>
    </row>
    <row r="30" spans="1:6" x14ac:dyDescent="0.2">
      <c r="A30" s="14">
        <v>3.1</v>
      </c>
      <c r="B30" s="14" t="s">
        <v>40</v>
      </c>
      <c r="C30" s="136"/>
      <c r="D30" s="137"/>
      <c r="E30" s="138"/>
      <c r="F30" s="144"/>
    </row>
    <row r="31" spans="1:6" x14ac:dyDescent="0.2">
      <c r="A31" s="14">
        <v>3.2</v>
      </c>
      <c r="B31" s="14" t="s">
        <v>41</v>
      </c>
      <c r="C31" s="136"/>
      <c r="D31" s="137"/>
      <c r="E31" s="138"/>
      <c r="F31" s="144"/>
    </row>
    <row r="32" spans="1:6" x14ac:dyDescent="0.2">
      <c r="A32" s="14">
        <v>3.3</v>
      </c>
      <c r="B32" s="14" t="s">
        <v>42</v>
      </c>
      <c r="C32" s="136"/>
      <c r="D32" s="137"/>
      <c r="E32" s="138"/>
      <c r="F32" s="144"/>
    </row>
    <row r="33" spans="1:6" x14ac:dyDescent="0.2">
      <c r="A33" s="14">
        <v>3.4</v>
      </c>
      <c r="B33" s="14" t="s">
        <v>43</v>
      </c>
      <c r="C33" s="2"/>
      <c r="D33" s="16"/>
      <c r="E33" s="17" t="s">
        <v>44</v>
      </c>
      <c r="F33" s="144"/>
    </row>
    <row r="34" spans="1:6" x14ac:dyDescent="0.2">
      <c r="A34" s="14">
        <v>3.5</v>
      </c>
      <c r="B34" s="14" t="s">
        <v>9</v>
      </c>
      <c r="C34" s="136"/>
      <c r="D34" s="137"/>
      <c r="E34" s="138"/>
      <c r="F34" s="144"/>
    </row>
    <row r="35" spans="1:6" x14ac:dyDescent="0.2">
      <c r="A35" s="21"/>
      <c r="B35" s="22" t="s">
        <v>11</v>
      </c>
      <c r="C35" s="22"/>
      <c r="D35" s="22"/>
      <c r="E35" s="72"/>
      <c r="F35" s="144"/>
    </row>
    <row r="36" spans="1:6" x14ac:dyDescent="0.2">
      <c r="A36" s="14">
        <v>3.6</v>
      </c>
      <c r="B36" s="14" t="s">
        <v>12</v>
      </c>
      <c r="C36" s="5"/>
      <c r="D36" s="16"/>
      <c r="E36" s="17" t="s">
        <v>24</v>
      </c>
      <c r="F36" s="144"/>
    </row>
    <row r="37" spans="1:6" ht="15.75" x14ac:dyDescent="0.3">
      <c r="A37" s="14">
        <v>3.7</v>
      </c>
      <c r="B37" s="14" t="s">
        <v>57</v>
      </c>
      <c r="C37" s="5"/>
      <c r="D37" s="16"/>
      <c r="E37" s="17" t="s">
        <v>24</v>
      </c>
      <c r="F37" s="144"/>
    </row>
    <row r="38" spans="1:6" ht="15.75" x14ac:dyDescent="0.3">
      <c r="A38" s="14">
        <v>3.8</v>
      </c>
      <c r="B38" s="14" t="s">
        <v>58</v>
      </c>
      <c r="C38" s="5"/>
      <c r="D38" s="16"/>
      <c r="E38" s="17" t="s">
        <v>24</v>
      </c>
      <c r="F38" s="144"/>
    </row>
    <row r="39" spans="1:6" x14ac:dyDescent="0.2">
      <c r="A39" s="14">
        <v>3.9</v>
      </c>
      <c r="B39" s="14" t="s">
        <v>13</v>
      </c>
      <c r="C39" s="24" t="str">
        <f>IF(AND(C36="",C37=""),"",C36-C37)</f>
        <v/>
      </c>
      <c r="D39" s="16"/>
      <c r="E39" s="17" t="s">
        <v>24</v>
      </c>
      <c r="F39" s="144"/>
    </row>
    <row r="40" spans="1:6" x14ac:dyDescent="0.2">
      <c r="A40" s="23">
        <v>3.1</v>
      </c>
      <c r="B40" s="14" t="s">
        <v>14</v>
      </c>
      <c r="C40" s="5">
        <v>5</v>
      </c>
      <c r="D40" s="16"/>
      <c r="E40" s="17" t="s">
        <v>25</v>
      </c>
      <c r="F40" s="144"/>
    </row>
    <row r="41" spans="1:6" ht="4.9000000000000004" customHeight="1" x14ac:dyDescent="0.2">
      <c r="A41" s="18"/>
      <c r="B41" s="18"/>
      <c r="C41" s="18"/>
      <c r="D41" s="18"/>
      <c r="E41" s="19"/>
      <c r="F41" s="144"/>
    </row>
    <row r="42" spans="1:6" x14ac:dyDescent="0.2">
      <c r="A42" s="9" t="s">
        <v>15</v>
      </c>
      <c r="B42" s="10"/>
      <c r="C42" s="10"/>
      <c r="D42" s="10"/>
      <c r="E42" s="20"/>
      <c r="F42" s="144"/>
    </row>
    <row r="43" spans="1:6" x14ac:dyDescent="0.2">
      <c r="A43" s="21"/>
      <c r="B43" s="22" t="s">
        <v>16</v>
      </c>
      <c r="C43" s="22"/>
      <c r="D43" s="22"/>
      <c r="E43" s="72"/>
      <c r="F43" s="144"/>
    </row>
    <row r="44" spans="1:6" x14ac:dyDescent="0.2">
      <c r="A44" s="14">
        <v>4.0999999999999996</v>
      </c>
      <c r="B44" s="14" t="s">
        <v>45</v>
      </c>
      <c r="C44" s="24" t="str">
        <f>IF(C36="","",C36*0.002)</f>
        <v/>
      </c>
      <c r="D44" s="16"/>
      <c r="E44" s="17" t="s">
        <v>26</v>
      </c>
      <c r="F44" s="144"/>
    </row>
    <row r="45" spans="1:6" ht="15.75" x14ac:dyDescent="0.3">
      <c r="A45" s="14">
        <v>4.2</v>
      </c>
      <c r="B45" s="14" t="s">
        <v>59</v>
      </c>
      <c r="C45" s="24" t="str">
        <f>IF(C37="","",C37*0.002)</f>
        <v/>
      </c>
      <c r="D45" s="16"/>
      <c r="E45" s="17" t="s">
        <v>26</v>
      </c>
      <c r="F45" s="144"/>
    </row>
    <row r="46" spans="1:6" ht="15.75" x14ac:dyDescent="0.3">
      <c r="A46" s="14">
        <v>4.3</v>
      </c>
      <c r="B46" s="14" t="s">
        <v>60</v>
      </c>
      <c r="C46" s="24" t="str">
        <f>IF(C38="","",C38*0.002)</f>
        <v/>
      </c>
      <c r="D46" s="16"/>
      <c r="E46" s="17" t="s">
        <v>26</v>
      </c>
      <c r="F46" s="144"/>
    </row>
    <row r="47" spans="1:6" x14ac:dyDescent="0.2">
      <c r="A47" s="14">
        <v>4.4000000000000004</v>
      </c>
      <c r="B47" s="14" t="s">
        <v>46</v>
      </c>
      <c r="C47" s="24" t="str">
        <f>IF(OR(C44="",C45=""),"",C44-C45)</f>
        <v/>
      </c>
      <c r="D47" s="16"/>
      <c r="E47" s="17" t="s">
        <v>26</v>
      </c>
      <c r="F47" s="144"/>
    </row>
    <row r="48" spans="1:6" x14ac:dyDescent="0.2">
      <c r="A48" s="21"/>
      <c r="B48" s="22" t="s">
        <v>17</v>
      </c>
      <c r="C48" s="22"/>
      <c r="D48" s="22"/>
      <c r="E48" s="72"/>
      <c r="F48" s="144"/>
    </row>
    <row r="49" spans="1:6" ht="15.75" x14ac:dyDescent="0.3">
      <c r="A49" s="14">
        <v>4.5</v>
      </c>
      <c r="B49" s="14" t="s">
        <v>61</v>
      </c>
      <c r="C49" s="5"/>
      <c r="D49" s="16"/>
      <c r="E49" s="17" t="s">
        <v>25</v>
      </c>
      <c r="F49" s="144"/>
    </row>
    <row r="50" spans="1:6" ht="15.75" x14ac:dyDescent="0.3">
      <c r="A50" s="14">
        <v>4.5999999999999996</v>
      </c>
      <c r="B50" s="14" t="s">
        <v>62</v>
      </c>
      <c r="C50" s="24" t="str">
        <f>IF(OR(C45="",C49=""),"",C45*C49/100)</f>
        <v/>
      </c>
      <c r="D50" s="16"/>
      <c r="E50" s="17" t="s">
        <v>26</v>
      </c>
      <c r="F50" s="144"/>
    </row>
    <row r="51" spans="1:6" x14ac:dyDescent="0.2">
      <c r="A51" s="14">
        <v>4.7</v>
      </c>
      <c r="B51" s="14" t="s">
        <v>47</v>
      </c>
      <c r="C51" s="24" t="str">
        <f>IF(OR(C46="",C50=""),"",C46+C50)</f>
        <v/>
      </c>
      <c r="D51" s="16"/>
      <c r="E51" s="17" t="s">
        <v>26</v>
      </c>
      <c r="F51" s="144"/>
    </row>
    <row r="52" spans="1:6" x14ac:dyDescent="0.2">
      <c r="A52" s="21"/>
      <c r="B52" s="22" t="s">
        <v>18</v>
      </c>
      <c r="C52" s="22"/>
      <c r="D52" s="22"/>
      <c r="E52" s="72"/>
      <c r="F52" s="144"/>
    </row>
    <row r="53" spans="1:6" ht="13.15" customHeight="1" x14ac:dyDescent="0.2">
      <c r="A53" s="14">
        <v>4.8</v>
      </c>
      <c r="B53" s="14" t="s">
        <v>102</v>
      </c>
      <c r="C53" s="5"/>
      <c r="D53" s="16"/>
      <c r="E53" s="17" t="s">
        <v>25</v>
      </c>
      <c r="F53" s="144"/>
    </row>
    <row r="54" spans="1:6" x14ac:dyDescent="0.2">
      <c r="A54" s="14">
        <v>4.9000000000000004</v>
      </c>
      <c r="B54" s="14" t="s">
        <v>48</v>
      </c>
      <c r="C54" s="24" t="str">
        <f>IF(OR(C47="",C53=""),"",C47*C53/100)</f>
        <v/>
      </c>
      <c r="D54" s="16"/>
      <c r="E54" s="17" t="s">
        <v>26</v>
      </c>
      <c r="F54" s="144"/>
    </row>
    <row r="55" spans="1:6" x14ac:dyDescent="0.2">
      <c r="A55" s="23">
        <v>4.0999999999999996</v>
      </c>
      <c r="B55" s="15" t="s">
        <v>50</v>
      </c>
      <c r="C55" s="24" t="str">
        <f>IF(OR(C51="",C54=""),"",C51+C54)</f>
        <v/>
      </c>
      <c r="D55" s="16"/>
      <c r="E55" s="17" t="s">
        <v>26</v>
      </c>
      <c r="F55" s="144"/>
    </row>
    <row r="56" spans="1:6" ht="4.9000000000000004" customHeight="1" x14ac:dyDescent="0.2">
      <c r="A56" s="18"/>
      <c r="B56" s="18"/>
      <c r="C56" s="18"/>
      <c r="D56" s="18"/>
      <c r="E56" s="19"/>
      <c r="F56" s="144"/>
    </row>
    <row r="57" spans="1:6" x14ac:dyDescent="0.2">
      <c r="A57" s="9" t="s">
        <v>19</v>
      </c>
      <c r="B57" s="10"/>
      <c r="C57" s="10"/>
      <c r="D57" s="10"/>
      <c r="E57" s="20"/>
      <c r="F57" s="144"/>
    </row>
    <row r="58" spans="1:6" ht="13.15" customHeight="1" x14ac:dyDescent="0.2">
      <c r="A58" s="14">
        <v>5.0999999999999996</v>
      </c>
      <c r="B58" s="14" t="s">
        <v>49</v>
      </c>
      <c r="C58" s="24" t="str">
        <f>C26</f>
        <v/>
      </c>
      <c r="D58" s="16"/>
      <c r="E58" s="17" t="s">
        <v>23</v>
      </c>
      <c r="F58" s="144"/>
    </row>
    <row r="59" spans="1:6" x14ac:dyDescent="0.2">
      <c r="A59" s="14">
        <v>5.2</v>
      </c>
      <c r="B59" s="14" t="s">
        <v>65</v>
      </c>
      <c r="C59" s="24" t="str">
        <f>C55</f>
        <v/>
      </c>
      <c r="D59" s="16"/>
      <c r="E59" s="17" t="s">
        <v>26</v>
      </c>
      <c r="F59" s="144"/>
    </row>
    <row r="60" spans="1:6" ht="13.15" customHeight="1" x14ac:dyDescent="0.2">
      <c r="A60" s="25">
        <v>5.3</v>
      </c>
      <c r="B60" s="26" t="s">
        <v>51</v>
      </c>
      <c r="C60" s="73" t="str">
        <f>IF(OR(C58="",C59=""),"",C58/C59)</f>
        <v/>
      </c>
      <c r="D60" s="74"/>
      <c r="E60" s="75" t="s">
        <v>27</v>
      </c>
      <c r="F60" s="144"/>
    </row>
    <row r="61" spans="1:6" x14ac:dyDescent="0.2">
      <c r="A61" s="27"/>
      <c r="B61" s="28" t="s">
        <v>52</v>
      </c>
      <c r="C61" s="29" t="str">
        <f>IF(C60="","",C60/C40*24000)</f>
        <v/>
      </c>
      <c r="D61" s="30"/>
      <c r="E61" s="31" t="s">
        <v>28</v>
      </c>
      <c r="F61" s="144"/>
    </row>
    <row r="62" spans="1:6" x14ac:dyDescent="0.2">
      <c r="A62" s="27"/>
      <c r="B62" s="28" t="s">
        <v>53</v>
      </c>
      <c r="C62" s="32" t="str">
        <f>IF(C60="","",C60/C40*0.88)</f>
        <v/>
      </c>
      <c r="D62" s="33"/>
      <c r="E62" s="31" t="s">
        <v>29</v>
      </c>
      <c r="F62" s="144"/>
    </row>
    <row r="63" spans="1:6" ht="13.15" customHeight="1" x14ac:dyDescent="0.2">
      <c r="A63" s="34"/>
      <c r="B63" s="35" t="s">
        <v>54</v>
      </c>
      <c r="C63" s="36" t="str">
        <f>IF(C60="","",C60/C40*100)</f>
        <v/>
      </c>
      <c r="D63" s="33"/>
      <c r="E63" s="31" t="s">
        <v>30</v>
      </c>
      <c r="F63" s="144"/>
    </row>
  </sheetData>
  <mergeCells count="11">
    <mergeCell ref="C34:E34"/>
    <mergeCell ref="A1:E1"/>
    <mergeCell ref="A2:E2"/>
    <mergeCell ref="D4:E4"/>
    <mergeCell ref="F12:F63"/>
    <mergeCell ref="C5:E5"/>
    <mergeCell ref="C6:E6"/>
    <mergeCell ref="C8:E8"/>
    <mergeCell ref="C30:E30"/>
    <mergeCell ref="C31:E31"/>
    <mergeCell ref="C32:E32"/>
  </mergeCells>
  <phoneticPr fontId="2" type="noConversion"/>
  <printOptions horizontalCentered="1"/>
  <pageMargins left="0.5" right="0.5" top="0.35" bottom="0.35" header="0.5" footer="0.5"/>
  <pageSetup scale="9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activeCell="B18" sqref="B18"/>
    </sheetView>
  </sheetViews>
  <sheetFormatPr defaultRowHeight="12.75" x14ac:dyDescent="0.2"/>
  <cols>
    <col min="3" max="10" width="12.7109375" customWidth="1"/>
  </cols>
  <sheetData>
    <row r="1" spans="1:10" ht="20.25" customHeight="1" x14ac:dyDescent="0.3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15.75" customHeight="1" x14ac:dyDescent="0.25">
      <c r="A2" s="149" t="s">
        <v>126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0" ht="5.0999999999999996" customHeight="1" x14ac:dyDescent="0.3">
      <c r="A3" s="96"/>
      <c r="B3" s="96"/>
      <c r="C3" s="96"/>
      <c r="D3" s="96"/>
      <c r="E3" s="96"/>
      <c r="F3" s="96"/>
      <c r="G3" s="96"/>
      <c r="H3" s="96"/>
      <c r="I3" s="96"/>
      <c r="J3" s="96"/>
    </row>
    <row r="4" spans="1:10" x14ac:dyDescent="0.2">
      <c r="A4" s="97" t="s">
        <v>127</v>
      </c>
      <c r="B4" s="97"/>
      <c r="D4" s="98" t="str">
        <f>IF('Application Rates'!C5:E5="","",'Application Rates'!C5:E5)</f>
        <v/>
      </c>
      <c r="H4" s="99"/>
    </row>
    <row r="5" spans="1:10" ht="38.25" x14ac:dyDescent="0.2">
      <c r="A5" s="100" t="s">
        <v>128</v>
      </c>
      <c r="B5" s="100"/>
      <c r="C5" s="101"/>
      <c r="D5" s="102"/>
      <c r="E5" s="102"/>
      <c r="F5" s="102"/>
      <c r="G5" s="102"/>
      <c r="H5" s="103"/>
      <c r="I5" s="104" t="s">
        <v>129</v>
      </c>
      <c r="J5" s="105" t="s">
        <v>130</v>
      </c>
    </row>
    <row r="6" spans="1:10" x14ac:dyDescent="0.2">
      <c r="A6" s="106" t="s">
        <v>131</v>
      </c>
      <c r="B6" s="107" t="s">
        <v>132</v>
      </c>
      <c r="C6" s="106" t="s">
        <v>133</v>
      </c>
      <c r="D6" s="107" t="s">
        <v>145</v>
      </c>
      <c r="E6" s="107" t="s">
        <v>146</v>
      </c>
      <c r="F6" s="107" t="s">
        <v>13</v>
      </c>
      <c r="G6" s="107" t="s">
        <v>136</v>
      </c>
      <c r="H6" s="107" t="s">
        <v>137</v>
      </c>
      <c r="I6" s="108"/>
      <c r="J6" s="108"/>
    </row>
    <row r="7" spans="1:10" x14ac:dyDescent="0.2">
      <c r="A7" s="107">
        <v>2</v>
      </c>
      <c r="B7" s="113"/>
      <c r="C7" s="114"/>
      <c r="D7" s="115"/>
      <c r="E7" s="115"/>
      <c r="F7" s="108">
        <f>(D7-E7)</f>
        <v>0</v>
      </c>
      <c r="G7" s="108">
        <f>ROUND(F7,-4)</f>
        <v>0</v>
      </c>
      <c r="H7" s="109">
        <f>IF(G7&lt;=0,0,LOOKUP(G7,Credits!$A$42:$A$47,Credits!$B$42:$B$47))</f>
        <v>0</v>
      </c>
      <c r="I7" s="116"/>
      <c r="J7" s="109">
        <f>H7*I7</f>
        <v>0</v>
      </c>
    </row>
    <row r="8" spans="1:10" x14ac:dyDescent="0.2">
      <c r="A8" s="107">
        <v>3</v>
      </c>
      <c r="B8" s="113"/>
      <c r="C8" s="114"/>
      <c r="D8" s="115"/>
      <c r="E8" s="115"/>
      <c r="F8" s="108">
        <f t="shared" ref="F8:F10" si="0">(D8-E8)</f>
        <v>0</v>
      </c>
      <c r="G8" s="108">
        <f>ROUND(F8,-4)</f>
        <v>0</v>
      </c>
      <c r="H8" s="109">
        <f>IF(G8&lt;=0,0,LOOKUP(G8,Credits!$A$42:$A$47,Credits!$C$42:$C$47))</f>
        <v>0</v>
      </c>
      <c r="I8" s="116"/>
      <c r="J8" s="109">
        <f>H8*I8</f>
        <v>0</v>
      </c>
    </row>
    <row r="9" spans="1:10" x14ac:dyDescent="0.2">
      <c r="A9" s="107">
        <v>4</v>
      </c>
      <c r="B9" s="113"/>
      <c r="C9" s="114"/>
      <c r="D9" s="115"/>
      <c r="E9" s="115"/>
      <c r="F9" s="108">
        <f t="shared" si="0"/>
        <v>0</v>
      </c>
      <c r="G9" s="108">
        <f>ROUND(F9,-4)</f>
        <v>0</v>
      </c>
      <c r="H9" s="109">
        <f>IF(G9&lt;=0,0,LOOKUP(G9,Credits!$A$42:$A$47,Credits!$D$42:$D$47))</f>
        <v>0</v>
      </c>
      <c r="I9" s="116"/>
      <c r="J9" s="109">
        <f>H9*I9</f>
        <v>0</v>
      </c>
    </row>
    <row r="10" spans="1:10" x14ac:dyDescent="0.2">
      <c r="A10" s="107">
        <v>5</v>
      </c>
      <c r="B10" s="113"/>
      <c r="C10" s="114"/>
      <c r="D10" s="115"/>
      <c r="E10" s="115"/>
      <c r="F10" s="108">
        <f t="shared" si="0"/>
        <v>0</v>
      </c>
      <c r="G10" s="108">
        <f>ROUND(F10,-4)</f>
        <v>0</v>
      </c>
      <c r="H10" s="109">
        <f>IF(G10&lt;=0,0,LOOKUP(G10,Credits!$A$42:$A$47,Credits!$D$42:$D$47))</f>
        <v>0</v>
      </c>
      <c r="I10" s="116"/>
      <c r="J10" s="109">
        <f>H10*I10</f>
        <v>0</v>
      </c>
    </row>
    <row r="11" spans="1:10" x14ac:dyDescent="0.2">
      <c r="J11" s="110" t="str">
        <f>IF(SUM(J7:J10)=0,"",SUM(J7:J10))</f>
        <v/>
      </c>
    </row>
    <row r="13" spans="1:10" ht="38.25" x14ac:dyDescent="0.2">
      <c r="A13" s="100" t="s">
        <v>128</v>
      </c>
      <c r="B13" s="100"/>
      <c r="C13" s="101"/>
      <c r="D13" s="102"/>
      <c r="E13" s="102"/>
      <c r="F13" s="102"/>
      <c r="G13" s="102"/>
      <c r="H13" s="103"/>
      <c r="I13" s="104" t="s">
        <v>129</v>
      </c>
      <c r="J13" s="105" t="s">
        <v>130</v>
      </c>
    </row>
    <row r="14" spans="1:10" x14ac:dyDescent="0.2">
      <c r="A14" s="106" t="s">
        <v>131</v>
      </c>
      <c r="B14" s="107" t="s">
        <v>132</v>
      </c>
      <c r="C14" s="106" t="s">
        <v>133</v>
      </c>
      <c r="D14" s="107" t="s">
        <v>134</v>
      </c>
      <c r="E14" s="107" t="s">
        <v>135</v>
      </c>
      <c r="F14" s="107" t="s">
        <v>13</v>
      </c>
      <c r="G14" s="107" t="s">
        <v>136</v>
      </c>
      <c r="H14" s="107" t="s">
        <v>137</v>
      </c>
      <c r="I14" s="108"/>
      <c r="J14" s="108"/>
    </row>
    <row r="15" spans="1:10" x14ac:dyDescent="0.2">
      <c r="A15" s="107">
        <v>2</v>
      </c>
      <c r="B15" s="113"/>
      <c r="C15" s="114"/>
      <c r="D15" s="113"/>
      <c r="E15" s="113"/>
      <c r="F15" s="108">
        <f>(D15-E15)</f>
        <v>0</v>
      </c>
      <c r="G15" s="108">
        <f>ROUND(F15,-4)</f>
        <v>0</v>
      </c>
      <c r="H15" s="108">
        <f>IF(G15&lt;=0,0,LOOKUP(G15,Credits!$A$42:$A$47,Credits!$B$42:$B$47))</f>
        <v>0</v>
      </c>
      <c r="I15" s="116"/>
      <c r="J15" s="109">
        <f>H15*I15</f>
        <v>0</v>
      </c>
    </row>
    <row r="16" spans="1:10" x14ac:dyDescent="0.2">
      <c r="A16" s="107">
        <v>3</v>
      </c>
      <c r="B16" s="113"/>
      <c r="C16" s="114"/>
      <c r="D16" s="113"/>
      <c r="E16" s="113"/>
      <c r="F16" s="108">
        <f t="shared" ref="F16:F18" si="1">(D16-E16)</f>
        <v>0</v>
      </c>
      <c r="G16" s="108">
        <f>ROUND(F16,-4)</f>
        <v>0</v>
      </c>
      <c r="H16" s="109">
        <f>IF(G16&lt;=0,0,LOOKUP(G16,Credits!$A$42:$A$47,Credits!$C$42:$C$47))</f>
        <v>0</v>
      </c>
      <c r="I16" s="116"/>
      <c r="J16" s="109">
        <f>H16*I16</f>
        <v>0</v>
      </c>
    </row>
    <row r="17" spans="1:10" x14ac:dyDescent="0.2">
      <c r="A17" s="107">
        <v>4</v>
      </c>
      <c r="B17" s="113"/>
      <c r="C17" s="114"/>
      <c r="D17" s="113"/>
      <c r="E17" s="113"/>
      <c r="F17" s="108">
        <f t="shared" si="1"/>
        <v>0</v>
      </c>
      <c r="G17" s="108">
        <f>ROUND(F17,-4)</f>
        <v>0</v>
      </c>
      <c r="H17" s="108">
        <f>IF(G17&lt;=0,0,LOOKUP(G17,Credits!$A$42:$A$47,Credits!$D$42:$D$47))</f>
        <v>0</v>
      </c>
      <c r="I17" s="116"/>
      <c r="J17" s="109">
        <f>H17*I17</f>
        <v>0</v>
      </c>
    </row>
    <row r="18" spans="1:10" x14ac:dyDescent="0.2">
      <c r="A18" s="107">
        <v>5</v>
      </c>
      <c r="B18" s="113"/>
      <c r="C18" s="114"/>
      <c r="D18" s="113"/>
      <c r="E18" s="113"/>
      <c r="F18" s="108">
        <f t="shared" si="1"/>
        <v>0</v>
      </c>
      <c r="G18" s="108">
        <f>ROUND(F18,-4)</f>
        <v>0</v>
      </c>
      <c r="H18" s="108">
        <f>IF(G18&lt;=0,0,LOOKUP(G18,Credits!$A$42:$A$47,Credits!$D$42:$D$47))</f>
        <v>0</v>
      </c>
      <c r="I18" s="116"/>
      <c r="J18" s="109">
        <f>H18*I18</f>
        <v>0</v>
      </c>
    </row>
    <row r="19" spans="1:10" x14ac:dyDescent="0.2">
      <c r="J19" s="110" t="str">
        <f>IF(SUM(J15:J18)=0,"",SUM(J15:J18))</f>
        <v/>
      </c>
    </row>
    <row r="21" spans="1:10" ht="38.25" x14ac:dyDescent="0.2">
      <c r="A21" s="100" t="s">
        <v>128</v>
      </c>
      <c r="B21" s="100"/>
      <c r="C21" s="101"/>
      <c r="D21" s="102"/>
      <c r="E21" s="102"/>
      <c r="F21" s="102"/>
      <c r="G21" s="102"/>
      <c r="H21" s="103"/>
      <c r="I21" s="104" t="s">
        <v>129</v>
      </c>
      <c r="J21" s="105" t="s">
        <v>130</v>
      </c>
    </row>
    <row r="22" spans="1:10" x14ac:dyDescent="0.2">
      <c r="A22" s="106" t="s">
        <v>131</v>
      </c>
      <c r="B22" s="107" t="s">
        <v>132</v>
      </c>
      <c r="C22" s="106" t="s">
        <v>133</v>
      </c>
      <c r="D22" s="107" t="s">
        <v>134</v>
      </c>
      <c r="E22" s="107" t="s">
        <v>135</v>
      </c>
      <c r="F22" s="107" t="s">
        <v>13</v>
      </c>
      <c r="G22" s="107" t="s">
        <v>136</v>
      </c>
      <c r="H22" s="107" t="s">
        <v>137</v>
      </c>
      <c r="I22" s="108"/>
      <c r="J22" s="108"/>
    </row>
    <row r="23" spans="1:10" x14ac:dyDescent="0.2">
      <c r="A23" s="107">
        <v>2</v>
      </c>
      <c r="B23" s="113"/>
      <c r="C23" s="114"/>
      <c r="D23" s="113"/>
      <c r="E23" s="113"/>
      <c r="F23" s="108">
        <f>(D23-E23)</f>
        <v>0</v>
      </c>
      <c r="G23" s="108">
        <f>ROUND(F23,-4)</f>
        <v>0</v>
      </c>
      <c r="H23" s="108">
        <f>IF(G23&lt;=0,0,LOOKUP(G23,Credits!$A$42:$A$47,Credits!$B$42:$B$47))</f>
        <v>0</v>
      </c>
      <c r="I23" s="116"/>
      <c r="J23" s="109">
        <f>H23*I23</f>
        <v>0</v>
      </c>
    </row>
    <row r="24" spans="1:10" x14ac:dyDescent="0.2">
      <c r="A24" s="107">
        <v>3</v>
      </c>
      <c r="B24" s="113"/>
      <c r="C24" s="114"/>
      <c r="D24" s="113"/>
      <c r="E24" s="113"/>
      <c r="F24" s="108">
        <f t="shared" ref="F24:F26" si="2">(D24-E24)</f>
        <v>0</v>
      </c>
      <c r="G24" s="108">
        <f>ROUND(F24,-4)</f>
        <v>0</v>
      </c>
      <c r="H24" s="118">
        <f>IF(G24&lt;=0,0,LOOKUP(G24,Credits!$A$42:$A$47,Credits!$C$42:$C$47))</f>
        <v>0</v>
      </c>
      <c r="I24" s="116"/>
      <c r="J24" s="109">
        <f>H24*I24</f>
        <v>0</v>
      </c>
    </row>
    <row r="25" spans="1:10" x14ac:dyDescent="0.2">
      <c r="A25" s="107">
        <v>4</v>
      </c>
      <c r="B25" s="113"/>
      <c r="C25" s="114"/>
      <c r="D25" s="113"/>
      <c r="E25" s="113"/>
      <c r="F25" s="108">
        <f t="shared" si="2"/>
        <v>0</v>
      </c>
      <c r="G25" s="108">
        <f>ROUND(F25,-4)</f>
        <v>0</v>
      </c>
      <c r="H25" s="108">
        <f>IF(G25&lt;=0,0,LOOKUP(G25,Credits!$A$42:$A$47,Credits!$D$42:$D$47))</f>
        <v>0</v>
      </c>
      <c r="I25" s="116"/>
      <c r="J25" s="109">
        <f>H25*I25</f>
        <v>0</v>
      </c>
    </row>
    <row r="26" spans="1:10" x14ac:dyDescent="0.2">
      <c r="A26" s="107">
        <v>5</v>
      </c>
      <c r="B26" s="113"/>
      <c r="C26" s="114"/>
      <c r="D26" s="113"/>
      <c r="E26" s="113"/>
      <c r="F26" s="108">
        <f t="shared" si="2"/>
        <v>0</v>
      </c>
      <c r="G26" s="108">
        <f>ROUND(F26,-4)</f>
        <v>0</v>
      </c>
      <c r="H26" s="108">
        <f>IF(G26&lt;=0,0,LOOKUP(G26,Credits!$A$42:$A$47,Credits!$D$42:$D$47))</f>
        <v>0</v>
      </c>
      <c r="I26" s="116"/>
      <c r="J26" s="109">
        <f>H26*I26</f>
        <v>0</v>
      </c>
    </row>
    <row r="27" spans="1:10" x14ac:dyDescent="0.2">
      <c r="J27" s="110" t="str">
        <f>IF(SUM(J23:J26)=0,"",SUM(J23:J26))</f>
        <v/>
      </c>
    </row>
    <row r="29" spans="1:10" ht="38.25" x14ac:dyDescent="0.2">
      <c r="A29" s="100" t="s">
        <v>128</v>
      </c>
      <c r="B29" s="100"/>
      <c r="C29" s="101"/>
      <c r="D29" s="102"/>
      <c r="E29" s="102"/>
      <c r="F29" s="102"/>
      <c r="G29" s="102"/>
      <c r="H29" s="103"/>
      <c r="I29" s="104" t="s">
        <v>129</v>
      </c>
      <c r="J29" s="105" t="s">
        <v>130</v>
      </c>
    </row>
    <row r="30" spans="1:10" x14ac:dyDescent="0.2">
      <c r="A30" s="106" t="s">
        <v>131</v>
      </c>
      <c r="B30" s="107" t="s">
        <v>132</v>
      </c>
      <c r="C30" s="106" t="s">
        <v>133</v>
      </c>
      <c r="D30" s="107" t="s">
        <v>134</v>
      </c>
      <c r="E30" s="107" t="s">
        <v>135</v>
      </c>
      <c r="F30" s="107" t="s">
        <v>13</v>
      </c>
      <c r="G30" s="107" t="s">
        <v>136</v>
      </c>
      <c r="H30" s="107" t="s">
        <v>137</v>
      </c>
      <c r="I30" s="108"/>
      <c r="J30" s="108"/>
    </row>
    <row r="31" spans="1:10" x14ac:dyDescent="0.2">
      <c r="A31" s="107">
        <v>2</v>
      </c>
      <c r="B31" s="113"/>
      <c r="C31" s="114"/>
      <c r="D31" s="113"/>
      <c r="E31" s="113"/>
      <c r="F31" s="108">
        <f>(D31-E31)</f>
        <v>0</v>
      </c>
      <c r="G31" s="108">
        <f>ROUND(F31,-4)</f>
        <v>0</v>
      </c>
      <c r="H31" s="108">
        <f>IF(G31&lt;=0,0,LOOKUP(G31,Credits!$A$42:$A$47,Credits!$B$42:$B$47))</f>
        <v>0</v>
      </c>
      <c r="I31" s="116"/>
      <c r="J31" s="109">
        <f>H31*I31</f>
        <v>0</v>
      </c>
    </row>
    <row r="32" spans="1:10" x14ac:dyDescent="0.2">
      <c r="A32" s="107">
        <v>3</v>
      </c>
      <c r="B32" s="113"/>
      <c r="C32" s="114"/>
      <c r="D32" s="113"/>
      <c r="E32" s="113"/>
      <c r="F32" s="108">
        <f t="shared" ref="F32:F34" si="3">(D32-E32)</f>
        <v>0</v>
      </c>
      <c r="G32" s="108">
        <f>ROUND(F32,-4)</f>
        <v>0</v>
      </c>
      <c r="H32" s="118">
        <f>IF(G32&lt;=0,0,LOOKUP(G32,Credits!$A$42:$A$47,Credits!$C$42:$C$47))</f>
        <v>0</v>
      </c>
      <c r="I32" s="116"/>
      <c r="J32" s="109">
        <f>H32*I32</f>
        <v>0</v>
      </c>
    </row>
    <row r="33" spans="1:10" x14ac:dyDescent="0.2">
      <c r="A33" s="107">
        <v>4</v>
      </c>
      <c r="B33" s="113"/>
      <c r="C33" s="114"/>
      <c r="D33" s="113"/>
      <c r="E33" s="113"/>
      <c r="F33" s="108">
        <f t="shared" si="3"/>
        <v>0</v>
      </c>
      <c r="G33" s="108">
        <f>ROUND(F33,-4)</f>
        <v>0</v>
      </c>
      <c r="H33" s="108">
        <f>IF(G33&lt;=0,0,LOOKUP(G33,Credits!$A$42:$A$47,Credits!$D$42:$D$47))</f>
        <v>0</v>
      </c>
      <c r="I33" s="116"/>
      <c r="J33" s="109">
        <f>H33*I33</f>
        <v>0</v>
      </c>
    </row>
    <row r="34" spans="1:10" x14ac:dyDescent="0.2">
      <c r="A34" s="107">
        <v>5</v>
      </c>
      <c r="B34" s="113"/>
      <c r="C34" s="114"/>
      <c r="D34" s="113"/>
      <c r="E34" s="113"/>
      <c r="F34" s="108">
        <f t="shared" si="3"/>
        <v>0</v>
      </c>
      <c r="G34" s="108">
        <f>ROUND(F34,-4)</f>
        <v>0</v>
      </c>
      <c r="H34" s="108">
        <f>IF(G34&lt;=0,0,LOOKUP(G34,Credits!$A$42:$A$47,Credits!$D$42:$D$47))</f>
        <v>0</v>
      </c>
      <c r="I34" s="116"/>
      <c r="J34" s="109">
        <f>H34*I34</f>
        <v>0</v>
      </c>
    </row>
    <row r="35" spans="1:10" x14ac:dyDescent="0.2">
      <c r="J35" s="110" t="str">
        <f>IF(SUM(J31:J34)=0,"",SUM(J31:J34))</f>
        <v/>
      </c>
    </row>
    <row r="36" spans="1:10" ht="13.5" thickBot="1" x14ac:dyDescent="0.25"/>
    <row r="37" spans="1:10" ht="13.5" thickBot="1" x14ac:dyDescent="0.25">
      <c r="H37" s="150" t="s">
        <v>147</v>
      </c>
      <c r="I37" s="151"/>
      <c r="J37" s="117" t="str">
        <f>IF(J11="","",AVERAGE(J35,J27,J19,J11))</f>
        <v/>
      </c>
    </row>
    <row r="39" spans="1:10" x14ac:dyDescent="0.2">
      <c r="A39" t="s">
        <v>138</v>
      </c>
    </row>
    <row r="40" spans="1:10" x14ac:dyDescent="0.2">
      <c r="A40" s="111"/>
      <c r="B40" s="148" t="s">
        <v>139</v>
      </c>
      <c r="C40" s="148"/>
      <c r="D40" s="148"/>
      <c r="E40" s="148"/>
    </row>
    <row r="41" spans="1:10" x14ac:dyDescent="0.2">
      <c r="A41" s="111" t="s">
        <v>140</v>
      </c>
      <c r="B41" s="108" t="s">
        <v>67</v>
      </c>
      <c r="C41" s="108" t="s">
        <v>68</v>
      </c>
      <c r="D41" s="108" t="s">
        <v>141</v>
      </c>
      <c r="E41" s="108" t="s">
        <v>142</v>
      </c>
    </row>
    <row r="42" spans="1:10" x14ac:dyDescent="0.2">
      <c r="A42" s="111">
        <v>10000</v>
      </c>
      <c r="B42" s="109">
        <v>1.6</v>
      </c>
      <c r="C42" s="109">
        <v>0.6</v>
      </c>
      <c r="D42" s="109">
        <v>0.2</v>
      </c>
      <c r="E42" s="109">
        <v>2.6</v>
      </c>
    </row>
    <row r="43" spans="1:10" x14ac:dyDescent="0.2">
      <c r="A43" s="111">
        <v>20000</v>
      </c>
      <c r="B43" s="109">
        <v>3.2</v>
      </c>
      <c r="C43" s="109">
        <v>1.2</v>
      </c>
      <c r="D43" s="109">
        <v>0.4</v>
      </c>
      <c r="E43" s="109">
        <v>5.2</v>
      </c>
    </row>
    <row r="44" spans="1:10" x14ac:dyDescent="0.2">
      <c r="A44" s="111">
        <v>30000</v>
      </c>
      <c r="B44" s="109">
        <v>4.8</v>
      </c>
      <c r="C44" s="109">
        <v>1.8</v>
      </c>
      <c r="D44" s="109">
        <v>0.6</v>
      </c>
      <c r="E44" s="109">
        <v>7.8</v>
      </c>
    </row>
    <row r="45" spans="1:10" x14ac:dyDescent="0.2">
      <c r="A45" s="111">
        <v>40000</v>
      </c>
      <c r="B45" s="109">
        <v>6.4</v>
      </c>
      <c r="C45" s="109">
        <v>2.4</v>
      </c>
      <c r="D45" s="109">
        <v>0.8</v>
      </c>
      <c r="E45" s="109">
        <v>10.4</v>
      </c>
    </row>
    <row r="46" spans="1:10" x14ac:dyDescent="0.2">
      <c r="A46" s="111">
        <v>50000</v>
      </c>
      <c r="B46" s="109">
        <v>8</v>
      </c>
      <c r="C46" s="109">
        <v>3</v>
      </c>
      <c r="D46" s="109">
        <v>1</v>
      </c>
      <c r="E46" s="109">
        <v>13</v>
      </c>
    </row>
    <row r="47" spans="1:10" x14ac:dyDescent="0.2">
      <c r="A47" s="111">
        <v>60000</v>
      </c>
      <c r="B47" s="109">
        <v>9.6</v>
      </c>
      <c r="C47" s="109">
        <v>3.6</v>
      </c>
      <c r="D47" s="109">
        <v>1.2</v>
      </c>
      <c r="E47" s="109">
        <v>15.6</v>
      </c>
    </row>
    <row r="49" spans="1:5" x14ac:dyDescent="0.2">
      <c r="A49" t="s">
        <v>143</v>
      </c>
      <c r="B49" s="112">
        <v>8</v>
      </c>
      <c r="C49" s="112">
        <v>3</v>
      </c>
      <c r="D49" s="112">
        <v>1</v>
      </c>
      <c r="E49" s="112">
        <v>13</v>
      </c>
    </row>
  </sheetData>
  <mergeCells count="4">
    <mergeCell ref="A1:J1"/>
    <mergeCell ref="B40:E40"/>
    <mergeCell ref="A2:J2"/>
    <mergeCell ref="H37:I3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zoomScaleNormal="100" workbookViewId="0">
      <selection activeCell="A3" sqref="A3"/>
    </sheetView>
  </sheetViews>
  <sheetFormatPr defaultColWidth="8.85546875" defaultRowHeight="12.75" x14ac:dyDescent="0.2"/>
  <cols>
    <col min="1" max="2" width="14.7109375" style="7" customWidth="1"/>
    <col min="3" max="6" width="13.28515625" style="7" customWidth="1"/>
    <col min="7" max="16384" width="8.85546875" style="7"/>
  </cols>
  <sheetData>
    <row r="1" spans="1:6" ht="20.25" x14ac:dyDescent="0.3">
      <c r="A1" s="139" t="s">
        <v>0</v>
      </c>
      <c r="B1" s="139"/>
      <c r="C1" s="139"/>
      <c r="D1" s="139"/>
      <c r="E1" s="139"/>
      <c r="F1" s="139"/>
    </row>
    <row r="2" spans="1:6" ht="15.75" x14ac:dyDescent="0.25">
      <c r="A2" s="140" t="s">
        <v>144</v>
      </c>
      <c r="B2" s="140"/>
      <c r="C2" s="140"/>
      <c r="D2" s="140"/>
      <c r="E2" s="140"/>
      <c r="F2" s="140"/>
    </row>
    <row r="3" spans="1:6" ht="4.9000000000000004" customHeight="1" x14ac:dyDescent="0.2">
      <c r="A3" s="71"/>
      <c r="B3" s="71"/>
      <c r="C3" s="71"/>
      <c r="D3" s="71"/>
      <c r="E3" s="71"/>
      <c r="F3" s="71"/>
    </row>
    <row r="4" spans="1:6" ht="13.5" thickBot="1" x14ac:dyDescent="0.25">
      <c r="A4" s="37" t="s">
        <v>96</v>
      </c>
    </row>
    <row r="5" spans="1:6" ht="13.5" thickBot="1" x14ac:dyDescent="0.25">
      <c r="A5" s="78" t="s">
        <v>101</v>
      </c>
      <c r="B5" s="79"/>
      <c r="C5" s="186"/>
      <c r="D5" s="187"/>
      <c r="E5" s="187"/>
      <c r="F5" s="188"/>
    </row>
    <row r="6" spans="1:6" x14ac:dyDescent="0.2">
      <c r="A6" s="91" t="s">
        <v>92</v>
      </c>
      <c r="B6" s="92"/>
      <c r="C6" s="93"/>
      <c r="D6" s="94"/>
      <c r="E6" s="94"/>
      <c r="F6" s="95"/>
    </row>
    <row r="7" spans="1:6" ht="13.5" thickBot="1" x14ac:dyDescent="0.25">
      <c r="A7" s="40" t="s">
        <v>124</v>
      </c>
      <c r="B7" s="41"/>
      <c r="C7" s="189"/>
      <c r="D7" s="190"/>
      <c r="E7" s="190"/>
      <c r="F7" s="191"/>
    </row>
    <row r="8" spans="1:6" x14ac:dyDescent="0.2">
      <c r="A8" s="76" t="s">
        <v>93</v>
      </c>
      <c r="B8" s="77"/>
      <c r="C8" s="192"/>
      <c r="D8" s="193"/>
      <c r="E8" s="193"/>
      <c r="F8" s="194"/>
    </row>
    <row r="9" spans="1:6" x14ac:dyDescent="0.2">
      <c r="A9" s="39" t="s">
        <v>97</v>
      </c>
      <c r="B9" s="38"/>
      <c r="C9" s="177"/>
      <c r="D9" s="178"/>
      <c r="E9" s="178"/>
      <c r="F9" s="179"/>
    </row>
    <row r="10" spans="1:6" x14ac:dyDescent="0.2">
      <c r="A10" s="39" t="s">
        <v>98</v>
      </c>
      <c r="B10" s="38"/>
      <c r="C10" s="177"/>
      <c r="D10" s="178"/>
      <c r="E10" s="178"/>
      <c r="F10" s="179"/>
    </row>
    <row r="11" spans="1:6" ht="13.5" thickBot="1" x14ac:dyDescent="0.25">
      <c r="A11" s="40" t="s">
        <v>99</v>
      </c>
      <c r="B11" s="41"/>
      <c r="C11" s="199"/>
      <c r="D11" s="200"/>
      <c r="E11" s="200"/>
      <c r="F11" s="201"/>
    </row>
    <row r="12" spans="1:6" x14ac:dyDescent="0.2">
      <c r="A12" s="76" t="s">
        <v>94</v>
      </c>
      <c r="B12" s="77"/>
      <c r="C12" s="192"/>
      <c r="D12" s="193"/>
      <c r="E12" s="193"/>
      <c r="F12" s="194"/>
    </row>
    <row r="13" spans="1:6" x14ac:dyDescent="0.2">
      <c r="A13" s="39" t="s">
        <v>97</v>
      </c>
      <c r="B13" s="38"/>
      <c r="C13" s="177"/>
      <c r="D13" s="178"/>
      <c r="E13" s="178"/>
      <c r="F13" s="179"/>
    </row>
    <row r="14" spans="1:6" x14ac:dyDescent="0.2">
      <c r="A14" s="39" t="s">
        <v>98</v>
      </c>
      <c r="B14" s="38"/>
      <c r="C14" s="177"/>
      <c r="D14" s="178"/>
      <c r="E14" s="178"/>
      <c r="F14" s="179"/>
    </row>
    <row r="15" spans="1:6" ht="13.5" thickBot="1" x14ac:dyDescent="0.25">
      <c r="A15" s="40" t="s">
        <v>99</v>
      </c>
      <c r="B15" s="41"/>
      <c r="C15" s="183"/>
      <c r="D15" s="184"/>
      <c r="E15" s="184"/>
      <c r="F15" s="185"/>
    </row>
    <row r="16" spans="1:6" x14ac:dyDescent="0.2">
      <c r="A16" s="76" t="s">
        <v>95</v>
      </c>
      <c r="B16" s="77"/>
      <c r="C16" s="192"/>
      <c r="D16" s="193"/>
      <c r="E16" s="193"/>
      <c r="F16" s="194"/>
    </row>
    <row r="17" spans="1:6" x14ac:dyDescent="0.2">
      <c r="A17" s="39" t="s">
        <v>97</v>
      </c>
      <c r="B17" s="38"/>
      <c r="C17" s="198"/>
      <c r="D17" s="178"/>
      <c r="E17" s="178"/>
      <c r="F17" s="179"/>
    </row>
    <row r="18" spans="1:6" x14ac:dyDescent="0.2">
      <c r="A18" s="39" t="s">
        <v>98</v>
      </c>
      <c r="B18" s="38"/>
      <c r="C18" s="177"/>
      <c r="D18" s="178"/>
      <c r="E18" s="178"/>
      <c r="F18" s="179"/>
    </row>
    <row r="19" spans="1:6" ht="13.5" thickBot="1" x14ac:dyDescent="0.25">
      <c r="A19" s="40" t="s">
        <v>99</v>
      </c>
      <c r="B19" s="41"/>
      <c r="C19" s="183"/>
      <c r="D19" s="184"/>
      <c r="E19" s="184"/>
      <c r="F19" s="185"/>
    </row>
    <row r="20" spans="1:6" ht="4.9000000000000004" customHeight="1" x14ac:dyDescent="0.2"/>
    <row r="21" spans="1:6" ht="13.5" thickBot="1" x14ac:dyDescent="0.25">
      <c r="A21" s="42" t="s">
        <v>87</v>
      </c>
    </row>
    <row r="22" spans="1:6" x14ac:dyDescent="0.2">
      <c r="A22" s="43"/>
      <c r="B22" s="44"/>
      <c r="C22" s="89" t="s">
        <v>66</v>
      </c>
      <c r="D22" s="44"/>
      <c r="E22" s="44"/>
      <c r="F22" s="45"/>
    </row>
    <row r="23" spans="1:6" ht="38.25" x14ac:dyDescent="0.2">
      <c r="A23" s="46"/>
      <c r="B23" s="47"/>
      <c r="C23" s="48" t="s">
        <v>67</v>
      </c>
      <c r="D23" s="48" t="s">
        <v>68</v>
      </c>
      <c r="E23" s="48" t="s">
        <v>69</v>
      </c>
      <c r="F23" s="49" t="s">
        <v>70</v>
      </c>
    </row>
    <row r="24" spans="1:6" x14ac:dyDescent="0.2">
      <c r="A24" s="180" t="s">
        <v>71</v>
      </c>
      <c r="B24" s="181"/>
      <c r="C24" s="182" t="s">
        <v>72</v>
      </c>
      <c r="D24" s="182"/>
      <c r="E24" s="182"/>
      <c r="F24" s="50"/>
    </row>
    <row r="25" spans="1:6" x14ac:dyDescent="0.2">
      <c r="A25" s="175" t="s">
        <v>73</v>
      </c>
      <c r="B25" s="176"/>
      <c r="C25" s="51">
        <v>8</v>
      </c>
      <c r="D25" s="51">
        <v>3</v>
      </c>
      <c r="E25" s="51">
        <v>1</v>
      </c>
      <c r="F25" s="52">
        <v>13</v>
      </c>
    </row>
    <row r="26" spans="1:6" x14ac:dyDescent="0.2">
      <c r="A26" s="173" t="s">
        <v>74</v>
      </c>
      <c r="B26" s="174"/>
      <c r="C26" s="53" t="s">
        <v>75</v>
      </c>
      <c r="D26" s="53"/>
      <c r="E26" s="53"/>
      <c r="F26" s="54"/>
    </row>
    <row r="27" spans="1:6" x14ac:dyDescent="0.2">
      <c r="A27" s="166">
        <v>10000</v>
      </c>
      <c r="B27" s="167"/>
      <c r="C27" s="55">
        <v>1.6</v>
      </c>
      <c r="D27" s="55">
        <v>0.6</v>
      </c>
      <c r="E27" s="55">
        <v>0.2</v>
      </c>
      <c r="F27" s="56">
        <v>2.6</v>
      </c>
    </row>
    <row r="28" spans="1:6" x14ac:dyDescent="0.2">
      <c r="A28" s="166">
        <v>20000</v>
      </c>
      <c r="B28" s="167"/>
      <c r="C28" s="55">
        <v>3.2</v>
      </c>
      <c r="D28" s="55">
        <v>1.2</v>
      </c>
      <c r="E28" s="55">
        <v>0.4</v>
      </c>
      <c r="F28" s="56">
        <v>5.2</v>
      </c>
    </row>
    <row r="29" spans="1:6" x14ac:dyDescent="0.2">
      <c r="A29" s="166">
        <v>30000</v>
      </c>
      <c r="B29" s="167"/>
      <c r="C29" s="55">
        <v>4.8</v>
      </c>
      <c r="D29" s="55">
        <v>1.8</v>
      </c>
      <c r="E29" s="55">
        <v>0.6</v>
      </c>
      <c r="F29" s="56">
        <v>7.8</v>
      </c>
    </row>
    <row r="30" spans="1:6" x14ac:dyDescent="0.2">
      <c r="A30" s="166">
        <v>40000</v>
      </c>
      <c r="B30" s="167"/>
      <c r="C30" s="55">
        <v>6.4</v>
      </c>
      <c r="D30" s="55">
        <v>2.4</v>
      </c>
      <c r="E30" s="55">
        <v>0.8</v>
      </c>
      <c r="F30" s="56">
        <v>10.4</v>
      </c>
    </row>
    <row r="31" spans="1:6" x14ac:dyDescent="0.2">
      <c r="A31" s="166">
        <v>50000</v>
      </c>
      <c r="B31" s="167"/>
      <c r="C31" s="55">
        <v>8</v>
      </c>
      <c r="D31" s="55">
        <v>3</v>
      </c>
      <c r="E31" s="55">
        <v>1</v>
      </c>
      <c r="F31" s="56">
        <v>13</v>
      </c>
    </row>
    <row r="32" spans="1:6" ht="13.5" thickBot="1" x14ac:dyDescent="0.25">
      <c r="A32" s="168">
        <v>60000</v>
      </c>
      <c r="B32" s="169"/>
      <c r="C32" s="57">
        <v>9.6</v>
      </c>
      <c r="D32" s="57">
        <v>3.6</v>
      </c>
      <c r="E32" s="57">
        <v>1.2</v>
      </c>
      <c r="F32" s="58">
        <v>15.6</v>
      </c>
    </row>
    <row r="33" spans="1:6" ht="4.9000000000000004" customHeight="1" x14ac:dyDescent="0.2"/>
    <row r="34" spans="1:6" ht="13.5" thickBot="1" x14ac:dyDescent="0.25">
      <c r="A34" s="42" t="s">
        <v>88</v>
      </c>
    </row>
    <row r="35" spans="1:6" x14ac:dyDescent="0.2">
      <c r="A35" s="59"/>
      <c r="B35" s="172" t="s">
        <v>89</v>
      </c>
      <c r="C35" s="172"/>
      <c r="D35" s="172"/>
      <c r="E35" s="172"/>
      <c r="F35" s="60" t="s">
        <v>76</v>
      </c>
    </row>
    <row r="36" spans="1:6" ht="51" x14ac:dyDescent="0.2">
      <c r="A36" s="46" t="s">
        <v>77</v>
      </c>
      <c r="B36" s="48" t="s">
        <v>78</v>
      </c>
      <c r="C36" s="48" t="s">
        <v>79</v>
      </c>
      <c r="D36" s="48" t="s">
        <v>80</v>
      </c>
      <c r="E36" s="48" t="s">
        <v>81</v>
      </c>
      <c r="F36" s="49" t="s">
        <v>82</v>
      </c>
    </row>
    <row r="37" spans="1:6" x14ac:dyDescent="0.2">
      <c r="A37" s="61"/>
      <c r="B37" s="62" t="s">
        <v>83</v>
      </c>
      <c r="C37" s="63"/>
      <c r="D37" s="63"/>
      <c r="E37" s="63"/>
      <c r="F37" s="64"/>
    </row>
    <row r="38" spans="1:6" x14ac:dyDescent="0.2">
      <c r="A38" s="83" t="s">
        <v>103</v>
      </c>
      <c r="B38" s="84">
        <v>95</v>
      </c>
      <c r="C38" s="90">
        <v>95</v>
      </c>
      <c r="D38" s="90">
        <v>10</v>
      </c>
      <c r="E38" s="90">
        <v>100</v>
      </c>
      <c r="F38" s="85">
        <v>100</v>
      </c>
    </row>
    <row r="39" spans="1:6" x14ac:dyDescent="0.2">
      <c r="A39" s="65" t="s">
        <v>104</v>
      </c>
      <c r="B39" s="66">
        <v>70</v>
      </c>
      <c r="C39" s="66">
        <v>50</v>
      </c>
      <c r="D39" s="66">
        <v>10</v>
      </c>
      <c r="E39" s="66">
        <v>100</v>
      </c>
      <c r="F39" s="67">
        <v>100</v>
      </c>
    </row>
    <row r="40" spans="1:6" x14ac:dyDescent="0.2">
      <c r="A40" s="65" t="s">
        <v>105</v>
      </c>
      <c r="B40" s="66">
        <v>60</v>
      </c>
      <c r="C40" s="66">
        <v>30</v>
      </c>
      <c r="D40" s="66">
        <v>10</v>
      </c>
      <c r="E40" s="66">
        <v>100</v>
      </c>
      <c r="F40" s="67">
        <v>100</v>
      </c>
    </row>
    <row r="41" spans="1:6" ht="13.5" thickBot="1" x14ac:dyDescent="0.25">
      <c r="A41" s="68" t="s">
        <v>106</v>
      </c>
      <c r="B41" s="69">
        <v>55</v>
      </c>
      <c r="C41" s="69">
        <v>20</v>
      </c>
      <c r="D41" s="69">
        <v>10</v>
      </c>
      <c r="E41" s="69">
        <v>100</v>
      </c>
      <c r="F41" s="70">
        <v>100</v>
      </c>
    </row>
    <row r="42" spans="1:6" ht="4.9000000000000004" customHeight="1" x14ac:dyDescent="0.2"/>
    <row r="43" spans="1:6" ht="13.5" thickBot="1" x14ac:dyDescent="0.25">
      <c r="A43" s="42" t="s">
        <v>90</v>
      </c>
    </row>
    <row r="44" spans="1:6" ht="13.15" customHeight="1" x14ac:dyDescent="0.2">
      <c r="A44" s="170" t="s">
        <v>84</v>
      </c>
      <c r="B44" s="171"/>
      <c r="C44" s="80"/>
      <c r="D44" s="82"/>
      <c r="E44" s="171" t="s">
        <v>85</v>
      </c>
      <c r="F44" s="195"/>
    </row>
    <row r="45" spans="1:6" ht="13.15" customHeight="1" x14ac:dyDescent="0.2">
      <c r="A45" s="86" t="s">
        <v>107</v>
      </c>
      <c r="B45" s="63"/>
      <c r="C45" s="63"/>
      <c r="D45" s="63"/>
      <c r="E45" s="196" t="s">
        <v>91</v>
      </c>
      <c r="F45" s="197"/>
    </row>
    <row r="46" spans="1:6" ht="13.15" customHeight="1" x14ac:dyDescent="0.2">
      <c r="A46" s="154" t="s">
        <v>110</v>
      </c>
      <c r="B46" s="155"/>
      <c r="C46" s="155"/>
      <c r="D46" s="155"/>
      <c r="E46" s="158" t="s">
        <v>114</v>
      </c>
      <c r="F46" s="159"/>
    </row>
    <row r="47" spans="1:6" ht="13.15" customHeight="1" x14ac:dyDescent="0.2">
      <c r="A47" s="154" t="s">
        <v>111</v>
      </c>
      <c r="B47" s="155"/>
      <c r="C47" s="155"/>
      <c r="D47" s="155"/>
      <c r="E47" s="158" t="s">
        <v>114</v>
      </c>
      <c r="F47" s="159"/>
    </row>
    <row r="48" spans="1:6" ht="13.15" customHeight="1" x14ac:dyDescent="0.2">
      <c r="A48" s="154" t="s">
        <v>112</v>
      </c>
      <c r="B48" s="155"/>
      <c r="C48" s="155"/>
      <c r="D48" s="155"/>
      <c r="E48" s="158" t="s">
        <v>114</v>
      </c>
      <c r="F48" s="159"/>
    </row>
    <row r="49" spans="1:6" ht="13.15" customHeight="1" x14ac:dyDescent="0.2">
      <c r="A49" s="154" t="s">
        <v>113</v>
      </c>
      <c r="B49" s="155"/>
      <c r="C49" s="155"/>
      <c r="D49" s="155"/>
      <c r="E49" s="158" t="s">
        <v>114</v>
      </c>
      <c r="F49" s="159"/>
    </row>
    <row r="50" spans="1:6" ht="13.15" customHeight="1" x14ac:dyDescent="0.2">
      <c r="A50" s="87" t="s">
        <v>108</v>
      </c>
      <c r="B50" s="88"/>
      <c r="C50" s="88"/>
      <c r="D50" s="88"/>
      <c r="E50" s="88"/>
      <c r="F50" s="50"/>
    </row>
    <row r="51" spans="1:6" ht="13.15" customHeight="1" x14ac:dyDescent="0.2">
      <c r="A51" s="162" t="s">
        <v>116</v>
      </c>
      <c r="B51" s="163"/>
      <c r="C51" s="163"/>
      <c r="D51" s="163"/>
      <c r="E51" s="158" t="s">
        <v>114</v>
      </c>
      <c r="F51" s="159"/>
    </row>
    <row r="52" spans="1:6" ht="13.15" customHeight="1" x14ac:dyDescent="0.2">
      <c r="A52" s="162" t="s">
        <v>117</v>
      </c>
      <c r="B52" s="163"/>
      <c r="C52" s="163"/>
      <c r="D52" s="163"/>
      <c r="E52" s="158" t="s">
        <v>115</v>
      </c>
      <c r="F52" s="159"/>
    </row>
    <row r="53" spans="1:6" x14ac:dyDescent="0.2">
      <c r="A53" s="162" t="s">
        <v>118</v>
      </c>
      <c r="B53" s="163"/>
      <c r="C53" s="163"/>
      <c r="D53" s="163"/>
      <c r="E53" s="158" t="s">
        <v>120</v>
      </c>
      <c r="F53" s="159"/>
    </row>
    <row r="54" spans="1:6" ht="13.15" customHeight="1" x14ac:dyDescent="0.2">
      <c r="A54" s="154" t="s">
        <v>119</v>
      </c>
      <c r="B54" s="155"/>
      <c r="C54" s="155"/>
      <c r="D54" s="155"/>
      <c r="E54" s="158" t="s">
        <v>121</v>
      </c>
      <c r="F54" s="159"/>
    </row>
    <row r="55" spans="1:6" ht="13.9" customHeight="1" x14ac:dyDescent="0.2">
      <c r="A55" s="164" t="s">
        <v>86</v>
      </c>
      <c r="B55" s="165"/>
      <c r="C55" s="165"/>
      <c r="D55" s="165"/>
      <c r="E55" s="160" t="s">
        <v>122</v>
      </c>
      <c r="F55" s="161"/>
    </row>
    <row r="56" spans="1:6" ht="13.5" thickBot="1" x14ac:dyDescent="0.25">
      <c r="A56" s="156" t="s">
        <v>109</v>
      </c>
      <c r="B56" s="157"/>
      <c r="C56" s="157"/>
      <c r="D56" s="157"/>
      <c r="E56" s="152" t="s">
        <v>123</v>
      </c>
      <c r="F56" s="153"/>
    </row>
    <row r="59" spans="1:6" x14ac:dyDescent="0.2">
      <c r="C59" s="1"/>
    </row>
    <row r="63" spans="1:6" x14ac:dyDescent="0.2">
      <c r="C63" s="1"/>
    </row>
  </sheetData>
  <mergeCells count="50">
    <mergeCell ref="C17:F17"/>
    <mergeCell ref="C12:F12"/>
    <mergeCell ref="C11:F11"/>
    <mergeCell ref="C15:F15"/>
    <mergeCell ref="C14:F14"/>
    <mergeCell ref="C16:F16"/>
    <mergeCell ref="E49:F49"/>
    <mergeCell ref="E44:F44"/>
    <mergeCell ref="E45:F45"/>
    <mergeCell ref="E46:F46"/>
    <mergeCell ref="E47:F47"/>
    <mergeCell ref="A46:D46"/>
    <mergeCell ref="A1:F1"/>
    <mergeCell ref="A2:F2"/>
    <mergeCell ref="A26:B26"/>
    <mergeCell ref="A25:B25"/>
    <mergeCell ref="C18:F18"/>
    <mergeCell ref="A24:B24"/>
    <mergeCell ref="C24:E24"/>
    <mergeCell ref="C19:F19"/>
    <mergeCell ref="C5:F5"/>
    <mergeCell ref="C7:F7"/>
    <mergeCell ref="A31:B31"/>
    <mergeCell ref="C13:F13"/>
    <mergeCell ref="C10:F10"/>
    <mergeCell ref="C8:F8"/>
    <mergeCell ref="C9:F9"/>
    <mergeCell ref="A27:B27"/>
    <mergeCell ref="A32:B32"/>
    <mergeCell ref="A44:B44"/>
    <mergeCell ref="B35:E35"/>
    <mergeCell ref="A28:B28"/>
    <mergeCell ref="A29:B29"/>
    <mergeCell ref="A30:B30"/>
    <mergeCell ref="E56:F56"/>
    <mergeCell ref="A47:D47"/>
    <mergeCell ref="A48:D48"/>
    <mergeCell ref="A49:D49"/>
    <mergeCell ref="A56:D56"/>
    <mergeCell ref="E54:F54"/>
    <mergeCell ref="E55:F55"/>
    <mergeCell ref="A52:D52"/>
    <mergeCell ref="A53:D53"/>
    <mergeCell ref="E52:F52"/>
    <mergeCell ref="E53:F53"/>
    <mergeCell ref="A54:D54"/>
    <mergeCell ref="A55:D55"/>
    <mergeCell ref="E51:F51"/>
    <mergeCell ref="A51:D51"/>
    <mergeCell ref="E48:F48"/>
  </mergeCells>
  <phoneticPr fontId="2" type="noConversion"/>
  <printOptions horizontalCentered="1"/>
  <pageMargins left="0.5" right="0.5" top="0.5" bottom="0.5" header="0.5" footer="0.5"/>
  <pageSetup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>
      <selection activeCell="A2" sqref="A2"/>
    </sheetView>
  </sheetViews>
  <sheetFormatPr defaultRowHeight="12.75" x14ac:dyDescent="0.2"/>
  <cols>
    <col min="1" max="1" width="4.85546875" customWidth="1"/>
    <col min="2" max="2" width="10.5703125" bestFit="1" customWidth="1"/>
    <col min="3" max="3" width="96.140625" customWidth="1"/>
  </cols>
  <sheetData>
    <row r="1" spans="1:4" ht="19.5" thickBot="1" x14ac:dyDescent="0.35">
      <c r="A1" s="120" t="s">
        <v>157</v>
      </c>
      <c r="B1" s="120"/>
    </row>
    <row r="2" spans="1:4" x14ac:dyDescent="0.2">
      <c r="A2" s="121" t="s">
        <v>150</v>
      </c>
      <c r="B2" s="125" t="s">
        <v>154</v>
      </c>
      <c r="C2" s="128" t="s">
        <v>151</v>
      </c>
      <c r="D2" s="129" t="s">
        <v>156</v>
      </c>
    </row>
    <row r="3" spans="1:4" x14ac:dyDescent="0.2">
      <c r="A3" s="122">
        <v>1</v>
      </c>
      <c r="B3" s="126">
        <v>20080125</v>
      </c>
      <c r="C3" s="133" t="s">
        <v>153</v>
      </c>
      <c r="D3" s="132" t="s">
        <v>155</v>
      </c>
    </row>
    <row r="4" spans="1:4" x14ac:dyDescent="0.2">
      <c r="A4" s="122">
        <v>1.1000000000000001</v>
      </c>
      <c r="B4" s="126">
        <v>20080311</v>
      </c>
      <c r="C4" s="133" t="s">
        <v>152</v>
      </c>
      <c r="D4" s="132" t="s">
        <v>155</v>
      </c>
    </row>
    <row r="5" spans="1:4" x14ac:dyDescent="0.2">
      <c r="A5" s="122">
        <v>1.2</v>
      </c>
      <c r="B5" s="126">
        <v>20080414</v>
      </c>
      <c r="C5" s="133" t="s">
        <v>152</v>
      </c>
      <c r="D5" s="132" t="s">
        <v>155</v>
      </c>
    </row>
    <row r="6" spans="1:4" x14ac:dyDescent="0.2">
      <c r="A6" s="122">
        <v>1.3</v>
      </c>
      <c r="B6" s="126">
        <v>20090929</v>
      </c>
      <c r="C6" s="133" t="s">
        <v>149</v>
      </c>
      <c r="D6" s="132" t="s">
        <v>155</v>
      </c>
    </row>
    <row r="7" spans="1:4" x14ac:dyDescent="0.2">
      <c r="A7" s="122"/>
      <c r="B7" s="126"/>
      <c r="C7" s="134"/>
      <c r="D7" s="130"/>
    </row>
    <row r="8" spans="1:4" x14ac:dyDescent="0.2">
      <c r="A8" s="122"/>
      <c r="B8" s="126"/>
      <c r="C8" s="134"/>
      <c r="D8" s="130"/>
    </row>
    <row r="9" spans="1:4" x14ac:dyDescent="0.2">
      <c r="A9" s="122"/>
      <c r="B9" s="126"/>
      <c r="C9" s="134"/>
      <c r="D9" s="130"/>
    </row>
    <row r="10" spans="1:4" x14ac:dyDescent="0.2">
      <c r="A10" s="122"/>
      <c r="B10" s="126"/>
      <c r="C10" s="134"/>
      <c r="D10" s="130"/>
    </row>
    <row r="11" spans="1:4" x14ac:dyDescent="0.2">
      <c r="A11" s="122"/>
      <c r="B11" s="126"/>
      <c r="C11" s="134"/>
      <c r="D11" s="130"/>
    </row>
    <row r="12" spans="1:4" x14ac:dyDescent="0.2">
      <c r="A12" s="122"/>
      <c r="B12" s="126"/>
      <c r="C12" s="134"/>
      <c r="D12" s="130"/>
    </row>
    <row r="13" spans="1:4" x14ac:dyDescent="0.2">
      <c r="A13" s="122"/>
      <c r="B13" s="126"/>
      <c r="C13" s="134"/>
      <c r="D13" s="130"/>
    </row>
    <row r="14" spans="1:4" x14ac:dyDescent="0.2">
      <c r="A14" s="122"/>
      <c r="B14" s="126"/>
      <c r="C14" s="134"/>
      <c r="D14" s="130"/>
    </row>
    <row r="15" spans="1:4" x14ac:dyDescent="0.2">
      <c r="A15" s="122"/>
      <c r="B15" s="126"/>
      <c r="C15" s="134"/>
      <c r="D15" s="130"/>
    </row>
    <row r="16" spans="1:4" x14ac:dyDescent="0.2">
      <c r="A16" s="122"/>
      <c r="B16" s="126"/>
      <c r="C16" s="134"/>
      <c r="D16" s="130"/>
    </row>
    <row r="17" spans="1:4" x14ac:dyDescent="0.2">
      <c r="A17" s="122"/>
      <c r="B17" s="126"/>
      <c r="C17" s="134"/>
      <c r="D17" s="130"/>
    </row>
    <row r="18" spans="1:4" x14ac:dyDescent="0.2">
      <c r="A18" s="122"/>
      <c r="B18" s="126"/>
      <c r="C18" s="134"/>
      <c r="D18" s="130"/>
    </row>
    <row r="19" spans="1:4" x14ac:dyDescent="0.2">
      <c r="A19" s="122"/>
      <c r="B19" s="126"/>
      <c r="C19" s="134"/>
      <c r="D19" s="130"/>
    </row>
    <row r="20" spans="1:4" x14ac:dyDescent="0.2">
      <c r="A20" s="122"/>
      <c r="B20" s="126"/>
      <c r="C20" s="134"/>
      <c r="D20" s="130"/>
    </row>
    <row r="21" spans="1:4" x14ac:dyDescent="0.2">
      <c r="A21" s="122"/>
      <c r="B21" s="126"/>
      <c r="C21" s="134"/>
      <c r="D21" s="130"/>
    </row>
    <row r="22" spans="1:4" x14ac:dyDescent="0.2">
      <c r="A22" s="122"/>
      <c r="B22" s="126"/>
      <c r="C22" s="134"/>
      <c r="D22" s="130"/>
    </row>
    <row r="23" spans="1:4" x14ac:dyDescent="0.2">
      <c r="A23" s="122"/>
      <c r="B23" s="126"/>
      <c r="C23" s="134"/>
      <c r="D23" s="130"/>
    </row>
    <row r="24" spans="1:4" x14ac:dyDescent="0.2">
      <c r="A24" s="122"/>
      <c r="B24" s="126"/>
      <c r="C24" s="134"/>
      <c r="D24" s="130"/>
    </row>
    <row r="25" spans="1:4" x14ac:dyDescent="0.2">
      <c r="A25" s="122"/>
      <c r="B25" s="126"/>
      <c r="C25" s="134"/>
      <c r="D25" s="130"/>
    </row>
    <row r="26" spans="1:4" x14ac:dyDescent="0.2">
      <c r="A26" s="122"/>
      <c r="B26" s="126"/>
      <c r="C26" s="134"/>
      <c r="D26" s="130"/>
    </row>
    <row r="27" spans="1:4" x14ac:dyDescent="0.2">
      <c r="A27" s="122"/>
      <c r="B27" s="126"/>
      <c r="C27" s="134"/>
      <c r="D27" s="130"/>
    </row>
    <row r="28" spans="1:4" x14ac:dyDescent="0.2">
      <c r="A28" s="122"/>
      <c r="B28" s="126"/>
      <c r="C28" s="134"/>
      <c r="D28" s="130"/>
    </row>
    <row r="29" spans="1:4" x14ac:dyDescent="0.2">
      <c r="A29" s="122"/>
      <c r="B29" s="126"/>
      <c r="C29" s="134"/>
      <c r="D29" s="130"/>
    </row>
    <row r="30" spans="1:4" x14ac:dyDescent="0.2">
      <c r="A30" s="122"/>
      <c r="B30" s="126"/>
      <c r="C30" s="134"/>
      <c r="D30" s="130"/>
    </row>
    <row r="31" spans="1:4" x14ac:dyDescent="0.2">
      <c r="A31" s="122"/>
      <c r="B31" s="126"/>
      <c r="C31" s="134"/>
      <c r="D31" s="130"/>
    </row>
    <row r="32" spans="1:4" x14ac:dyDescent="0.2">
      <c r="A32" s="122"/>
      <c r="B32" s="126"/>
      <c r="C32" s="134"/>
      <c r="D32" s="130"/>
    </row>
    <row r="33" spans="1:4" x14ac:dyDescent="0.2">
      <c r="A33" s="122"/>
      <c r="B33" s="126"/>
      <c r="C33" s="134"/>
      <c r="D33" s="130"/>
    </row>
    <row r="34" spans="1:4" x14ac:dyDescent="0.2">
      <c r="A34" s="122"/>
      <c r="B34" s="126"/>
      <c r="C34" s="134"/>
      <c r="D34" s="130"/>
    </row>
    <row r="35" spans="1:4" x14ac:dyDescent="0.2">
      <c r="A35" s="122"/>
      <c r="B35" s="126"/>
      <c r="C35" s="134"/>
      <c r="D35" s="130"/>
    </row>
    <row r="36" spans="1:4" x14ac:dyDescent="0.2">
      <c r="A36" s="122"/>
      <c r="B36" s="126"/>
      <c r="C36" s="134"/>
      <c r="D36" s="130"/>
    </row>
    <row r="37" spans="1:4" x14ac:dyDescent="0.2">
      <c r="A37" s="122"/>
      <c r="B37" s="126"/>
      <c r="C37" s="134"/>
      <c r="D37" s="130"/>
    </row>
    <row r="38" spans="1:4" x14ac:dyDescent="0.2">
      <c r="A38" s="122"/>
      <c r="B38" s="126"/>
      <c r="C38" s="134"/>
      <c r="D38" s="130"/>
    </row>
    <row r="39" spans="1:4" x14ac:dyDescent="0.2">
      <c r="A39" s="123"/>
      <c r="B39" s="126"/>
      <c r="C39" s="134"/>
      <c r="D39" s="130"/>
    </row>
    <row r="40" spans="1:4" x14ac:dyDescent="0.2">
      <c r="A40" s="123"/>
      <c r="B40" s="126"/>
      <c r="C40" s="134"/>
      <c r="D40" s="130"/>
    </row>
    <row r="41" spans="1:4" x14ac:dyDescent="0.2">
      <c r="A41" s="123"/>
      <c r="B41" s="126"/>
      <c r="C41" s="134"/>
      <c r="D41" s="130"/>
    </row>
    <row r="42" spans="1:4" ht="13.5" thickBot="1" x14ac:dyDescent="0.25">
      <c r="A42" s="124"/>
      <c r="B42" s="127"/>
      <c r="C42" s="135"/>
      <c r="D42" s="13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0BE3AE2883B2438D5E12E3611341DA" ma:contentTypeVersion="3" ma:contentTypeDescription="Create a new document." ma:contentTypeScope="" ma:versionID="c79eba816f8fe019eb15c696e7764549">
  <xsd:schema xmlns:xsd="http://www.w3.org/2001/XMLSchema" xmlns:xs="http://www.w3.org/2001/XMLSchema" xmlns:p="http://schemas.microsoft.com/office/2006/metadata/properties" xmlns:ns1="http://schemas.microsoft.com/sharepoint/v3" xmlns:ns2="e8810a87-2a59-47e9-b7fc-c0aec91fde15" xmlns:ns3="4d0624c3-f678-473a-aaed-aa14d03be472" targetNamespace="http://schemas.microsoft.com/office/2006/metadata/properties" ma:root="true" ma:fieldsID="85a3236f1acfc7fc2072d08112faba91" ns1:_="" ns2:_="" ns3:_="">
    <xsd:import namespace="http://schemas.microsoft.com/sharepoint/v3"/>
    <xsd:import namespace="e8810a87-2a59-47e9-b7fc-c0aec91fde15"/>
    <xsd:import namespace="4d0624c3-f678-473a-aaed-aa14d03be47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Program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10a87-2a59-47e9-b7fc-c0aec91fde15" elementFormDefault="qualified">
    <xsd:import namespace="http://schemas.microsoft.com/office/2006/documentManagement/types"/>
    <xsd:import namespace="http://schemas.microsoft.com/office/infopath/2007/PartnerControls"/>
    <xsd:element name="Program" ma:index="10" nillable="true" ma:displayName="Program" ma:default="General" ma:format="Dropdown" ma:internalName="Program">
      <xsd:simpleType>
        <xsd:restriction base="dms:Choice">
          <xsd:enumeration value="General"/>
          <xsd:enumeration value="Biosolids"/>
          <xsd:enumeration value="CWSRF"/>
          <xsd:enumeration value="DWP"/>
          <xsd:enumeration value="GWP"/>
          <xsd:enumeration value="Industrial Pretreatment"/>
          <xsd:enumeration value="Nonpoint Source"/>
          <xsd:enumeration value="Onsite"/>
          <xsd:enumeration value="Pesticides"/>
          <xsd:enumeration value="Section 401 Hydro"/>
          <xsd:enumeration value="Section 401 Removal and Fill"/>
          <xsd:enumeration value="TMDLs"/>
          <xsd:enumeration value="UIC"/>
          <xsd:enumeration value="Water Reuse"/>
          <xsd:enumeration value="Wastewater"/>
          <xsd:enumeration value="WQ Trading"/>
          <xsd:enumeration value="WQ Assessment"/>
          <xsd:enumeration value="WQ Permits"/>
          <xsd:enumeration value="WQ Toxics"/>
          <xsd:enumeration value="WQ Monitoring"/>
          <xsd:enumeration value="WQ Standards and Assessmen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0624c3-f678-473a-aaed-aa14d03be47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  <Program xmlns="e8810a87-2a59-47e9-b7fc-c0aec91fde15">Biosolids</Program>
  </documentManagement>
</p:properties>
</file>

<file path=customXml/itemProps1.xml><?xml version="1.0" encoding="utf-8"?>
<ds:datastoreItem xmlns:ds="http://schemas.openxmlformats.org/officeDocument/2006/customXml" ds:itemID="{381D954B-F78B-4A3E-964E-E0E0B3336413}"/>
</file>

<file path=customXml/itemProps2.xml><?xml version="1.0" encoding="utf-8"?>
<ds:datastoreItem xmlns:ds="http://schemas.openxmlformats.org/officeDocument/2006/customXml" ds:itemID="{345F45A9-3FF3-4522-BE82-2B15102AD55F}"/>
</file>

<file path=customXml/itemProps3.xml><?xml version="1.0" encoding="utf-8"?>
<ds:datastoreItem xmlns:ds="http://schemas.openxmlformats.org/officeDocument/2006/customXml" ds:itemID="{1D031519-4237-47A2-98C6-80C9C52D91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Application Rates</vt:lpstr>
      <vt:lpstr>Credits</vt:lpstr>
      <vt:lpstr>References</vt:lpstr>
      <vt:lpstr>Revision History</vt:lpstr>
      <vt:lpstr>'Application Rates'!Print_Area</vt:lpstr>
    </vt:vector>
  </TitlesOfParts>
  <Company>Department of Environmental Quality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rdought</dc:creator>
  <cp:lastModifiedBy>THOMPSON Michele</cp:lastModifiedBy>
  <cp:lastPrinted>2009-09-29T15:56:29Z</cp:lastPrinted>
  <dcterms:created xsi:type="dcterms:W3CDTF">2008-01-18T22:18:04Z</dcterms:created>
  <dcterms:modified xsi:type="dcterms:W3CDTF">2020-01-16T23:02:05Z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0x010100DB0BE3AE2883B2438D5E12E3611341DA</vt:lpwstr>
  </property>
</Properties>
</file>