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920" windowWidth="16275" windowHeight="6870" tabRatio="735" activeTab="0"/>
  </bookViews>
  <sheets>
    <sheet name="Directions" sheetId="1" r:id="rId1"/>
    <sheet name=" Summary Elem" sheetId="2" r:id="rId2"/>
    <sheet name="ReadingDetails Elem" sheetId="3" r:id="rId3"/>
    <sheet name="MathDetails Elem" sheetId="4" r:id="rId4"/>
    <sheet name="Attendance" sheetId="5" r:id="rId5"/>
  </sheets>
  <definedNames>
    <definedName name="_xlnm.Print_Area" localSheetId="1">' Summary Elem'!$A$1:$G$41</definedName>
    <definedName name="_xlnm.Print_Area" localSheetId="3">'MathDetails Elem'!$A$1:$J$47</definedName>
    <definedName name="_xlnm.Print_Area" localSheetId="2">'ReadingDetails Elem'!$A$1:$J$47</definedName>
  </definedNames>
  <calcPr fullCalcOnLoad="1"/>
</workbook>
</file>

<file path=xl/sharedStrings.xml><?xml version="1.0" encoding="utf-8"?>
<sst xmlns="http://schemas.openxmlformats.org/spreadsheetml/2006/main" count="256" uniqueCount="94">
  <si>
    <t>Participation</t>
  </si>
  <si>
    <t>% Met</t>
  </si>
  <si>
    <t>Margin of Error</t>
  </si>
  <si>
    <t>Attendance</t>
  </si>
  <si>
    <t xml:space="preserve"> Rate</t>
  </si>
  <si>
    <t xml:space="preserve"> Enroll</t>
  </si>
  <si>
    <t xml:space="preserve"> % Att</t>
  </si>
  <si>
    <t xml:space="preserve">District: </t>
  </si>
  <si>
    <t xml:space="preserve">School: </t>
  </si>
  <si>
    <t>NA</t>
  </si>
  <si>
    <t>Math AYP</t>
  </si>
  <si>
    <t xml:space="preserve"> Math AYP</t>
  </si>
  <si>
    <t>Combined</t>
  </si>
  <si>
    <t xml:space="preserve"> Attendance</t>
  </si>
  <si>
    <t>Non Participation</t>
  </si>
  <si>
    <t>Overall AYP</t>
  </si>
  <si>
    <t>Summary</t>
  </si>
  <si>
    <t>All Students</t>
  </si>
  <si>
    <t>Students with Disabilities</t>
  </si>
  <si>
    <t>Limited English Proficient</t>
  </si>
  <si>
    <t>Did the school meet the standard for AYP?</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</si>
  <si>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</si>
  <si>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</si>
  <si>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</si>
  <si>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</si>
  <si>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</si>
  <si>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</si>
  <si>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</si>
  <si>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</si>
  <si>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</si>
  <si>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</si>
  <si>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</si>
  <si>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</si>
  <si>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</si>
  <si>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</si>
  <si>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</si>
  <si>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</si>
  <si>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</si>
  <si>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</si>
  <si>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</si>
  <si>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</si>
  <si>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</si>
  <si>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</si>
  <si>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</si>
  <si>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</si>
  <si>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</si>
  <si>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Pine Elementary School</t>
  </si>
  <si>
    <t>AYP Designation:</t>
  </si>
  <si>
    <t>School:</t>
  </si>
  <si>
    <t xml:space="preserve">Attendance Target: </t>
  </si>
  <si>
    <t>Participation Target:</t>
  </si>
  <si>
    <t>Use the worksheet for a school or districts without grade 12</t>
  </si>
  <si>
    <t>Enter the name of the district and school</t>
  </si>
  <si>
    <t>Click on the Attendance tab</t>
  </si>
  <si>
    <t>Enter the enrollment and attendance rate for each year</t>
  </si>
  <si>
    <t>You are done.  The summary page will show the results of the AYP calculation rules based on the data you entered.</t>
  </si>
  <si>
    <t>AYP Calculator directions</t>
  </si>
  <si>
    <t>For definitions of data elements and other information about AYP see:</t>
  </si>
  <si>
    <t>AYP History</t>
  </si>
  <si>
    <t>Denominator</t>
  </si>
  <si>
    <t xml:space="preserve">In the Participation block, enter the number of tests from students enrolled on the first school day in May that did not participate in the state assessment or otherwise did not have a valid test score. </t>
  </si>
  <si>
    <t>Note:  Two years of assessment and attendance data are required to make an AYP determination.</t>
  </si>
  <si>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</si>
  <si>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Mathematics</t>
  </si>
  <si>
    <t>http://www.ode.state.or.us/search/page/?=1193</t>
  </si>
  <si>
    <t>2007-2008</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</si>
  <si>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</si>
  <si>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</si>
  <si>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t>Year(s) of data for best status</t>
  </si>
  <si>
    <t>District:</t>
  </si>
  <si>
    <t>08-09</t>
  </si>
  <si>
    <t>2008-2009</t>
  </si>
  <si>
    <t>Reading Knowledge and Skills Details</t>
  </si>
  <si>
    <t>Mathematics Knowledge and Skills Details</t>
  </si>
  <si>
    <t>Click on the ReadingDetails Elem tab</t>
  </si>
  <si>
    <t xml:space="preserve">Click on the Summary Elem tab </t>
  </si>
  <si>
    <t>Click on the MathDetails Elem tab</t>
  </si>
  <si>
    <t>NOT MET</t>
  </si>
  <si>
    <t>Reading</t>
  </si>
  <si>
    <t>Math Target:</t>
  </si>
  <si>
    <t>Reading Target:</t>
  </si>
  <si>
    <t xml:space="preserve"> Reading AYP</t>
  </si>
  <si>
    <t>Reading AYP</t>
  </si>
  <si>
    <t>Evergreen School District</t>
  </si>
  <si>
    <r>
      <t xml:space="preserve">Enter the </t>
    </r>
    <r>
      <rPr>
        <b/>
        <sz val="10"/>
        <rFont val="Arial"/>
        <family val="2"/>
      </rPr>
      <t>2008-09</t>
    </r>
    <r>
      <rPr>
        <sz val="10"/>
        <rFont val="Arial"/>
        <family val="0"/>
      </rPr>
      <t xml:space="preserve"> data from the</t>
    </r>
    <r>
      <rPr>
        <b/>
        <sz val="10"/>
        <rFont val="Arial"/>
        <family val="2"/>
      </rPr>
      <t xml:space="preserve"> 2008-09</t>
    </r>
    <r>
      <rPr>
        <sz val="10"/>
        <rFont val="Arial"/>
        <family val="0"/>
      </rPr>
      <t xml:space="preserve"> AYP report</t>
    </r>
  </si>
  <si>
    <r>
      <t xml:space="preserve">In the Participation block, enter the number of valid test scores in Reading/Literature for </t>
    </r>
    <r>
      <rPr>
        <b/>
        <sz val="10"/>
        <rFont val="Arial"/>
        <family val="2"/>
      </rPr>
      <t>2009-10</t>
    </r>
    <r>
      <rPr>
        <sz val="10"/>
        <rFont val="Arial"/>
        <family val="0"/>
      </rPr>
      <t xml:space="preserve"> from students enrolled on the first school day in May in grades 3-8 and 10.  </t>
    </r>
  </si>
  <si>
    <r>
      <t>In the Participation block, enter the number of valid test scores in Mathematics for</t>
    </r>
    <r>
      <rPr>
        <b/>
        <sz val="10"/>
        <rFont val="Arial"/>
        <family val="2"/>
      </rPr>
      <t xml:space="preserve"> 2009-10</t>
    </r>
    <r>
      <rPr>
        <sz val="10"/>
        <rFont val="Arial"/>
        <family val="0"/>
      </rPr>
      <t xml:space="preserve"> from students enrolled on the first school day in May in grades 3-8 and 10.  </t>
    </r>
  </si>
  <si>
    <t>2009-10 Preliminary AYP Report</t>
  </si>
  <si>
    <t>09-10</t>
  </si>
  <si>
    <t>2009-2010</t>
  </si>
  <si>
    <t>English/
Language Arts AYP</t>
  </si>
  <si>
    <t>Combined Attendance is based on attendance rates (Grades 1 - 12 calculated from Third Period Cumulative ADM and weighted by enrollment counts submitted from Spring Membership for each year.</t>
  </si>
  <si>
    <t>NO DATA</t>
  </si>
  <si>
    <t>No rating provided. District has not submitted required information.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</si>
</sst>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54">
    <font>
      <sz val="10"/>
      <name val="Arial"/>
      <family val="0"/>
    </font>
    <font>
      <sz val="10"/>
      <color indexed="9"/>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
      <b/>
      <sz val="1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23"/>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0" tint="-0.4999699890613556"/>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9"/>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medium"/>
      <right>
        <color indexed="63"/>
      </right>
      <top>
        <color indexed="63"/>
      </top>
      <bottom>
        <color indexed="63"/>
      </bottom>
    </border>
    <border>
      <left style="medium"/>
      <right style="double"/>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color indexed="63"/>
      </right>
      <top>
        <color indexed="63"/>
      </top>
      <bottom style="thick"/>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thin"/>
    </border>
    <border>
      <left style="thin"/>
      <right style="thin"/>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6">
    <xf numFmtId="0" fontId="0" fillId="0" borderId="0" xfId="0" applyAlignment="1">
      <alignment/>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5" fillId="0" borderId="0" xfId="0" applyFont="1" applyAlignment="1">
      <alignment horizontal="center"/>
    </xf>
    <xf numFmtId="0" fontId="16" fillId="0" borderId="0" xfId="0" applyFont="1" applyAlignment="1">
      <alignment/>
    </xf>
    <xf numFmtId="0" fontId="0" fillId="0" borderId="0" xfId="0" applyAlignment="1">
      <alignment wrapText="1"/>
    </xf>
    <xf numFmtId="0" fontId="17" fillId="0" borderId="0" xfId="0" applyFont="1" applyAlignment="1">
      <alignment wrapText="1"/>
    </xf>
    <xf numFmtId="0" fontId="2" fillId="0" borderId="0" xfId="53" applyAlignment="1" applyProtection="1">
      <alignment/>
      <protection/>
    </xf>
    <xf numFmtId="0" fontId="16" fillId="0" borderId="0" xfId="0" applyFont="1" applyAlignment="1">
      <alignment wrapText="1"/>
    </xf>
    <xf numFmtId="0" fontId="0" fillId="0" borderId="10" xfId="0" applyBorder="1" applyAlignment="1" applyProtection="1">
      <alignment horizontal="righ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horizontal="righ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horizontal="righ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quotePrefix="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8"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0" fontId="5" fillId="0" borderId="0" xfId="0" applyFont="1" applyAlignment="1" applyProtection="1">
      <alignment horizontal="center"/>
      <protection/>
    </xf>
    <xf numFmtId="0" fontId="0" fillId="0" borderId="16" xfId="0" applyFont="1" applyBorder="1" applyAlignment="1" applyProtection="1">
      <alignment horizontal="center"/>
      <protection/>
    </xf>
    <xf numFmtId="0" fontId="0" fillId="0" borderId="17" xfId="0" applyBorder="1" applyAlignment="1" applyProtection="1">
      <alignment horizontal="center"/>
      <protection/>
    </xf>
    <xf numFmtId="0" fontId="0" fillId="0" borderId="11" xfId="0" applyFont="1" applyBorder="1" applyAlignment="1" applyProtection="1">
      <alignment/>
      <protection/>
    </xf>
    <xf numFmtId="0" fontId="0" fillId="0" borderId="13" xfId="0" applyFont="1" applyBorder="1" applyAlignment="1" applyProtection="1">
      <alignment/>
      <protection/>
    </xf>
    <xf numFmtId="0" fontId="0" fillId="0" borderId="15" xfId="0" applyFont="1" applyBorder="1" applyAlignment="1" applyProtection="1">
      <alignment/>
      <protection/>
    </xf>
    <xf numFmtId="0" fontId="14" fillId="0" borderId="18" xfId="0" applyFont="1" applyBorder="1" applyAlignment="1" applyProtection="1">
      <alignment horizontal="center" vertical="top" wrapText="1"/>
      <protection/>
    </xf>
    <xf numFmtId="0" fontId="0" fillId="0" borderId="19" xfId="0" applyBorder="1" applyAlignment="1" applyProtection="1">
      <alignment/>
      <protection/>
    </xf>
    <xf numFmtId="0" fontId="0" fillId="0" borderId="20" xfId="0" applyFont="1" applyBorder="1" applyAlignment="1" applyProtection="1">
      <alignment horizontal="center"/>
      <protection/>
    </xf>
    <xf numFmtId="0" fontId="4"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0" fillId="0" borderId="21" xfId="0" applyBorder="1" applyAlignment="1" applyProtection="1">
      <alignment horizontal="center" wrapText="1"/>
      <protection/>
    </xf>
    <xf numFmtId="0" fontId="0" fillId="0" borderId="17" xfId="0" applyFont="1" applyBorder="1" applyAlignment="1" applyProtection="1">
      <alignment horizontal="center"/>
      <protection/>
    </xf>
    <xf numFmtId="0" fontId="0" fillId="0" borderId="22" xfId="0" applyFont="1" applyFill="1" applyBorder="1" applyAlignment="1" applyProtection="1">
      <alignment horizontal="center"/>
      <protection/>
    </xf>
    <xf numFmtId="0" fontId="4" fillId="0" borderId="0" xfId="0" applyFont="1" applyAlignment="1" applyProtection="1">
      <alignment/>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23" xfId="0" applyBorder="1" applyAlignment="1" applyProtection="1">
      <alignment horizontal="center"/>
      <protection/>
    </xf>
    <xf numFmtId="0" fontId="0" fillId="0" borderId="21" xfId="0" applyFont="1" applyBorder="1" applyAlignment="1" applyProtection="1">
      <alignment horizont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0" fillId="0" borderId="25" xfId="0" applyBorder="1" applyAlignment="1" applyProtection="1">
      <alignment horizontal="center"/>
      <protection/>
    </xf>
    <xf numFmtId="0" fontId="5" fillId="0" borderId="26" xfId="0" applyFont="1" applyBorder="1" applyAlignment="1" applyProtection="1">
      <alignment horizontal="righ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 fontId="5" fillId="0" borderId="26" xfId="0" applyNumberFormat="1" applyFont="1" applyBorder="1" applyAlignment="1" applyProtection="1">
      <alignment horizontal="center"/>
      <protection/>
    </xf>
    <xf numFmtId="0" fontId="0" fillId="0" borderId="27" xfId="0" applyBorder="1" applyAlignment="1" applyProtection="1">
      <alignment horizontal="left"/>
      <protection/>
    </xf>
    <xf numFmtId="0" fontId="13" fillId="0" borderId="21" xfId="0" applyFont="1" applyBorder="1" applyAlignment="1" applyProtection="1">
      <alignment horizontal="center"/>
      <protection/>
    </xf>
    <xf numFmtId="0" fontId="13" fillId="0" borderId="28" xfId="0" applyFont="1" applyBorder="1" applyAlignment="1" applyProtection="1">
      <alignment horizontal="center" vertical="center"/>
      <protection/>
    </xf>
    <xf numFmtId="0" fontId="13" fillId="0" borderId="12" xfId="0" applyFont="1" applyBorder="1" applyAlignment="1" applyProtection="1">
      <alignment horizontal="center"/>
      <protection/>
    </xf>
    <xf numFmtId="0" fontId="13" fillId="0" borderId="29" xfId="0" applyFont="1" applyBorder="1" applyAlignment="1" applyProtection="1">
      <alignment horizontal="center"/>
      <protection/>
    </xf>
    <xf numFmtId="0" fontId="0" fillId="0" borderId="12" xfId="0" applyFont="1" applyBorder="1" applyAlignment="1" applyProtection="1">
      <alignment/>
      <protection/>
    </xf>
    <xf numFmtId="1" fontId="0" fillId="0" borderId="30" xfId="0" applyNumberFormat="1" applyFill="1" applyBorder="1" applyAlignment="1" applyProtection="1">
      <alignment horizontal="right"/>
      <protection/>
    </xf>
    <xf numFmtId="165" fontId="0" fillId="0" borderId="0" xfId="0" applyNumberFormat="1" applyAlignment="1" applyProtection="1">
      <alignment/>
      <protection/>
    </xf>
    <xf numFmtId="0" fontId="0" fillId="0" borderId="14" xfId="0" applyFont="1" applyBorder="1" applyAlignment="1" applyProtection="1">
      <alignment/>
      <protection/>
    </xf>
    <xf numFmtId="1" fontId="0" fillId="0" borderId="17" xfId="0" applyNumberFormat="1" applyFill="1" applyBorder="1" applyAlignment="1" applyProtection="1">
      <alignment horizontal="righ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0" fontId="5" fillId="0" borderId="26" xfId="0" applyFont="1" applyBorder="1" applyAlignment="1" applyProtection="1">
      <alignment horizontal="center"/>
      <protection/>
    </xf>
    <xf numFmtId="2" fontId="0" fillId="0" borderId="10" xfId="0" applyNumberFormat="1" applyFill="1" applyBorder="1" applyAlignment="1" applyProtection="1">
      <alignment horizontal="right"/>
      <protection/>
    </xf>
    <xf numFmtId="2" fontId="0" fillId="0" borderId="10" xfId="0" applyNumberFormat="1" applyBorder="1" applyAlignment="1" applyProtection="1">
      <alignment horizontal="right"/>
      <protection/>
    </xf>
    <xf numFmtId="2" fontId="0" fillId="0" borderId="17" xfId="0" applyNumberFormat="1" applyFill="1" applyBorder="1" applyAlignment="1" applyProtection="1">
      <alignment horizontal="right"/>
      <protection/>
    </xf>
    <xf numFmtId="2" fontId="0" fillId="0" borderId="17" xfId="0" applyNumberFormat="1" applyBorder="1" applyAlignment="1" applyProtection="1">
      <alignment horizontal="right"/>
      <protection/>
    </xf>
    <xf numFmtId="0" fontId="0" fillId="0" borderId="22" xfId="0" applyBorder="1" applyAlignment="1" applyProtection="1">
      <alignment wrapText="1"/>
      <protection/>
    </xf>
    <xf numFmtId="0" fontId="0" fillId="0" borderId="0" xfId="0" applyBorder="1" applyAlignment="1" applyProtection="1">
      <alignment horizontal="center"/>
      <protection/>
    </xf>
    <xf numFmtId="2" fontId="0" fillId="0" borderId="12" xfId="0" applyNumberFormat="1" applyBorder="1" applyAlignment="1" applyProtection="1">
      <alignment horizontal="right"/>
      <protection/>
    </xf>
    <xf numFmtId="0" fontId="0" fillId="0" borderId="22" xfId="0" applyBorder="1" applyAlignment="1" applyProtection="1">
      <alignment/>
      <protection/>
    </xf>
    <xf numFmtId="2" fontId="0" fillId="0" borderId="14" xfId="0" applyNumberFormat="1" applyBorder="1" applyAlignment="1" applyProtection="1">
      <alignment horizontal="right"/>
      <protection/>
    </xf>
    <xf numFmtId="0" fontId="1" fillId="0" borderId="0" xfId="0" applyFont="1" applyFill="1" applyBorder="1" applyAlignment="1" applyProtection="1">
      <alignment horizontal="center" vertical="center"/>
      <protection/>
    </xf>
    <xf numFmtId="0" fontId="0" fillId="0" borderId="31" xfId="0" applyBorder="1" applyAlignment="1">
      <alignment wrapText="1"/>
    </xf>
    <xf numFmtId="0" fontId="6" fillId="0" borderId="0" xfId="0" applyFont="1" applyAlignment="1" applyProtection="1">
      <alignment horizontal="left" vertical="center"/>
      <protection locked="0"/>
    </xf>
    <xf numFmtId="0" fontId="9"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12" fillId="0" borderId="12" xfId="0" applyFont="1" applyBorder="1" applyAlignment="1" applyProtection="1">
      <alignment/>
      <protection/>
    </xf>
    <xf numFmtId="0" fontId="19" fillId="33" borderId="12" xfId="0" applyFont="1" applyFill="1" applyBorder="1" applyAlignment="1" applyProtection="1">
      <alignment horizontal="center" vertical="center"/>
      <protection/>
    </xf>
    <xf numFmtId="0" fontId="18" fillId="0" borderId="32" xfId="0" applyFont="1" applyBorder="1" applyAlignment="1" applyProtection="1">
      <alignment horizontal="center"/>
      <protection/>
    </xf>
    <xf numFmtId="0" fontId="18" fillId="0" borderId="22" xfId="0" applyFont="1" applyBorder="1" applyAlignment="1" applyProtection="1">
      <alignment horizontal="center"/>
      <protection/>
    </xf>
    <xf numFmtId="0" fontId="18" fillId="0" borderId="33" xfId="0" applyFont="1" applyBorder="1" applyAlignment="1" applyProtection="1">
      <alignment horizontal="center"/>
      <protection/>
    </xf>
    <xf numFmtId="0" fontId="19" fillId="34" borderId="12" xfId="0" applyFont="1" applyFill="1" applyBorder="1" applyAlignment="1" applyProtection="1">
      <alignment horizontal="center" vertical="center"/>
      <protection/>
    </xf>
    <xf numFmtId="0" fontId="12" fillId="0" borderId="25" xfId="0" applyFont="1" applyBorder="1" applyAlignment="1" applyProtection="1">
      <alignment/>
      <protection/>
    </xf>
    <xf numFmtId="0" fontId="12" fillId="0" borderId="10" xfId="0" applyFont="1" applyBorder="1" applyAlignment="1" applyProtection="1">
      <alignment/>
      <protection/>
    </xf>
    <xf numFmtId="0" fontId="19" fillId="33" borderId="14" xfId="0"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34" borderId="14" xfId="0" applyFont="1" applyFill="1" applyBorder="1" applyAlignment="1" applyProtection="1">
      <alignment horizontal="center" vertical="center"/>
      <protection/>
    </xf>
    <xf numFmtId="0" fontId="19" fillId="35" borderId="32" xfId="0" applyFont="1" applyFill="1" applyBorder="1" applyAlignment="1" applyProtection="1">
      <alignment horizontal="center" vertical="center"/>
      <protection/>
    </xf>
    <xf numFmtId="0" fontId="19" fillId="35" borderId="16"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5" borderId="33"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center"/>
      <protection/>
    </xf>
    <xf numFmtId="0" fontId="19" fillId="33" borderId="34" xfId="0" applyFont="1" applyFill="1" applyBorder="1" applyAlignment="1" applyProtection="1">
      <alignment horizontal="center" vertical="center"/>
      <protection/>
    </xf>
    <xf numFmtId="0" fontId="19" fillId="33" borderId="36" xfId="0" applyFont="1" applyFill="1" applyBorder="1" applyAlignment="1" applyProtection="1">
      <alignment horizontal="center" vertical="center"/>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0" fillId="0" borderId="0" xfId="0" applyFont="1" applyAlignment="1">
      <alignment/>
    </xf>
    <xf numFmtId="0" fontId="0" fillId="0" borderId="0" xfId="0" applyFont="1" applyAlignment="1">
      <alignment wrapText="1"/>
    </xf>
    <xf numFmtId="0" fontId="0" fillId="0" borderId="17" xfId="0" applyFont="1" applyBorder="1" applyAlignment="1" applyProtection="1" quotePrefix="1">
      <alignment horizontal="center"/>
      <protection/>
    </xf>
    <xf numFmtId="0" fontId="52" fillId="0" borderId="37" xfId="0" applyFont="1" applyBorder="1" applyAlignment="1" applyProtection="1">
      <alignment horizontal="center" vertical="center" wrapText="1"/>
      <protection/>
    </xf>
    <xf numFmtId="0" fontId="53" fillId="0" borderId="18" xfId="0" applyFont="1" applyBorder="1" applyAlignment="1" applyProtection="1">
      <alignment horizontal="center" vertical="top" wrapText="1"/>
      <protection/>
    </xf>
    <xf numFmtId="165" fontId="0" fillId="0" borderId="10" xfId="0" applyNumberFormat="1" applyBorder="1" applyAlignment="1" applyProtection="1">
      <alignment horizontal="center"/>
      <protection/>
    </xf>
    <xf numFmtId="165" fontId="5" fillId="0" borderId="0" xfId="0" applyNumberFormat="1" applyFont="1" applyAlignment="1" applyProtection="1">
      <alignment horizontal="center"/>
      <protection/>
    </xf>
    <xf numFmtId="0" fontId="19" fillId="33" borderId="11" xfId="0" applyFont="1" applyFill="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0" fillId="0" borderId="21" xfId="0" applyBorder="1" applyAlignment="1" applyProtection="1">
      <alignment horizontal="center"/>
      <protection/>
    </xf>
    <xf numFmtId="1" fontId="0" fillId="36" borderId="10" xfId="0" applyNumberFormat="1" applyFill="1" applyBorder="1" applyAlignment="1" applyProtection="1">
      <alignment/>
      <protection locked="0"/>
    </xf>
    <xf numFmtId="1" fontId="0" fillId="36" borderId="12" xfId="0" applyNumberFormat="1" applyFill="1" applyBorder="1" applyAlignment="1" applyProtection="1">
      <alignment/>
      <protection locked="0"/>
    </xf>
    <xf numFmtId="1" fontId="0" fillId="36" borderId="14" xfId="0" applyNumberFormat="1" applyFill="1" applyBorder="1" applyAlignment="1" applyProtection="1">
      <alignment/>
      <protection locked="0"/>
    </xf>
    <xf numFmtId="165" fontId="0" fillId="36" borderId="38" xfId="0" applyNumberFormat="1" applyFill="1" applyBorder="1" applyAlignment="1" applyProtection="1">
      <alignment/>
      <protection locked="0"/>
    </xf>
    <xf numFmtId="165" fontId="0" fillId="36" borderId="39" xfId="0" applyNumberFormat="1" applyFill="1" applyBorder="1" applyAlignment="1" applyProtection="1">
      <alignment/>
      <protection locked="0"/>
    </xf>
    <xf numFmtId="165" fontId="0" fillId="36" borderId="40" xfId="0" applyNumberFormat="1" applyFill="1" applyBorder="1" applyAlignment="1" applyProtection="1">
      <alignment/>
      <protection locked="0"/>
    </xf>
    <xf numFmtId="0" fontId="0" fillId="36" borderId="14" xfId="0" applyFill="1" applyBorder="1" applyAlignment="1" applyProtection="1">
      <alignment/>
      <protection locked="0"/>
    </xf>
    <xf numFmtId="165" fontId="0" fillId="0" borderId="12" xfId="0" applyNumberFormat="1" applyBorder="1" applyAlignment="1" applyProtection="1">
      <alignment horizontal="center"/>
      <protection/>
    </xf>
    <xf numFmtId="165" fontId="0" fillId="0" borderId="14" xfId="0" applyNumberFormat="1" applyBorder="1" applyAlignment="1" applyProtection="1">
      <alignment horizontal="center"/>
      <protection/>
    </xf>
    <xf numFmtId="0" fontId="5" fillId="0" borderId="0" xfId="0" applyFont="1" applyAlignment="1" applyProtection="1">
      <alignment horizontal="left" wrapText="1"/>
      <protection/>
    </xf>
    <xf numFmtId="0" fontId="5" fillId="0" borderId="27"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27" xfId="0" applyBorder="1" applyAlignment="1" applyProtection="1">
      <alignment horizontal="right" vertical="center"/>
      <protection/>
    </xf>
    <xf numFmtId="0" fontId="9" fillId="0" borderId="0" xfId="0" applyFont="1" applyAlignment="1" applyProtection="1">
      <alignment horizontal="center" vertical="center"/>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protection/>
    </xf>
    <xf numFmtId="0" fontId="5" fillId="0" borderId="0" xfId="0" applyFont="1" applyAlignment="1" applyProtection="1">
      <alignment horizontal="left"/>
      <protection/>
    </xf>
    <xf numFmtId="0" fontId="0" fillId="0" borderId="27" xfId="0" applyBorder="1" applyAlignment="1" applyProtection="1">
      <alignment horizontal="left"/>
      <protection/>
    </xf>
    <xf numFmtId="0" fontId="13" fillId="0" borderId="16" xfId="0" applyFont="1" applyBorder="1" applyAlignment="1" applyProtection="1">
      <alignment horizontal="center"/>
      <protection/>
    </xf>
    <xf numFmtId="0" fontId="13" fillId="0" borderId="24" xfId="0" applyFont="1" applyBorder="1" applyAlignment="1" applyProtection="1">
      <alignment horizontal="center"/>
      <protection/>
    </xf>
    <xf numFmtId="0" fontId="13" fillId="0" borderId="41" xfId="0" applyFont="1" applyBorder="1" applyAlignment="1" applyProtection="1">
      <alignment horizontal="center"/>
      <protection/>
    </xf>
    <xf numFmtId="0" fontId="5" fillId="0" borderId="26"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27" xfId="0" applyBorder="1" applyAlignment="1" applyProtection="1">
      <alignment horizontal="left" wrapText="1"/>
      <protection/>
    </xf>
    <xf numFmtId="0" fontId="5" fillId="0" borderId="27"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41" xfId="0" applyFont="1" applyBorder="1" applyAlignment="1" applyProtection="1">
      <alignment horizontal="center"/>
      <protection/>
    </xf>
    <xf numFmtId="16" fontId="0" fillId="0" borderId="16" xfId="0" applyNumberFormat="1" applyFont="1" applyBorder="1" applyAlignment="1" applyProtection="1" quotePrefix="1">
      <alignment horizontal="center"/>
      <protection/>
    </xf>
    <xf numFmtId="0" fontId="0" fillId="0" borderId="24" xfId="0" applyBorder="1" applyAlignment="1" applyProtection="1">
      <alignment horizontal="center"/>
      <protection/>
    </xf>
    <xf numFmtId="0" fontId="0" fillId="0" borderId="21" xfId="0" applyBorder="1" applyAlignment="1" applyProtection="1">
      <alignment horizontal="center" wrapText="1"/>
      <protection/>
    </xf>
    <xf numFmtId="0" fontId="0" fillId="0" borderId="25" xfId="0" applyBorder="1" applyAlignment="1" applyProtection="1">
      <alignment horizontal="center" wrapText="1"/>
      <protection/>
    </xf>
    <xf numFmtId="0" fontId="12" fillId="0" borderId="21" xfId="0" applyFont="1" applyBorder="1" applyAlignment="1" applyProtection="1">
      <alignment horizontal="center" wrapText="1"/>
      <protection/>
    </xf>
    <xf numFmtId="0" fontId="12" fillId="0" borderId="25" xfId="0" applyFont="1" applyBorder="1" applyAlignment="1" applyProtection="1">
      <alignment horizontal="center" wrapText="1"/>
      <protection/>
    </xf>
    <xf numFmtId="0" fontId="5" fillId="0" borderId="26" xfId="0" applyFont="1" applyBorder="1" applyAlignment="1" applyProtection="1">
      <alignment horizontal="center"/>
      <protection/>
    </xf>
    <xf numFmtId="0" fontId="0" fillId="0" borderId="42" xfId="0" applyBorder="1" applyAlignment="1" applyProtection="1">
      <alignment horizontal="center" wrapText="1"/>
      <protection/>
    </xf>
    <xf numFmtId="0" fontId="13" fillId="0" borderId="10" xfId="0" applyFont="1" applyBorder="1" applyAlignment="1" applyProtection="1">
      <alignment horizontal="center" wrapText="1"/>
      <protection/>
    </xf>
    <xf numFmtId="0" fontId="13" fillId="0" borderId="12" xfId="0" applyFont="1" applyBorder="1" applyAlignment="1" applyProtection="1">
      <alignment horizontal="center" wrapText="1"/>
      <protection/>
    </xf>
    <xf numFmtId="0" fontId="13" fillId="0" borderId="28" xfId="0" applyFont="1" applyBorder="1" applyAlignment="1" applyProtection="1">
      <alignment horizontal="center" wrapText="1"/>
      <protection/>
    </xf>
    <xf numFmtId="0" fontId="13" fillId="0" borderId="29" xfId="0" applyFont="1" applyBorder="1" applyAlignment="1" applyProtection="1">
      <alignment horizontal="center" wrapText="1"/>
      <protection/>
    </xf>
    <xf numFmtId="0" fontId="15" fillId="0" borderId="35" xfId="0" applyFont="1" applyBorder="1" applyAlignment="1" applyProtection="1">
      <alignment horizontal="left" vertical="top" wrapText="1"/>
      <protection/>
    </xf>
    <xf numFmtId="0" fontId="19" fillId="0" borderId="35" xfId="0" applyFont="1" applyFill="1" applyBorder="1" applyAlignment="1" applyProtection="1">
      <alignment horizontal="center" vertical="center"/>
      <protection/>
    </xf>
    <xf numFmtId="0" fontId="19" fillId="33" borderId="35" xfId="0" applyFont="1" applyFill="1" applyBorder="1" applyAlignment="1" applyProtection="1">
      <alignment horizontal="center" vertical="center"/>
      <protection/>
    </xf>
    <xf numFmtId="0" fontId="0" fillId="0" borderId="43" xfId="0" applyBorder="1" applyAlignment="1" applyProtection="1">
      <alignment horizontal="center" wrapText="1"/>
      <protection/>
    </xf>
    <xf numFmtId="0" fontId="0" fillId="0" borderId="43" xfId="0" applyFont="1" applyBorder="1" applyAlignment="1" applyProtection="1">
      <alignment horizontal="center"/>
      <protection/>
    </xf>
    <xf numFmtId="0" fontId="12" fillId="0" borderId="44"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0" fillId="0" borderId="21" xfId="0" applyBorder="1" applyAlignment="1" applyProtection="1">
      <alignment horizontal="center" vertical="center"/>
      <protection/>
    </xf>
    <xf numFmtId="0" fontId="0" fillId="0" borderId="25" xfId="0" applyBorder="1" applyAlignment="1" applyProtection="1">
      <alignment horizontal="center" vertical="center"/>
      <protection/>
    </xf>
    <xf numFmtId="0" fontId="5" fillId="0" borderId="0" xfId="0" applyFont="1" applyBorder="1" applyAlignment="1" applyProtection="1">
      <alignment horizontal="center"/>
      <protection/>
    </xf>
    <xf numFmtId="0" fontId="14" fillId="0" borderId="35"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zoomScalePageLayoutView="0" workbookViewId="0" topLeftCell="A1">
      <selection activeCell="A1" sqref="A1"/>
    </sheetView>
  </sheetViews>
  <sheetFormatPr defaultColWidth="9.140625" defaultRowHeight="12.75"/>
  <cols>
    <col min="1" max="1" width="5.8515625" style="0" customWidth="1"/>
    <col min="2" max="2" width="64.28125" style="0" customWidth="1"/>
  </cols>
  <sheetData>
    <row r="1" ht="15.75">
      <c r="B1" s="5" t="s">
        <v>56</v>
      </c>
    </row>
    <row r="2" ht="12.75">
      <c r="B2" s="6" t="s">
        <v>51</v>
      </c>
    </row>
    <row r="4" spans="1:2" ht="12.75">
      <c r="A4">
        <v>1</v>
      </c>
      <c r="B4" t="s">
        <v>75</v>
      </c>
    </row>
    <row r="5" spans="1:2" ht="12.75">
      <c r="A5">
        <v>2</v>
      </c>
      <c r="B5" t="s">
        <v>52</v>
      </c>
    </row>
    <row r="6" spans="1:2" ht="12.75">
      <c r="A6">
        <v>3</v>
      </c>
      <c r="B6" t="s">
        <v>74</v>
      </c>
    </row>
    <row r="7" spans="1:2" ht="12.75">
      <c r="A7">
        <v>4</v>
      </c>
      <c r="B7" s="110" t="s">
        <v>84</v>
      </c>
    </row>
    <row r="8" spans="1:2" ht="42.75" customHeight="1">
      <c r="A8">
        <v>5</v>
      </c>
      <c r="B8" s="111" t="s">
        <v>85</v>
      </c>
    </row>
    <row r="9" spans="1:2" ht="80.25" customHeight="1">
      <c r="A9">
        <v>6</v>
      </c>
      <c r="B9" s="7" t="s">
        <v>66</v>
      </c>
    </row>
    <row r="10" spans="1:2" ht="54" customHeight="1" thickBot="1">
      <c r="A10">
        <v>7</v>
      </c>
      <c r="B10" s="82" t="s">
        <v>67</v>
      </c>
    </row>
    <row r="11" spans="1:2" ht="13.5" thickTop="1">
      <c r="A11">
        <v>8</v>
      </c>
      <c r="B11" t="s">
        <v>76</v>
      </c>
    </row>
    <row r="12" spans="1:2" ht="12.75">
      <c r="A12">
        <v>9</v>
      </c>
      <c r="B12" s="110" t="s">
        <v>84</v>
      </c>
    </row>
    <row r="13" spans="1:2" ht="38.25">
      <c r="A13">
        <v>10</v>
      </c>
      <c r="B13" s="111" t="s">
        <v>86</v>
      </c>
    </row>
    <row r="14" spans="1:2" ht="38.25">
      <c r="A14">
        <v>11</v>
      </c>
      <c r="B14" s="7" t="s">
        <v>60</v>
      </c>
    </row>
    <row r="15" spans="1:2" ht="54" customHeight="1" thickBot="1">
      <c r="A15">
        <v>12</v>
      </c>
      <c r="B15" s="82" t="s">
        <v>62</v>
      </c>
    </row>
    <row r="16" spans="1:2" ht="13.5" thickTop="1">
      <c r="A16">
        <v>13</v>
      </c>
      <c r="B16" s="7" t="s">
        <v>53</v>
      </c>
    </row>
    <row r="17" spans="1:2" ht="12.75">
      <c r="A17">
        <v>14</v>
      </c>
      <c r="B17" s="7" t="s">
        <v>54</v>
      </c>
    </row>
    <row r="19" ht="25.5">
      <c r="B19" s="8" t="s">
        <v>55</v>
      </c>
    </row>
    <row r="20" ht="12.75">
      <c r="B20" s="8"/>
    </row>
    <row r="21" ht="25.5">
      <c r="B21" s="10" t="s">
        <v>61</v>
      </c>
    </row>
    <row r="23" ht="12.75">
      <c r="B23" t="s">
        <v>57</v>
      </c>
    </row>
    <row r="24" ht="12.75">
      <c r="B24" s="9" t="s">
        <v>64</v>
      </c>
    </row>
  </sheetData>
  <sheetProtection sheet="1" objects="1" scenarios="1"/>
  <hyperlinks>
    <hyperlink ref="B24"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T41"/>
  <sheetViews>
    <sheetView zoomScalePageLayoutView="0" workbookViewId="0" topLeftCell="A1">
      <selection activeCell="B3" sqref="B3"/>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3" customFormat="1" ht="21" customHeight="1">
      <c r="A1" s="131" t="s">
        <v>87</v>
      </c>
      <c r="B1" s="132"/>
      <c r="C1" s="132"/>
      <c r="D1" s="132"/>
      <c r="E1" s="132"/>
      <c r="F1" s="132"/>
      <c r="G1" s="132"/>
      <c r="H1" s="2"/>
      <c r="I1" s="2"/>
      <c r="J1" s="2"/>
      <c r="K1" s="2"/>
      <c r="L1" s="2"/>
      <c r="M1" s="2"/>
      <c r="N1" s="2"/>
      <c r="O1" s="2"/>
      <c r="P1" s="2"/>
      <c r="Q1" s="2"/>
      <c r="R1" s="2"/>
      <c r="S1" s="2"/>
      <c r="T1" s="4"/>
    </row>
    <row r="2" spans="1:20" s="3" customFormat="1" ht="18" customHeight="1">
      <c r="A2" s="134" t="s">
        <v>16</v>
      </c>
      <c r="B2" s="134"/>
      <c r="C2" s="134"/>
      <c r="D2" s="134"/>
      <c r="E2" s="134"/>
      <c r="F2" s="134"/>
      <c r="G2" s="134"/>
      <c r="H2" s="2"/>
      <c r="I2" s="2"/>
      <c r="J2" s="2"/>
      <c r="K2" s="2"/>
      <c r="L2" s="2"/>
      <c r="M2" s="2"/>
      <c r="N2" s="2"/>
      <c r="O2" s="2"/>
      <c r="P2" s="2"/>
      <c r="Q2" s="2"/>
      <c r="R2" s="2"/>
      <c r="S2" s="2"/>
      <c r="T2" s="4"/>
    </row>
    <row r="3" spans="1:7" s="3" customFormat="1" ht="16.5" customHeight="1">
      <c r="A3" s="21" t="s">
        <v>7</v>
      </c>
      <c r="B3" s="83" t="s">
        <v>83</v>
      </c>
      <c r="C3" s="39"/>
      <c r="D3" s="136" t="s">
        <v>47</v>
      </c>
      <c r="E3" s="137"/>
      <c r="F3" s="138"/>
      <c r="G3" s="88"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3" customFormat="1" ht="16.5" customHeight="1">
      <c r="A4" s="21" t="s">
        <v>8</v>
      </c>
      <c r="B4" s="83" t="s">
        <v>46</v>
      </c>
      <c r="C4" s="39"/>
      <c r="D4" s="23"/>
      <c r="E4" s="23"/>
      <c r="F4" s="23"/>
      <c r="G4" s="23"/>
    </row>
    <row r="5" spans="1:7" s="3" customFormat="1" ht="16.5" customHeight="1">
      <c r="A5" s="40"/>
      <c r="B5" s="27"/>
      <c r="C5" s="39"/>
      <c r="D5" s="23"/>
      <c r="E5" s="23"/>
      <c r="F5" s="23"/>
      <c r="G5" s="23"/>
    </row>
    <row r="6" spans="1:7" ht="16.5" thickBot="1">
      <c r="A6" s="30"/>
      <c r="B6" s="135" t="s">
        <v>20</v>
      </c>
      <c r="C6" s="135"/>
      <c r="D6" s="135"/>
      <c r="E6" s="135"/>
      <c r="F6" s="135"/>
      <c r="G6" s="41"/>
    </row>
    <row r="7" spans="1:7" ht="42" customHeight="1" thickBot="1">
      <c r="A7" s="133" t="s">
        <v>15</v>
      </c>
      <c r="B7" s="133"/>
      <c r="C7" s="42" t="s">
        <v>81</v>
      </c>
      <c r="D7" s="43" t="s">
        <v>10</v>
      </c>
      <c r="E7" s="31" t="s">
        <v>3</v>
      </c>
      <c r="F7" s="44"/>
      <c r="G7" s="41"/>
    </row>
    <row r="8" spans="1:7" ht="13.5" customHeight="1" thickBot="1">
      <c r="A8" s="45"/>
      <c r="B8" s="33" t="s">
        <v>17</v>
      </c>
      <c r="C8" s="88" t="str">
        <f>C20</f>
        <v>PENDING</v>
      </c>
      <c r="D8" s="88" t="str">
        <f>C32</f>
        <v>PENDING</v>
      </c>
      <c r="E8" s="88" t="str">
        <f>Attendance!C10</f>
        <v>PENDING</v>
      </c>
      <c r="F8" s="44"/>
      <c r="G8" s="41"/>
    </row>
    <row r="9" spans="1:7" ht="13.5" customHeight="1">
      <c r="A9" s="45"/>
      <c r="B9" s="34" t="s">
        <v>29</v>
      </c>
      <c r="C9" s="88" t="str">
        <f aca="true" t="shared" si="0" ref="C9:C17">C21</f>
        <v>NA</v>
      </c>
      <c r="D9" s="88" t="str">
        <f aca="true" t="shared" si="1" ref="D9:D17">C33</f>
        <v>NA</v>
      </c>
      <c r="E9" s="89"/>
      <c r="F9" s="44"/>
      <c r="G9" s="41"/>
    </row>
    <row r="10" spans="1:7" ht="13.5" customHeight="1">
      <c r="A10" s="45"/>
      <c r="B10" s="34" t="s">
        <v>19</v>
      </c>
      <c r="C10" s="88" t="str">
        <f t="shared" si="0"/>
        <v>NA</v>
      </c>
      <c r="D10" s="88" t="str">
        <f t="shared" si="1"/>
        <v>NA</v>
      </c>
      <c r="E10" s="90"/>
      <c r="F10" s="44"/>
      <c r="G10" s="41"/>
    </row>
    <row r="11" spans="1:7" ht="13.5" customHeight="1">
      <c r="A11" s="45"/>
      <c r="B11" s="34" t="s">
        <v>18</v>
      </c>
      <c r="C11" s="88" t="str">
        <f t="shared" si="0"/>
        <v>NA</v>
      </c>
      <c r="D11" s="88" t="str">
        <f t="shared" si="1"/>
        <v>NA</v>
      </c>
      <c r="E11" s="90"/>
      <c r="F11" s="44"/>
      <c r="G11" s="41"/>
    </row>
    <row r="12" spans="1:7" ht="13.5" customHeight="1">
      <c r="A12" s="45"/>
      <c r="B12" s="34" t="s">
        <v>31</v>
      </c>
      <c r="C12" s="88" t="str">
        <f t="shared" si="0"/>
        <v>NA</v>
      </c>
      <c r="D12" s="88" t="str">
        <f t="shared" si="1"/>
        <v>NA</v>
      </c>
      <c r="E12" s="90"/>
      <c r="F12" s="44"/>
      <c r="G12" s="41"/>
    </row>
    <row r="13" spans="1:7" ht="13.5" customHeight="1">
      <c r="A13" s="45"/>
      <c r="B13" s="34" t="s">
        <v>32</v>
      </c>
      <c r="C13" s="88" t="str">
        <f t="shared" si="0"/>
        <v>NA</v>
      </c>
      <c r="D13" s="88" t="str">
        <f t="shared" si="1"/>
        <v>NA</v>
      </c>
      <c r="E13" s="90"/>
      <c r="F13" s="44"/>
      <c r="G13" s="41"/>
    </row>
    <row r="14" spans="1:7" ht="13.5" customHeight="1">
      <c r="A14" s="45"/>
      <c r="B14" s="34" t="s">
        <v>33</v>
      </c>
      <c r="C14" s="88" t="str">
        <f>C26</f>
        <v>NA</v>
      </c>
      <c r="D14" s="88" t="str">
        <f t="shared" si="1"/>
        <v>NA</v>
      </c>
      <c r="E14" s="90"/>
      <c r="F14" s="44"/>
      <c r="G14" s="41"/>
    </row>
    <row r="15" spans="1:7" ht="13.5" customHeight="1">
      <c r="A15" s="45"/>
      <c r="B15" s="34" t="s">
        <v>30</v>
      </c>
      <c r="C15" s="88" t="str">
        <f t="shared" si="0"/>
        <v>NA</v>
      </c>
      <c r="D15" s="88" t="str">
        <f t="shared" si="1"/>
        <v>NA</v>
      </c>
      <c r="E15" s="90"/>
      <c r="F15" s="44"/>
      <c r="G15" s="41"/>
    </row>
    <row r="16" spans="1:7" ht="13.5" customHeight="1">
      <c r="A16" s="45"/>
      <c r="B16" s="34" t="s">
        <v>34</v>
      </c>
      <c r="C16" s="88" t="str">
        <f t="shared" si="0"/>
        <v>NA</v>
      </c>
      <c r="D16" s="88" t="str">
        <f t="shared" si="1"/>
        <v>NA</v>
      </c>
      <c r="E16" s="90"/>
      <c r="F16" s="44"/>
      <c r="G16" s="41"/>
    </row>
    <row r="17" spans="1:7" ht="13.5" customHeight="1" thickBot="1">
      <c r="A17" s="45"/>
      <c r="B17" s="35" t="s">
        <v>35</v>
      </c>
      <c r="C17" s="88" t="str">
        <f t="shared" si="0"/>
        <v>NA</v>
      </c>
      <c r="D17" s="88" t="str">
        <f t="shared" si="1"/>
        <v>NA</v>
      </c>
      <c r="E17" s="91"/>
      <c r="F17" s="44"/>
      <c r="G17" s="41"/>
    </row>
    <row r="18" spans="1:7" ht="12.75" customHeight="1" thickBot="1">
      <c r="A18" s="30"/>
      <c r="B18" s="30"/>
      <c r="C18" s="41"/>
      <c r="D18" s="41"/>
      <c r="E18" s="41"/>
      <c r="F18" s="41"/>
      <c r="G18" s="41"/>
    </row>
    <row r="19" spans="1:7" ht="42" customHeight="1" thickBot="1">
      <c r="A19" s="129" t="s">
        <v>78</v>
      </c>
      <c r="B19" s="130"/>
      <c r="C19" s="46" t="s">
        <v>82</v>
      </c>
      <c r="D19" s="32" t="s">
        <v>0</v>
      </c>
      <c r="E19" s="47" t="s">
        <v>22</v>
      </c>
      <c r="F19" s="48" t="s">
        <v>24</v>
      </c>
      <c r="G19" s="43" t="s">
        <v>3</v>
      </c>
    </row>
    <row r="20" spans="1:7" ht="13.5" customHeight="1">
      <c r="A20" s="29"/>
      <c r="B20" s="33" t="s">
        <v>17</v>
      </c>
      <c r="C20" s="88" t="str">
        <f>IF(OR(D20="PENDING",E20="PENDING",G20="PENDING"),"PENDING",(IF(OR(D20="NOT MET",AND(E20="NOT MET",OR(F20="NOT MET",G20="NOT MET"))),"NOT MET","MET")))</f>
        <v>PENDING</v>
      </c>
      <c r="D20" s="88" t="str">
        <f>'ReadingDetails Elem'!C10</f>
        <v>PENDING</v>
      </c>
      <c r="E20" s="88" t="str">
        <f>'ReadingDetails Elem'!C24</f>
        <v>PENDING</v>
      </c>
      <c r="F20" s="88" t="str">
        <f>'ReadingDetails Elem'!C37</f>
        <v>NA</v>
      </c>
      <c r="G20" s="88" t="str">
        <f>Attendance!C10</f>
        <v>PENDING</v>
      </c>
    </row>
    <row r="21" spans="1:7" ht="13.5" customHeight="1">
      <c r="A21" s="29"/>
      <c r="B21" s="34" t="s">
        <v>29</v>
      </c>
      <c r="C21" s="92" t="str">
        <f>IF('ReadingDetails Elem'!H11&lt;40,"NA",(IF(AND(D21="MET",(OR('ReadingDetails Elem'!H11=40,'ReadingDetails Elem'!H11=41))),"NA",(IF(AND(D21="MET",OR(OR(E21="MET",E21="NA"),(AND(F21="MET",OR(G21="MET",G21="NA"))))),"MET","NOT MET")))))</f>
        <v>NA</v>
      </c>
      <c r="D21" s="88" t="str">
        <f>'ReadingDetails Elem'!C11</f>
        <v>NA</v>
      </c>
      <c r="E21" s="88" t="str">
        <f>'ReadingDetails Elem'!C25</f>
        <v>NA</v>
      </c>
      <c r="F21" s="88" t="str">
        <f>'ReadingDetails Elem'!C38</f>
        <v>NA</v>
      </c>
      <c r="G21" s="88" t="str">
        <f>Attendance!C11</f>
        <v>NA</v>
      </c>
    </row>
    <row r="22" spans="1:7" ht="13.5" customHeight="1">
      <c r="A22" s="29"/>
      <c r="B22" s="34" t="s">
        <v>19</v>
      </c>
      <c r="C22" s="92" t="str">
        <f>IF('ReadingDetails Elem'!H12&lt;40,"NA",(IF(AND(D22="MET",(OR('ReadingDetails Elem'!H12=40,'ReadingDetails Elem'!H12=41))),"NA",(IF(AND(D22="MET",OR(OR(E22="MET",E22="NA"),(AND(F22="MET",OR(G22="MET",G22="NA"))))),"MET","NOT MET")))))</f>
        <v>NA</v>
      </c>
      <c r="D22" s="88" t="str">
        <f>'ReadingDetails Elem'!C12</f>
        <v>NA</v>
      </c>
      <c r="E22" s="88" t="str">
        <f>'ReadingDetails Elem'!C26</f>
        <v>NA</v>
      </c>
      <c r="F22" s="88" t="str">
        <f>'ReadingDetails Elem'!C39</f>
        <v>NA</v>
      </c>
      <c r="G22" s="88" t="str">
        <f>Attendance!C12</f>
        <v>NA</v>
      </c>
    </row>
    <row r="23" spans="1:7" ht="13.5" customHeight="1">
      <c r="A23" s="29"/>
      <c r="B23" s="34" t="s">
        <v>18</v>
      </c>
      <c r="C23" s="92" t="str">
        <f>IF('ReadingDetails Elem'!H13&lt;40,"NA",(IF(AND(D23="MET",(OR('ReadingDetails Elem'!H13=40,'ReadingDetails Elem'!H13=41))),"NA",(IF(AND(D23="MET",OR(OR(E23="MET",E23="NA"),(AND(F23="MET",OR(G23="MET",G23="NA"))))),"MET","NOT MET")))))</f>
        <v>NA</v>
      </c>
      <c r="D23" s="88" t="str">
        <f>'ReadingDetails Elem'!C13</f>
        <v>NA</v>
      </c>
      <c r="E23" s="88" t="str">
        <f>'ReadingDetails Elem'!C27</f>
        <v>NA</v>
      </c>
      <c r="F23" s="88" t="str">
        <f>'ReadingDetails Elem'!C40</f>
        <v>NA</v>
      </c>
      <c r="G23" s="88" t="str">
        <f>Attendance!C13</f>
        <v>NA</v>
      </c>
    </row>
    <row r="24" spans="1:7" ht="13.5" customHeight="1">
      <c r="A24" s="29"/>
      <c r="B24" s="34" t="s">
        <v>31</v>
      </c>
      <c r="C24" s="92" t="str">
        <f>IF('ReadingDetails Elem'!H14&lt;40,"NA",(IF(AND(D24="MET",(OR('ReadingDetails Elem'!H14=40,'ReadingDetails Elem'!H14=41))),"NA",(IF(AND(D24="MET",OR(OR(E24="MET",E24="NA"),(AND(F24="MET",OR(G24="MET",G24="NA"))))),"MET","NOT MET")))))</f>
        <v>NA</v>
      </c>
      <c r="D24" s="88" t="str">
        <f>'ReadingDetails Elem'!C14</f>
        <v>NA</v>
      </c>
      <c r="E24" s="88" t="str">
        <f>'ReadingDetails Elem'!C28</f>
        <v>NA</v>
      </c>
      <c r="F24" s="88" t="str">
        <f>'ReadingDetails Elem'!C41</f>
        <v>NA</v>
      </c>
      <c r="G24" s="88" t="str">
        <f>Attendance!C14</f>
        <v>NA</v>
      </c>
    </row>
    <row r="25" spans="1:7" ht="13.5" customHeight="1">
      <c r="A25" s="29"/>
      <c r="B25" s="34" t="s">
        <v>32</v>
      </c>
      <c r="C25" s="92" t="str">
        <f>IF('ReadingDetails Elem'!H15&lt;40,"NA",(IF(AND(D25="MET",(OR('ReadingDetails Elem'!H15=40,'ReadingDetails Elem'!H15=41))),"NA",(IF(AND(D25="MET",OR(OR(E25="MET",E25="NA"),(AND(F25="MET",OR(G25="MET",G25="NA"))))),"MET","NOT MET")))))</f>
        <v>NA</v>
      </c>
      <c r="D25" s="88" t="str">
        <f>'ReadingDetails Elem'!C15</f>
        <v>NA</v>
      </c>
      <c r="E25" s="88" t="str">
        <f>'ReadingDetails Elem'!C29</f>
        <v>NA</v>
      </c>
      <c r="F25" s="88" t="str">
        <f>'ReadingDetails Elem'!C42</f>
        <v>NA</v>
      </c>
      <c r="G25" s="88" t="str">
        <f>Attendance!C15</f>
        <v>NA</v>
      </c>
    </row>
    <row r="26" spans="1:7" ht="13.5" customHeight="1">
      <c r="A26" s="29"/>
      <c r="B26" s="34" t="s">
        <v>33</v>
      </c>
      <c r="C26" s="92" t="str">
        <f>IF('ReadingDetails Elem'!H16&lt;40,"NA",(IF(AND(D26="MET",(OR('ReadingDetails Elem'!H16=40,'ReadingDetails Elem'!H16=41))),"NA",(IF(AND(D26="MET",OR(OR(E26="MET",E26="NA"),(AND(F26="MET",OR(G26="MET",G26="NA"))))),"MET","NOT MET")))))</f>
        <v>NA</v>
      </c>
      <c r="D26" s="88" t="str">
        <f>'ReadingDetails Elem'!C16</f>
        <v>NA</v>
      </c>
      <c r="E26" s="88" t="str">
        <f>'ReadingDetails Elem'!C30</f>
        <v>NA</v>
      </c>
      <c r="F26" s="88" t="str">
        <f>'ReadingDetails Elem'!C43</f>
        <v>NA</v>
      </c>
      <c r="G26" s="88" t="str">
        <f>Attendance!C16</f>
        <v>NA</v>
      </c>
    </row>
    <row r="27" spans="1:7" ht="13.5" customHeight="1">
      <c r="A27" s="29"/>
      <c r="B27" s="34" t="s">
        <v>30</v>
      </c>
      <c r="C27" s="92" t="str">
        <f>IF('ReadingDetails Elem'!H17&lt;40,"NA",(IF(AND(D27="MET",(OR('ReadingDetails Elem'!H17=40,'ReadingDetails Elem'!H17=41))),"NA",(IF(AND(D27="MET",OR(OR(E27="MET",E27="NA"),(AND(F27="MET",OR(G27="MET",G27="NA"))))),"MET","NOT MET")))))</f>
        <v>NA</v>
      </c>
      <c r="D27" s="88" t="str">
        <f>'ReadingDetails Elem'!C17</f>
        <v>NA</v>
      </c>
      <c r="E27" s="88" t="str">
        <f>'ReadingDetails Elem'!C31</f>
        <v>NA</v>
      </c>
      <c r="F27" s="88" t="str">
        <f>'ReadingDetails Elem'!C44</f>
        <v>NA</v>
      </c>
      <c r="G27" s="88" t="str">
        <f>Attendance!C17</f>
        <v>NA</v>
      </c>
    </row>
    <row r="28" spans="1:7" ht="13.5" customHeight="1">
      <c r="A28" s="29"/>
      <c r="B28" s="34" t="s">
        <v>34</v>
      </c>
      <c r="C28" s="92" t="str">
        <f>IF('ReadingDetails Elem'!H18&lt;40,"NA",(IF(AND(D28="MET",(OR('ReadingDetails Elem'!H18=40,'ReadingDetails Elem'!H18=41))),"NA",(IF(AND(D28="MET",OR(OR(E28="MET",E28="NA"),(AND(F28="MET",OR(G28="MET",G28="NA"))))),"MET","NOT MET")))))</f>
        <v>NA</v>
      </c>
      <c r="D28" s="88" t="str">
        <f>'ReadingDetails Elem'!C18</f>
        <v>NA</v>
      </c>
      <c r="E28" s="88" t="str">
        <f>'ReadingDetails Elem'!C32</f>
        <v>NA</v>
      </c>
      <c r="F28" s="88" t="str">
        <f>'ReadingDetails Elem'!C45</f>
        <v>NA</v>
      </c>
      <c r="G28" s="88" t="str">
        <f>Attendance!C18</f>
        <v>NA</v>
      </c>
    </row>
    <row r="29" spans="1:7" ht="13.5" customHeight="1" thickBot="1">
      <c r="A29" s="29"/>
      <c r="B29" s="35" t="s">
        <v>35</v>
      </c>
      <c r="C29" s="92" t="str">
        <f>IF('ReadingDetails Elem'!H19&lt;40,"NA",(IF(AND(D29="MET",(OR('ReadingDetails Elem'!H19=40,'ReadingDetails Elem'!H19=41))),"NA",(IF(AND(D29="MET",OR(OR(E29="MET",E29="NA"),(AND(F29="MET",OR(G29="MET",G29="NA"))))),"MET","NOT MET")))))</f>
        <v>NA</v>
      </c>
      <c r="D29" s="88" t="str">
        <f>'ReadingDetails Elem'!C19</f>
        <v>NA</v>
      </c>
      <c r="E29" s="88" t="str">
        <f>'ReadingDetails Elem'!C33</f>
        <v>NA</v>
      </c>
      <c r="F29" s="88" t="str">
        <f>'ReadingDetails Elem'!C46</f>
        <v>NA</v>
      </c>
      <c r="G29" s="88" t="str">
        <f>Attendance!C19</f>
        <v>NA</v>
      </c>
    </row>
    <row r="30" spans="1:7" ht="12.75" customHeight="1" thickBot="1">
      <c r="A30" s="29"/>
      <c r="B30" s="41"/>
      <c r="C30" s="41"/>
      <c r="D30" s="41"/>
      <c r="E30" s="41"/>
      <c r="F30" s="41"/>
      <c r="G30" s="41"/>
    </row>
    <row r="31" spans="1:7" ht="42" customHeight="1" thickBot="1">
      <c r="A31" s="129" t="s">
        <v>63</v>
      </c>
      <c r="B31" s="130"/>
      <c r="C31" s="49" t="s">
        <v>11</v>
      </c>
      <c r="D31" s="32" t="s">
        <v>0</v>
      </c>
      <c r="E31" s="47" t="s">
        <v>22</v>
      </c>
      <c r="F31" s="48" t="s">
        <v>24</v>
      </c>
      <c r="G31" s="50" t="s">
        <v>3</v>
      </c>
    </row>
    <row r="32" spans="1:7" ht="13.5" customHeight="1">
      <c r="A32" s="29"/>
      <c r="B32" s="33" t="s">
        <v>17</v>
      </c>
      <c r="C32" s="88" t="str">
        <f>IF(OR(D32="PENDING",E32="PENDING",G32="PENDING"),"PENDING",(IF(OR(D32="NOT MET",AND(E32="NOT MET",OR(F32="NOT MET",G32="NOT MET"))),"NOT MET","MET")))</f>
        <v>PENDING</v>
      </c>
      <c r="D32" s="88" t="str">
        <f>'MathDetails Elem'!C10</f>
        <v>PENDING</v>
      </c>
      <c r="E32" s="88" t="str">
        <f>'MathDetails Elem'!C24</f>
        <v>PENDING</v>
      </c>
      <c r="F32" s="88" t="str">
        <f>'MathDetails Elem'!C37</f>
        <v>NA</v>
      </c>
      <c r="G32" s="88" t="str">
        <f>Attendance!C10</f>
        <v>PENDING</v>
      </c>
    </row>
    <row r="33" spans="1:7" ht="13.5" customHeight="1">
      <c r="A33" s="29"/>
      <c r="B33" s="34" t="s">
        <v>29</v>
      </c>
      <c r="C33" s="92" t="str">
        <f>IF('MathDetails Elem'!H11&lt;40,"NA",(IF(AND(D33="MET",(OR('MathDetails Elem'!H11=40,'MathDetails Elem'!H11=41))),"NA",(IF(AND(D33="MET",OR(OR(E33="MET",E33="NA"),(AND(F33="MET",OR(G33="MET",G33="NA"))))),"MET","NOT MET")))))</f>
        <v>NA</v>
      </c>
      <c r="D33" s="88" t="str">
        <f>'MathDetails Elem'!C11</f>
        <v>NA</v>
      </c>
      <c r="E33" s="88" t="str">
        <f>'MathDetails Elem'!C25</f>
        <v>NA</v>
      </c>
      <c r="F33" s="88" t="str">
        <f>'MathDetails Elem'!C38</f>
        <v>NA</v>
      </c>
      <c r="G33" s="88" t="str">
        <f>Attendance!C11</f>
        <v>NA</v>
      </c>
    </row>
    <row r="34" spans="1:7" ht="13.5" customHeight="1">
      <c r="A34" s="29"/>
      <c r="B34" s="34" t="s">
        <v>19</v>
      </c>
      <c r="C34" s="92" t="str">
        <f>IF('MathDetails Elem'!H12&lt;40,"NA",(IF(AND(D34="MET",(OR('MathDetails Elem'!H12=40,'MathDetails Elem'!H12=41))),"NA",(IF(AND(D34="MET",OR(OR(E34="MET",E34="NA"),(AND(F34="MET",OR(G34="MET",G34="NA"))))),"MET","NOT MET")))))</f>
        <v>NA</v>
      </c>
      <c r="D34" s="88" t="str">
        <f>'MathDetails Elem'!C12</f>
        <v>NA</v>
      </c>
      <c r="E34" s="88" t="str">
        <f>'MathDetails Elem'!C26</f>
        <v>NA</v>
      </c>
      <c r="F34" s="88" t="str">
        <f>'MathDetails Elem'!C39</f>
        <v>NA</v>
      </c>
      <c r="G34" s="88" t="str">
        <f>Attendance!C12</f>
        <v>NA</v>
      </c>
    </row>
    <row r="35" spans="1:7" ht="13.5" customHeight="1">
      <c r="A35" s="29"/>
      <c r="B35" s="34" t="s">
        <v>18</v>
      </c>
      <c r="C35" s="92" t="str">
        <f>IF('MathDetails Elem'!H13&lt;40,"NA",(IF(AND(D35="MET",(OR('MathDetails Elem'!H13=40,'MathDetails Elem'!H13=41))),"NA",(IF(AND(D35="MET",OR(OR(E35="MET",E35="NA"),(AND(F35="MET",OR(G35="MET",G35="NA"))))),"MET","NOT MET")))))</f>
        <v>NA</v>
      </c>
      <c r="D35" s="88" t="str">
        <f>'MathDetails Elem'!C13</f>
        <v>NA</v>
      </c>
      <c r="E35" s="88" t="str">
        <f>'MathDetails Elem'!C27</f>
        <v>NA</v>
      </c>
      <c r="F35" s="88" t="str">
        <f>'MathDetails Elem'!C40</f>
        <v>NA</v>
      </c>
      <c r="G35" s="88" t="str">
        <f>Attendance!C13</f>
        <v>NA</v>
      </c>
    </row>
    <row r="36" spans="1:7" ht="13.5" customHeight="1">
      <c r="A36" s="29"/>
      <c r="B36" s="34" t="s">
        <v>31</v>
      </c>
      <c r="C36" s="92" t="str">
        <f>IF('MathDetails Elem'!H14&lt;40,"NA",(IF(AND(D36="MET",(OR('MathDetails Elem'!H14=40,'MathDetails Elem'!H14=41))),"NA",(IF(AND(D36="MET",OR(OR(E36="MET",E36="NA"),(AND(F36="MET",OR(G36="MET",G36="NA"))))),"MET","NOT MET")))))</f>
        <v>NA</v>
      </c>
      <c r="D36" s="88" t="str">
        <f>'MathDetails Elem'!C14</f>
        <v>NA</v>
      </c>
      <c r="E36" s="88" t="str">
        <f>'MathDetails Elem'!C28</f>
        <v>NA</v>
      </c>
      <c r="F36" s="88" t="str">
        <f>'MathDetails Elem'!C41</f>
        <v>NA</v>
      </c>
      <c r="G36" s="88" t="str">
        <f>Attendance!C14</f>
        <v>NA</v>
      </c>
    </row>
    <row r="37" spans="1:7" ht="13.5" customHeight="1">
      <c r="A37" s="29"/>
      <c r="B37" s="34" t="s">
        <v>32</v>
      </c>
      <c r="C37" s="92" t="str">
        <f>IF('MathDetails Elem'!H15&lt;40,"NA",(IF(AND(D37="MET",(OR('MathDetails Elem'!H15=40,'MathDetails Elem'!H15=41))),"NA",(IF(AND(D37="MET",OR(OR(E37="MET",E37="NA"),(AND(F37="MET",OR(G37="MET",G37="NA"))))),"MET","NOT MET")))))</f>
        <v>NA</v>
      </c>
      <c r="D37" s="88" t="str">
        <f>'MathDetails Elem'!C15</f>
        <v>NA</v>
      </c>
      <c r="E37" s="88" t="str">
        <f>'MathDetails Elem'!C29</f>
        <v>NA</v>
      </c>
      <c r="F37" s="88" t="str">
        <f>'MathDetails Elem'!C42</f>
        <v>NA</v>
      </c>
      <c r="G37" s="88" t="str">
        <f>Attendance!C15</f>
        <v>NA</v>
      </c>
    </row>
    <row r="38" spans="1:7" ht="13.5" customHeight="1">
      <c r="A38" s="29"/>
      <c r="B38" s="34" t="s">
        <v>33</v>
      </c>
      <c r="C38" s="92" t="str">
        <f>IF('MathDetails Elem'!H16&lt;40,"NA",(IF(AND(D38="MET",(OR('MathDetails Elem'!H16=40,'MathDetails Elem'!H16=41))),"NA",(IF(AND(D38="MET",OR(OR(E38="MET",E38="NA"),(AND(F38="MET",OR(G38="MET",G38="NA"))))),"MET","NOT MET")))))</f>
        <v>NA</v>
      </c>
      <c r="D38" s="88" t="str">
        <f>'MathDetails Elem'!C16</f>
        <v>NA</v>
      </c>
      <c r="E38" s="88" t="str">
        <f>'MathDetails Elem'!C30</f>
        <v>NA</v>
      </c>
      <c r="F38" s="88" t="str">
        <f>'MathDetails Elem'!C43</f>
        <v>NA</v>
      </c>
      <c r="G38" s="88" t="str">
        <f>Attendance!C16</f>
        <v>NA</v>
      </c>
    </row>
    <row r="39" spans="1:7" ht="13.5" customHeight="1">
      <c r="A39" s="29"/>
      <c r="B39" s="34" t="s">
        <v>30</v>
      </c>
      <c r="C39" s="92" t="str">
        <f>IF('MathDetails Elem'!H17&lt;40,"NA",(IF(AND(D39="MET",(OR('MathDetails Elem'!H17=40,'MathDetails Elem'!H17=41))),"NA",(IF(AND(D39="MET",OR(OR(E39="MET",E39="NA"),(AND(F39="MET",OR(G39="MET",G39="NA"))))),"MET","NOT MET")))))</f>
        <v>NA</v>
      </c>
      <c r="D39" s="88" t="str">
        <f>'MathDetails Elem'!C17</f>
        <v>NA</v>
      </c>
      <c r="E39" s="88" t="str">
        <f>'MathDetails Elem'!C31</f>
        <v>NA</v>
      </c>
      <c r="F39" s="88" t="str">
        <f>'MathDetails Elem'!C44</f>
        <v>NA</v>
      </c>
      <c r="G39" s="88" t="str">
        <f>Attendance!C17</f>
        <v>NA</v>
      </c>
    </row>
    <row r="40" spans="1:7" ht="13.5" customHeight="1">
      <c r="A40" s="29"/>
      <c r="B40" s="34" t="s">
        <v>34</v>
      </c>
      <c r="C40" s="92" t="str">
        <f>IF('MathDetails Elem'!H18&lt;40,"NA",(IF(AND(D40="MET",(OR('MathDetails Elem'!H18=40,'MathDetails Elem'!H18=41))),"NA",(IF(AND(D40="MET",OR(OR(E40="MET",E40="NA"),(AND(F40="MET",OR(G40="MET",G40="NA"))))),"MET","NOT MET")))))</f>
        <v>NA</v>
      </c>
      <c r="D40" s="88" t="str">
        <f>'MathDetails Elem'!C18</f>
        <v>NA</v>
      </c>
      <c r="E40" s="88" t="str">
        <f>'MathDetails Elem'!C32</f>
        <v>NA</v>
      </c>
      <c r="F40" s="88" t="str">
        <f>'MathDetails Elem'!C45</f>
        <v>NA</v>
      </c>
      <c r="G40" s="88" t="str">
        <f>Attendance!C18</f>
        <v>NA</v>
      </c>
    </row>
    <row r="41" spans="1:7" ht="13.5" customHeight="1" thickBot="1">
      <c r="A41" s="29"/>
      <c r="B41" s="35" t="s">
        <v>35</v>
      </c>
      <c r="C41" s="92" t="str">
        <f>IF('MathDetails Elem'!H19&lt;40,"NA",(IF(AND(D41="MET",(OR('MathDetails Elem'!H19=40,'MathDetails Elem'!H19=41))),"NA",(IF(AND(D41="MET",OR(OR(E41="MET",E41="NA"),(AND(F41="MET",OR(G41="MET",G41="NA"))))),"MET","NOT MET")))))</f>
        <v>NA</v>
      </c>
      <c r="D41" s="88" t="str">
        <f>'MathDetails Elem'!C19</f>
        <v>NA</v>
      </c>
      <c r="E41" s="88" t="str">
        <f>'MathDetails Elem'!C33</f>
        <v>NA</v>
      </c>
      <c r="F41" s="88" t="str">
        <f>'MathDetails Elem'!C46</f>
        <v>NA</v>
      </c>
      <c r="G41" s="88" t="str">
        <f>Attendance!C19</f>
        <v>NA</v>
      </c>
    </row>
  </sheetData>
  <sheetProtection sheet="1" objects="1" scenarios="1"/>
  <mergeCells count="7">
    <mergeCell ref="A31:B31"/>
    <mergeCell ref="A1:G1"/>
    <mergeCell ref="A7:B7"/>
    <mergeCell ref="A19:B19"/>
    <mergeCell ref="A2:G2"/>
    <mergeCell ref="B6:F6"/>
    <mergeCell ref="D3:F3"/>
  </mergeCells>
  <conditionalFormatting sqref="F30:F31 D32:F41 D21:F29 G3 C8:E17 D30:E30 G21:G41 C20:G20 C21:C41">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headings="1"/>
  <pageMargins left="0.75" right="0.75" top="1" bottom="1" header="0.5" footer="0.5"/>
  <pageSetup fitToHeight="1" fitToWidth="1" horizontalDpi="300" verticalDpi="300" orientation="portrait" scale="93" r:id="rId1"/>
</worksheet>
</file>

<file path=xl/worksheets/sheet3.xml><?xml version="1.0" encoding="utf-8"?>
<worksheet xmlns="http://schemas.openxmlformats.org/spreadsheetml/2006/main" xmlns:r="http://schemas.openxmlformats.org/officeDocument/2006/relationships">
  <dimension ref="A1:Y46"/>
  <sheetViews>
    <sheetView zoomScalePageLayoutView="0" workbookViewId="0" topLeftCell="A1">
      <selection activeCell="D10" sqref="D10"/>
    </sheetView>
  </sheetViews>
  <sheetFormatPr defaultColWidth="9.140625" defaultRowHeight="12.75"/>
  <cols>
    <col min="1" max="1" width="11.00390625" style="29" customWidth="1"/>
    <col min="2" max="2" width="27.00390625" style="29" customWidth="1"/>
    <col min="3" max="3" width="9.28125" style="29" customWidth="1"/>
    <col min="4" max="4" width="6.7109375" style="29" customWidth="1"/>
    <col min="5" max="5" width="6.28125" style="29" customWidth="1"/>
    <col min="6" max="6" width="7.7109375" style="29" customWidth="1"/>
    <col min="7" max="7" width="7.140625" style="29" customWidth="1"/>
    <col min="8" max="8" width="11.7109375" style="29" customWidth="1"/>
    <col min="9" max="9" width="8.7109375" style="29" customWidth="1"/>
    <col min="10" max="10" width="7.7109375" style="29" customWidth="1"/>
    <col min="11" max="16384" width="9.140625" style="29" customWidth="1"/>
  </cols>
  <sheetData>
    <row r="1" spans="1:25" s="25" customFormat="1" ht="21" customHeight="1">
      <c r="A1" s="131" t="s">
        <v>87</v>
      </c>
      <c r="B1" s="131"/>
      <c r="C1" s="131"/>
      <c r="D1" s="131"/>
      <c r="E1" s="131"/>
      <c r="F1" s="131"/>
      <c r="G1" s="131"/>
      <c r="H1" s="131"/>
      <c r="I1" s="131"/>
      <c r="J1" s="51"/>
      <c r="K1" s="51"/>
      <c r="L1" s="51"/>
      <c r="M1" s="51"/>
      <c r="N1" s="51"/>
      <c r="O1" s="51"/>
      <c r="P1" s="51"/>
      <c r="Q1" s="51"/>
      <c r="R1" s="51"/>
      <c r="S1" s="51"/>
      <c r="T1" s="51"/>
      <c r="U1" s="51"/>
      <c r="V1" s="51"/>
      <c r="W1" s="51"/>
      <c r="X1" s="51"/>
      <c r="Y1" s="52"/>
    </row>
    <row r="2" spans="1:25" s="25" customFormat="1" ht="18" customHeight="1">
      <c r="A2" s="139" t="s">
        <v>72</v>
      </c>
      <c r="B2" s="139"/>
      <c r="C2" s="139"/>
      <c r="D2" s="139"/>
      <c r="E2" s="139"/>
      <c r="F2" s="139"/>
      <c r="G2" s="139"/>
      <c r="H2" s="139"/>
      <c r="I2" s="139"/>
      <c r="J2" s="51"/>
      <c r="K2" s="51"/>
      <c r="L2" s="51"/>
      <c r="M2" s="51"/>
      <c r="N2" s="51"/>
      <c r="O2" s="51"/>
      <c r="P2" s="51"/>
      <c r="Q2" s="51"/>
      <c r="R2" s="51"/>
      <c r="S2" s="51"/>
      <c r="T2" s="51"/>
      <c r="U2" s="51"/>
      <c r="V2" s="51"/>
      <c r="W2" s="51"/>
      <c r="X2" s="51"/>
      <c r="Y2" s="52"/>
    </row>
    <row r="3" spans="1:25" s="25" customFormat="1" ht="8.25" customHeight="1">
      <c r="A3" s="84"/>
      <c r="B3" s="84"/>
      <c r="C3" s="84"/>
      <c r="D3" s="84"/>
      <c r="E3" s="84"/>
      <c r="F3" s="84"/>
      <c r="G3" s="84"/>
      <c r="H3" s="84"/>
      <c r="I3" s="84"/>
      <c r="J3" s="51"/>
      <c r="K3" s="51"/>
      <c r="L3" s="51"/>
      <c r="M3" s="51"/>
      <c r="N3" s="51"/>
      <c r="O3" s="51"/>
      <c r="P3" s="51"/>
      <c r="Q3" s="51"/>
      <c r="R3" s="51"/>
      <c r="S3" s="51"/>
      <c r="T3" s="51"/>
      <c r="U3" s="51"/>
      <c r="V3" s="51"/>
      <c r="W3" s="51"/>
      <c r="X3" s="51"/>
      <c r="Y3" s="52"/>
    </row>
    <row r="4" spans="1:12" s="25" customFormat="1" ht="16.5" customHeight="1">
      <c r="A4" s="24" t="s">
        <v>69</v>
      </c>
      <c r="B4" s="22" t="str">
        <f>' Summary Elem'!B3</f>
        <v>Evergreen School District</v>
      </c>
      <c r="C4" s="39"/>
      <c r="D4" s="23"/>
      <c r="E4" s="23"/>
      <c r="F4" s="23"/>
      <c r="G4" s="131"/>
      <c r="H4" s="131"/>
      <c r="I4" s="131"/>
      <c r="J4" s="23"/>
      <c r="K4" s="23"/>
      <c r="L4" s="23"/>
    </row>
    <row r="5" spans="1:11" s="25" customFormat="1" ht="16.5" customHeight="1">
      <c r="A5" s="24" t="s">
        <v>48</v>
      </c>
      <c r="B5" s="22" t="str">
        <f>' Summary Elem'!B4</f>
        <v>Pine Elementary School</v>
      </c>
      <c r="C5" s="39"/>
      <c r="D5" s="23"/>
      <c r="E5" s="23"/>
      <c r="F5" s="23"/>
      <c r="G5" s="23"/>
      <c r="H5" s="23"/>
      <c r="I5" s="23"/>
      <c r="J5" s="23"/>
      <c r="K5" s="23"/>
    </row>
    <row r="6" spans="1:9" ht="13.5" customHeight="1">
      <c r="A6" s="85"/>
      <c r="B6" s="85"/>
      <c r="C6" s="86"/>
      <c r="D6" s="86"/>
      <c r="E6" s="86"/>
      <c r="F6" s="86"/>
      <c r="G6" s="86"/>
      <c r="H6" s="86"/>
      <c r="I6" s="86"/>
    </row>
    <row r="7" spans="1:11" ht="16.5" customHeight="1" thickBot="1">
      <c r="A7" s="55"/>
      <c r="B7" s="56"/>
      <c r="C7" s="54"/>
      <c r="D7" s="54"/>
      <c r="E7" s="54"/>
      <c r="F7" s="147" t="s">
        <v>50</v>
      </c>
      <c r="G7" s="147"/>
      <c r="H7" s="148"/>
      <c r="I7" s="57">
        <v>94.5</v>
      </c>
      <c r="K7" s="41"/>
    </row>
    <row r="8" spans="1:9" ht="16.5" thickBot="1">
      <c r="A8" s="56"/>
      <c r="B8" s="58"/>
      <c r="C8" s="140" t="s">
        <v>0</v>
      </c>
      <c r="D8" s="144" t="s">
        <v>0</v>
      </c>
      <c r="E8" s="145"/>
      <c r="F8" s="144" t="s">
        <v>14</v>
      </c>
      <c r="G8" s="146"/>
      <c r="H8" s="59" t="s">
        <v>0</v>
      </c>
      <c r="I8" s="60" t="s">
        <v>0</v>
      </c>
    </row>
    <row r="9" spans="1:9" ht="16.5" thickBot="1">
      <c r="A9" s="142" t="s">
        <v>0</v>
      </c>
      <c r="B9" s="143"/>
      <c r="C9" s="141"/>
      <c r="D9" s="112" t="s">
        <v>70</v>
      </c>
      <c r="E9" s="112" t="s">
        <v>88</v>
      </c>
      <c r="F9" s="112" t="s">
        <v>70</v>
      </c>
      <c r="G9" s="112" t="s">
        <v>88</v>
      </c>
      <c r="H9" s="61" t="s">
        <v>59</v>
      </c>
      <c r="I9" s="62" t="s">
        <v>4</v>
      </c>
    </row>
    <row r="10" spans="1:9" ht="16.5" thickBot="1">
      <c r="A10" s="55"/>
      <c r="B10" s="33" t="s">
        <v>17</v>
      </c>
      <c r="C10" s="88" t="str">
        <f>IF((D10+E10)&gt;39,(IF(OR(I10&gt;=$I$7,100*E10/(E10+G10)&gt;=$I$7),"MET","NOT MET")),"PENDING")</f>
        <v>PENDING</v>
      </c>
      <c r="D10" s="12"/>
      <c r="E10" s="11"/>
      <c r="F10" s="12"/>
      <c r="G10" s="13"/>
      <c r="H10" s="63">
        <f aca="true" t="shared" si="0" ref="H10:H19">D10+E10+F10+G10</f>
        <v>0</v>
      </c>
      <c r="I10" s="64" t="str">
        <f aca="true" t="shared" si="1" ref="I10:I19">IF(ISERROR(100*(D10+E10)/(D10+E10+F10+G10)),"*",100*(D10+E10)/(D10+E10+F10+G10))</f>
        <v>*</v>
      </c>
    </row>
    <row r="11" spans="1:9" ht="16.5" thickBot="1">
      <c r="A11" s="55"/>
      <c r="B11" s="34" t="s">
        <v>29</v>
      </c>
      <c r="C11" s="88" t="str">
        <f>IF((D11+E11)&gt;39,(IF(OR(I11&gt;=$I$7,100*E11/(E11+G11)&gt;=$I$7),"MET","NOT MET")),"NA")</f>
        <v>NA</v>
      </c>
      <c r="D11" s="15"/>
      <c r="E11" s="14"/>
      <c r="F11" s="15"/>
      <c r="G11" s="16"/>
      <c r="H11" s="63">
        <f t="shared" si="0"/>
        <v>0</v>
      </c>
      <c r="I11" s="64" t="str">
        <f t="shared" si="1"/>
        <v>*</v>
      </c>
    </row>
    <row r="12" spans="1:9" ht="16.5" thickBot="1">
      <c r="A12" s="55"/>
      <c r="B12" s="34" t="s">
        <v>19</v>
      </c>
      <c r="C12" s="88" t="str">
        <f aca="true" t="shared" si="2" ref="C12:C19">IF((D12+E12)&gt;39,(IF(OR(I12&gt;=$I$7,100*E12/(E12+G12)&gt;=$I$7),"MET","NOT MET")),"NA")</f>
        <v>NA</v>
      </c>
      <c r="D12" s="15"/>
      <c r="E12" s="14"/>
      <c r="F12" s="15"/>
      <c r="G12" s="16"/>
      <c r="H12" s="63">
        <f t="shared" si="0"/>
        <v>0</v>
      </c>
      <c r="I12" s="64" t="str">
        <f t="shared" si="1"/>
        <v>*</v>
      </c>
    </row>
    <row r="13" spans="1:9" ht="16.5" thickBot="1">
      <c r="A13" s="55"/>
      <c r="B13" s="34" t="s">
        <v>18</v>
      </c>
      <c r="C13" s="88" t="str">
        <f t="shared" si="2"/>
        <v>NA</v>
      </c>
      <c r="D13" s="15"/>
      <c r="E13" s="14"/>
      <c r="F13" s="15"/>
      <c r="G13" s="16"/>
      <c r="H13" s="63">
        <f t="shared" si="0"/>
        <v>0</v>
      </c>
      <c r="I13" s="64" t="str">
        <f t="shared" si="1"/>
        <v>*</v>
      </c>
    </row>
    <row r="14" spans="1:9" ht="16.5" thickBot="1">
      <c r="A14" s="55"/>
      <c r="B14" s="34" t="s">
        <v>31</v>
      </c>
      <c r="C14" s="88" t="str">
        <f t="shared" si="2"/>
        <v>NA</v>
      </c>
      <c r="D14" s="15"/>
      <c r="E14" s="14"/>
      <c r="F14" s="15"/>
      <c r="G14" s="16"/>
      <c r="H14" s="63">
        <f t="shared" si="0"/>
        <v>0</v>
      </c>
      <c r="I14" s="64" t="str">
        <f t="shared" si="1"/>
        <v>*</v>
      </c>
    </row>
    <row r="15" spans="1:9" ht="16.5" thickBot="1">
      <c r="A15" s="55"/>
      <c r="B15" s="34" t="s">
        <v>32</v>
      </c>
      <c r="C15" s="88" t="str">
        <f t="shared" si="2"/>
        <v>NA</v>
      </c>
      <c r="D15" s="15"/>
      <c r="E15" s="14"/>
      <c r="F15" s="15"/>
      <c r="G15" s="16"/>
      <c r="H15" s="63">
        <f t="shared" si="0"/>
        <v>0</v>
      </c>
      <c r="I15" s="64" t="str">
        <f t="shared" si="1"/>
        <v>*</v>
      </c>
    </row>
    <row r="16" spans="1:9" ht="16.5" thickBot="1">
      <c r="A16" s="55"/>
      <c r="B16" s="34" t="s">
        <v>33</v>
      </c>
      <c r="C16" s="88" t="str">
        <f t="shared" si="2"/>
        <v>NA</v>
      </c>
      <c r="D16" s="15"/>
      <c r="E16" s="14"/>
      <c r="F16" s="15"/>
      <c r="G16" s="16"/>
      <c r="H16" s="63">
        <f t="shared" si="0"/>
        <v>0</v>
      </c>
      <c r="I16" s="64" t="str">
        <f t="shared" si="1"/>
        <v>*</v>
      </c>
    </row>
    <row r="17" spans="1:9" ht="16.5" thickBot="1">
      <c r="A17" s="55"/>
      <c r="B17" s="34" t="s">
        <v>30</v>
      </c>
      <c r="C17" s="88" t="str">
        <f t="shared" si="2"/>
        <v>NA</v>
      </c>
      <c r="D17" s="15"/>
      <c r="E17" s="14"/>
      <c r="F17" s="15"/>
      <c r="G17" s="16"/>
      <c r="H17" s="63">
        <f t="shared" si="0"/>
        <v>0</v>
      </c>
      <c r="I17" s="64" t="str">
        <f t="shared" si="1"/>
        <v>*</v>
      </c>
    </row>
    <row r="18" spans="1:9" ht="16.5" thickBot="1">
      <c r="A18" s="55"/>
      <c r="B18" s="34" t="s">
        <v>34</v>
      </c>
      <c r="C18" s="88" t="str">
        <f t="shared" si="2"/>
        <v>NA</v>
      </c>
      <c r="D18" s="15"/>
      <c r="E18" s="14"/>
      <c r="F18" s="15"/>
      <c r="G18" s="16"/>
      <c r="H18" s="63">
        <f t="shared" si="0"/>
        <v>0</v>
      </c>
      <c r="I18" s="64" t="str">
        <f t="shared" si="1"/>
        <v>*</v>
      </c>
    </row>
    <row r="19" spans="1:9" ht="16.5" thickBot="1">
      <c r="A19" s="55"/>
      <c r="B19" s="35" t="s">
        <v>35</v>
      </c>
      <c r="C19" s="95" t="str">
        <f t="shared" si="2"/>
        <v>NA</v>
      </c>
      <c r="D19" s="18"/>
      <c r="E19" s="17"/>
      <c r="F19" s="18"/>
      <c r="G19" s="19"/>
      <c r="H19" s="66">
        <f t="shared" si="0"/>
        <v>0</v>
      </c>
      <c r="I19" s="67" t="str">
        <f t="shared" si="1"/>
        <v>*</v>
      </c>
    </row>
    <row r="20" spans="1:7" ht="15.75">
      <c r="A20" s="55"/>
      <c r="B20" s="68"/>
      <c r="C20" s="69"/>
      <c r="D20" s="70"/>
      <c r="E20" s="70"/>
      <c r="F20" s="70"/>
      <c r="G20" s="70"/>
    </row>
    <row r="21" spans="1:9" ht="17.25" customHeight="1" thickBot="1">
      <c r="A21" s="55"/>
      <c r="B21" s="55"/>
      <c r="G21" s="159" t="s">
        <v>80</v>
      </c>
      <c r="H21" s="159"/>
      <c r="I21" s="71">
        <v>60</v>
      </c>
    </row>
    <row r="22" spans="1:11" ht="13.5" customHeight="1" thickBot="1">
      <c r="A22" s="142"/>
      <c r="B22" s="143"/>
      <c r="C22" s="155" t="s">
        <v>22</v>
      </c>
      <c r="D22" s="151" t="s">
        <v>71</v>
      </c>
      <c r="E22" s="152"/>
      <c r="F22" s="151" t="s">
        <v>89</v>
      </c>
      <c r="G22" s="152"/>
      <c r="H22" s="163" t="s">
        <v>68</v>
      </c>
      <c r="I22" s="155" t="s">
        <v>27</v>
      </c>
      <c r="J22" s="155" t="s">
        <v>2</v>
      </c>
      <c r="K22" s="157" t="s">
        <v>25</v>
      </c>
    </row>
    <row r="23" spans="1:11" ht="17.25" customHeight="1" thickBot="1">
      <c r="A23" s="142" t="s">
        <v>22</v>
      </c>
      <c r="B23" s="150"/>
      <c r="C23" s="156"/>
      <c r="D23" s="53" t="s">
        <v>28</v>
      </c>
      <c r="E23" s="53" t="s">
        <v>26</v>
      </c>
      <c r="F23" s="53" t="s">
        <v>28</v>
      </c>
      <c r="G23" s="53" t="s">
        <v>26</v>
      </c>
      <c r="H23" s="164"/>
      <c r="I23" s="156"/>
      <c r="J23" s="156"/>
      <c r="K23" s="158"/>
    </row>
    <row r="24" spans="2:11" ht="13.5" thickBot="1">
      <c r="B24" s="33" t="s">
        <v>17</v>
      </c>
      <c r="C24" s="96" t="str">
        <f>IF((D24+F24)&gt;41,(IF(OR(I24&gt;=$I$21,K24&gt;=$I$21),"MET","NOT MET")),"PENDING")</f>
        <v>PENDING</v>
      </c>
      <c r="D24" s="11"/>
      <c r="E24" s="11"/>
      <c r="F24" s="11"/>
      <c r="G24" s="11"/>
      <c r="H24" s="94" t="str">
        <f aca="true" t="shared" si="3" ref="H24:H33">IF(ISERROR(100*(E24+G24)/(D24+F24)),"*",IF(AND(((100*(E24+G24)/(D24+F24))+(233*SQRT(0.24/((D24+F24)/2))))&gt;=$I$21,(D24+F24)&gt;=42),"2007-2009",IF(ISNUMBER(((100*(G24/F24))+(233*SQRT(0.24/((D24+F24)/2))))),IF(AND(F24&gt;=21,(D24+F24)&gt;=42,((100*(G24/F24))+(233*SQRT(0.24/((D24+F24)/2))))&gt;$I$21),"2009-2010","2008-2010"),"2008-2010")))</f>
        <v>*</v>
      </c>
      <c r="I24" s="72" t="str">
        <f aca="true" t="shared" si="4" ref="I24:I33">IF(ISERROR(100*(E24+G24)/(D24+F24)),"*",IF(AND(((100*(E24+G24)/(D24+F24))+(233*SQRT(0.24/((D24+F24)/2))))&gt;=$I$21,(D24+F24)&gt;=42),(100*(E24+G24)/(D24+F24)),IF(ISNUMBER(((100*(G24/F24))+(233*SQRT(0.24/((D24+F24)/2))))),IF(AND(F24&gt;=21,(D24+F24)&gt;=42,((100*(G24/F24))+(233*SQRT(0.24/((D24+F24)/2))))&gt;$I$21),(100*(G24/F24)),(100*((E24+G24)/(D24+F24)))),(100*((E24+G24)/(D24+F24))))))</f>
        <v>*</v>
      </c>
      <c r="J24" s="73" t="str">
        <f aca="true" t="shared" si="5" ref="J24:J33">IF((D24+F24)&lt;42,"*",IF(AND(((100*(E24+G24)/(D24+F24))+(233*SQRT(0.24/((D24+F24)/2))))&gt;=$I$21,(D24+F24)&gt;=42),(233*SQRT(0.24/((D24+F24)/2))),IF(ISNUMBER(((100*(G24/F24))+(233*SQRT(0.24/((D24+F24)/2))))),IF(AND(F24&gt;=21,((100*(G24/F24))+(233*SQRT(0.24/((D24+F24)/2))))&gt;$I$21),(233*SQRT(0.24/((D24+F24)/2))),(233*SQRT(0.24/((D24+F24)/2)))),(233*SQRT(0.24/((D24+F24)/2))))))</f>
        <v>*</v>
      </c>
      <c r="K24" s="73" t="str">
        <f aca="true" t="shared" si="6" ref="K24:K33">IF((D24+F24)&gt;41,I24+J24,"*")</f>
        <v>*</v>
      </c>
    </row>
    <row r="25" spans="2:11" ht="13.5" thickBot="1">
      <c r="B25" s="34" t="s">
        <v>29</v>
      </c>
      <c r="C25" s="97" t="str">
        <f aca="true" t="shared" si="7" ref="C25:C33">IF((D25+F25)&gt;41,(IF(OR(I25&gt;=$I$21,K25&gt;=$I$21),"MET","NOT MET")),"NA")</f>
        <v>NA</v>
      </c>
      <c r="D25" s="14"/>
      <c r="E25" s="14"/>
      <c r="F25" s="14"/>
      <c r="G25" s="14"/>
      <c r="H25" s="87" t="str">
        <f t="shared" si="3"/>
        <v>*</v>
      </c>
      <c r="I25" s="72" t="str">
        <f t="shared" si="4"/>
        <v>*</v>
      </c>
      <c r="J25" s="73" t="str">
        <f t="shared" si="5"/>
        <v>*</v>
      </c>
      <c r="K25" s="73" t="str">
        <f t="shared" si="6"/>
        <v>*</v>
      </c>
    </row>
    <row r="26" spans="2:11" ht="13.5" thickBot="1">
      <c r="B26" s="34" t="s">
        <v>19</v>
      </c>
      <c r="C26" s="97" t="str">
        <f t="shared" si="7"/>
        <v>NA</v>
      </c>
      <c r="D26" s="14"/>
      <c r="E26" s="14"/>
      <c r="F26" s="14"/>
      <c r="G26" s="14"/>
      <c r="H26" s="87" t="str">
        <f t="shared" si="3"/>
        <v>*</v>
      </c>
      <c r="I26" s="72" t="str">
        <f t="shared" si="4"/>
        <v>*</v>
      </c>
      <c r="J26" s="73" t="str">
        <f t="shared" si="5"/>
        <v>*</v>
      </c>
      <c r="K26" s="73" t="str">
        <f t="shared" si="6"/>
        <v>*</v>
      </c>
    </row>
    <row r="27" spans="2:11" ht="13.5" thickBot="1">
      <c r="B27" s="34" t="s">
        <v>18</v>
      </c>
      <c r="C27" s="97" t="str">
        <f t="shared" si="7"/>
        <v>NA</v>
      </c>
      <c r="D27" s="14"/>
      <c r="E27" s="14"/>
      <c r="F27" s="14"/>
      <c r="G27" s="14"/>
      <c r="H27" s="87" t="str">
        <f t="shared" si="3"/>
        <v>*</v>
      </c>
      <c r="I27" s="72" t="str">
        <f t="shared" si="4"/>
        <v>*</v>
      </c>
      <c r="J27" s="73" t="str">
        <f t="shared" si="5"/>
        <v>*</v>
      </c>
      <c r="K27" s="73" t="str">
        <f t="shared" si="6"/>
        <v>*</v>
      </c>
    </row>
    <row r="28" spans="2:11" ht="13.5" thickBot="1">
      <c r="B28" s="34" t="s">
        <v>31</v>
      </c>
      <c r="C28" s="97" t="str">
        <f t="shared" si="7"/>
        <v>NA</v>
      </c>
      <c r="D28" s="14"/>
      <c r="E28" s="14"/>
      <c r="F28" s="14"/>
      <c r="G28" s="14"/>
      <c r="H28" s="87" t="str">
        <f t="shared" si="3"/>
        <v>*</v>
      </c>
      <c r="I28" s="72" t="str">
        <f t="shared" si="4"/>
        <v>*</v>
      </c>
      <c r="J28" s="73" t="str">
        <f t="shared" si="5"/>
        <v>*</v>
      </c>
      <c r="K28" s="73" t="str">
        <f t="shared" si="6"/>
        <v>*</v>
      </c>
    </row>
    <row r="29" spans="2:11" ht="13.5" thickBot="1">
      <c r="B29" s="34" t="s">
        <v>32</v>
      </c>
      <c r="C29" s="97" t="str">
        <f t="shared" si="7"/>
        <v>NA</v>
      </c>
      <c r="D29" s="14"/>
      <c r="E29" s="14"/>
      <c r="F29" s="14"/>
      <c r="G29" s="14"/>
      <c r="H29" s="87" t="str">
        <f t="shared" si="3"/>
        <v>*</v>
      </c>
      <c r="I29" s="72" t="str">
        <f t="shared" si="4"/>
        <v>*</v>
      </c>
      <c r="J29" s="73" t="str">
        <f t="shared" si="5"/>
        <v>*</v>
      </c>
      <c r="K29" s="73" t="str">
        <f t="shared" si="6"/>
        <v>*</v>
      </c>
    </row>
    <row r="30" spans="2:11" ht="13.5" thickBot="1">
      <c r="B30" s="34" t="s">
        <v>33</v>
      </c>
      <c r="C30" s="97" t="str">
        <f t="shared" si="7"/>
        <v>NA</v>
      </c>
      <c r="D30" s="14"/>
      <c r="E30" s="14"/>
      <c r="F30" s="14"/>
      <c r="G30" s="14"/>
      <c r="H30" s="87" t="str">
        <f t="shared" si="3"/>
        <v>*</v>
      </c>
      <c r="I30" s="72" t="str">
        <f t="shared" si="4"/>
        <v>*</v>
      </c>
      <c r="J30" s="73" t="str">
        <f t="shared" si="5"/>
        <v>*</v>
      </c>
      <c r="K30" s="73" t="str">
        <f t="shared" si="6"/>
        <v>*</v>
      </c>
    </row>
    <row r="31" spans="2:11" ht="13.5" thickBot="1">
      <c r="B31" s="34" t="s">
        <v>30</v>
      </c>
      <c r="C31" s="97" t="str">
        <f t="shared" si="7"/>
        <v>NA</v>
      </c>
      <c r="D31" s="14"/>
      <c r="E31" s="14"/>
      <c r="F31" s="14"/>
      <c r="G31" s="14"/>
      <c r="H31" s="87" t="str">
        <f t="shared" si="3"/>
        <v>*</v>
      </c>
      <c r="I31" s="72" t="str">
        <f t="shared" si="4"/>
        <v>*</v>
      </c>
      <c r="J31" s="73" t="str">
        <f t="shared" si="5"/>
        <v>*</v>
      </c>
      <c r="K31" s="73" t="str">
        <f t="shared" si="6"/>
        <v>*</v>
      </c>
    </row>
    <row r="32" spans="2:11" ht="13.5" thickBot="1">
      <c r="B32" s="34" t="s">
        <v>34</v>
      </c>
      <c r="C32" s="97" t="str">
        <f t="shared" si="7"/>
        <v>NA</v>
      </c>
      <c r="D32" s="14"/>
      <c r="E32" s="14"/>
      <c r="F32" s="14"/>
      <c r="G32" s="14"/>
      <c r="H32" s="87" t="str">
        <f t="shared" si="3"/>
        <v>*</v>
      </c>
      <c r="I32" s="72" t="str">
        <f t="shared" si="4"/>
        <v>*</v>
      </c>
      <c r="J32" s="73" t="str">
        <f t="shared" si="5"/>
        <v>*</v>
      </c>
      <c r="K32" s="73" t="str">
        <f t="shared" si="6"/>
        <v>*</v>
      </c>
    </row>
    <row r="33" spans="2:11" ht="13.5" thickBot="1">
      <c r="B33" s="35" t="s">
        <v>35</v>
      </c>
      <c r="C33" s="98" t="str">
        <f t="shared" si="7"/>
        <v>NA</v>
      </c>
      <c r="D33" s="17"/>
      <c r="E33" s="17"/>
      <c r="F33" s="17"/>
      <c r="G33" s="17"/>
      <c r="H33" s="93" t="str">
        <f t="shared" si="3"/>
        <v>*</v>
      </c>
      <c r="I33" s="74" t="str">
        <f t="shared" si="4"/>
        <v>*</v>
      </c>
      <c r="J33" s="75" t="str">
        <f t="shared" si="5"/>
        <v>*</v>
      </c>
      <c r="K33" s="75" t="str">
        <f t="shared" si="6"/>
        <v>*</v>
      </c>
    </row>
    <row r="34" ht="13.5" customHeight="1" thickBot="1"/>
    <row r="35" spans="1:13" ht="13.5" customHeight="1" thickBot="1">
      <c r="A35" s="129"/>
      <c r="B35" s="149"/>
      <c r="C35" s="155" t="s">
        <v>24</v>
      </c>
      <c r="D35" s="153" t="s">
        <v>1</v>
      </c>
      <c r="E35" s="154"/>
      <c r="F35" s="161" t="s">
        <v>45</v>
      </c>
      <c r="G35" s="155" t="s">
        <v>23</v>
      </c>
      <c r="H35" s="76"/>
      <c r="I35" s="77"/>
      <c r="M35" s="41"/>
    </row>
    <row r="36" spans="1:8" ht="25.5" customHeight="1" thickBot="1">
      <c r="A36" s="129" t="s">
        <v>24</v>
      </c>
      <c r="B36" s="149"/>
      <c r="C36" s="156"/>
      <c r="D36" s="112" t="s">
        <v>70</v>
      </c>
      <c r="E36" s="112" t="s">
        <v>88</v>
      </c>
      <c r="F36" s="162"/>
      <c r="G36" s="160"/>
      <c r="H36" s="76"/>
    </row>
    <row r="37" spans="2:8" ht="13.5" thickBot="1">
      <c r="B37" s="33" t="s">
        <v>17</v>
      </c>
      <c r="C37" s="92" t="str">
        <f aca="true" t="shared" si="8" ref="C37:C46">IF((D24+F24)&gt;41,(IF(C24="MET","NA",IF(F37&gt;=G37,"MET","NOT MET"))),"NA")</f>
        <v>NA</v>
      </c>
      <c r="D37" s="73" t="str">
        <f aca="true" t="shared" si="9" ref="D37:D46">IF(ISERROR(100*(E24/D24)),"*",100*(E24/D24))</f>
        <v>*</v>
      </c>
      <c r="E37" s="73" t="str">
        <f aca="true" t="shared" si="10" ref="E37:E46">IF(ISERROR(100*(G24/F24)),"*",100*(G24/F24))</f>
        <v>*</v>
      </c>
      <c r="F37" s="78" t="str">
        <f aca="true" t="shared" si="11" ref="F37:F46">IF(ISERROR(E37-D37),"*",E37-D37)</f>
        <v>*</v>
      </c>
      <c r="G37" s="78" t="str">
        <f aca="true" t="shared" si="12" ref="G37:G46">IF((D24+F24)&gt;41,(100-D37)/10," *")</f>
        <v> *</v>
      </c>
      <c r="H37" s="79"/>
    </row>
    <row r="38" spans="2:8" ht="13.5" thickBot="1">
      <c r="B38" s="34" t="s">
        <v>29</v>
      </c>
      <c r="C38" s="92" t="str">
        <f t="shared" si="8"/>
        <v>NA</v>
      </c>
      <c r="D38" s="73" t="str">
        <f t="shared" si="9"/>
        <v>*</v>
      </c>
      <c r="E38" s="73" t="str">
        <f t="shared" si="10"/>
        <v>*</v>
      </c>
      <c r="F38" s="78" t="str">
        <f t="shared" si="11"/>
        <v>*</v>
      </c>
      <c r="G38" s="78" t="str">
        <f t="shared" si="12"/>
        <v> *</v>
      </c>
      <c r="H38" s="79"/>
    </row>
    <row r="39" spans="2:8" ht="13.5" thickBot="1">
      <c r="B39" s="34" t="s">
        <v>19</v>
      </c>
      <c r="C39" s="92" t="str">
        <f t="shared" si="8"/>
        <v>NA</v>
      </c>
      <c r="D39" s="73" t="str">
        <f t="shared" si="9"/>
        <v>*</v>
      </c>
      <c r="E39" s="73" t="str">
        <f t="shared" si="10"/>
        <v>*</v>
      </c>
      <c r="F39" s="78" t="str">
        <f t="shared" si="11"/>
        <v>*</v>
      </c>
      <c r="G39" s="78" t="str">
        <f t="shared" si="12"/>
        <v> *</v>
      </c>
      <c r="H39" s="79"/>
    </row>
    <row r="40" spans="2:8" ht="13.5" thickBot="1">
      <c r="B40" s="34" t="s">
        <v>18</v>
      </c>
      <c r="C40" s="92" t="str">
        <f t="shared" si="8"/>
        <v>NA</v>
      </c>
      <c r="D40" s="73" t="str">
        <f t="shared" si="9"/>
        <v>*</v>
      </c>
      <c r="E40" s="73" t="str">
        <f t="shared" si="10"/>
        <v>*</v>
      </c>
      <c r="F40" s="78" t="str">
        <f t="shared" si="11"/>
        <v>*</v>
      </c>
      <c r="G40" s="78" t="str">
        <f t="shared" si="12"/>
        <v> *</v>
      </c>
      <c r="H40" s="79"/>
    </row>
    <row r="41" spans="2:8" ht="13.5" thickBot="1">
      <c r="B41" s="34" t="s">
        <v>31</v>
      </c>
      <c r="C41" s="92" t="str">
        <f t="shared" si="8"/>
        <v>NA</v>
      </c>
      <c r="D41" s="73" t="str">
        <f t="shared" si="9"/>
        <v>*</v>
      </c>
      <c r="E41" s="73" t="str">
        <f t="shared" si="10"/>
        <v>*</v>
      </c>
      <c r="F41" s="78" t="str">
        <f t="shared" si="11"/>
        <v>*</v>
      </c>
      <c r="G41" s="78" t="str">
        <f t="shared" si="12"/>
        <v> *</v>
      </c>
      <c r="H41" s="79"/>
    </row>
    <row r="42" spans="2:8" ht="13.5" thickBot="1">
      <c r="B42" s="34" t="s">
        <v>32</v>
      </c>
      <c r="C42" s="92" t="str">
        <f t="shared" si="8"/>
        <v>NA</v>
      </c>
      <c r="D42" s="73" t="str">
        <f t="shared" si="9"/>
        <v>*</v>
      </c>
      <c r="E42" s="73" t="str">
        <f t="shared" si="10"/>
        <v>*</v>
      </c>
      <c r="F42" s="78" t="str">
        <f t="shared" si="11"/>
        <v>*</v>
      </c>
      <c r="G42" s="78" t="str">
        <f t="shared" si="12"/>
        <v> *</v>
      </c>
      <c r="H42" s="79"/>
    </row>
    <row r="43" spans="2:8" ht="13.5" thickBot="1">
      <c r="B43" s="34" t="s">
        <v>33</v>
      </c>
      <c r="C43" s="92" t="str">
        <f t="shared" si="8"/>
        <v>NA</v>
      </c>
      <c r="D43" s="73" t="str">
        <f t="shared" si="9"/>
        <v>*</v>
      </c>
      <c r="E43" s="73" t="str">
        <f t="shared" si="10"/>
        <v>*</v>
      </c>
      <c r="F43" s="78" t="str">
        <f t="shared" si="11"/>
        <v>*</v>
      </c>
      <c r="G43" s="78" t="str">
        <f t="shared" si="12"/>
        <v> *</v>
      </c>
      <c r="H43" s="79"/>
    </row>
    <row r="44" spans="2:8" ht="13.5" thickBot="1">
      <c r="B44" s="34" t="s">
        <v>30</v>
      </c>
      <c r="C44" s="92" t="str">
        <f t="shared" si="8"/>
        <v>NA</v>
      </c>
      <c r="D44" s="73" t="str">
        <f t="shared" si="9"/>
        <v>*</v>
      </c>
      <c r="E44" s="73" t="str">
        <f t="shared" si="10"/>
        <v>*</v>
      </c>
      <c r="F44" s="78" t="str">
        <f t="shared" si="11"/>
        <v>*</v>
      </c>
      <c r="G44" s="78" t="str">
        <f t="shared" si="12"/>
        <v> *</v>
      </c>
      <c r="H44" s="79"/>
    </row>
    <row r="45" spans="2:8" ht="13.5" thickBot="1">
      <c r="B45" s="34" t="s">
        <v>34</v>
      </c>
      <c r="C45" s="92" t="str">
        <f t="shared" si="8"/>
        <v>NA</v>
      </c>
      <c r="D45" s="73" t="str">
        <f t="shared" si="9"/>
        <v>*</v>
      </c>
      <c r="E45" s="73" t="str">
        <f t="shared" si="10"/>
        <v>*</v>
      </c>
      <c r="F45" s="78" t="str">
        <f t="shared" si="11"/>
        <v>*</v>
      </c>
      <c r="G45" s="78" t="str">
        <f t="shared" si="12"/>
        <v> *</v>
      </c>
      <c r="H45" s="79"/>
    </row>
    <row r="46" spans="2:8" ht="13.5" thickBot="1">
      <c r="B46" s="35" t="s">
        <v>35</v>
      </c>
      <c r="C46" s="99" t="str">
        <f t="shared" si="8"/>
        <v>NA</v>
      </c>
      <c r="D46" s="75" t="str">
        <f t="shared" si="9"/>
        <v>*</v>
      </c>
      <c r="E46" s="75" t="str">
        <f t="shared" si="10"/>
        <v>*</v>
      </c>
      <c r="F46" s="80" t="str">
        <f t="shared" si="11"/>
        <v>*</v>
      </c>
      <c r="G46" s="80" t="str">
        <f t="shared" si="12"/>
        <v> *</v>
      </c>
      <c r="H46" s="79"/>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24:C33 C37:C46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Y46"/>
  <sheetViews>
    <sheetView zoomScalePageLayoutView="0" workbookViewId="0" topLeftCell="A1">
      <selection activeCell="D10" sqref="D10"/>
    </sheetView>
  </sheetViews>
  <sheetFormatPr defaultColWidth="9.140625" defaultRowHeight="12.75"/>
  <cols>
    <col min="1" max="1" width="11.00390625" style="29" customWidth="1"/>
    <col min="2" max="2" width="27.00390625" style="29" customWidth="1"/>
    <col min="3" max="3" width="9.28125" style="29" customWidth="1"/>
    <col min="4" max="4" width="6.7109375" style="29" customWidth="1"/>
    <col min="5" max="5" width="6.28125" style="29" customWidth="1"/>
    <col min="6" max="6" width="7.7109375" style="29" customWidth="1"/>
    <col min="7" max="7" width="7.140625" style="29" customWidth="1"/>
    <col min="8" max="8" width="11.57421875" style="29" customWidth="1"/>
    <col min="9" max="9" width="9.00390625" style="29" customWidth="1"/>
    <col min="10" max="10" width="7.7109375" style="29" customWidth="1"/>
    <col min="11" max="16384" width="9.140625" style="29" customWidth="1"/>
  </cols>
  <sheetData>
    <row r="1" spans="1:25" s="25" customFormat="1" ht="21" customHeight="1">
      <c r="A1" s="131" t="s">
        <v>87</v>
      </c>
      <c r="B1" s="131"/>
      <c r="C1" s="131"/>
      <c r="D1" s="131"/>
      <c r="E1" s="131"/>
      <c r="F1" s="131"/>
      <c r="G1" s="131"/>
      <c r="H1" s="131"/>
      <c r="I1" s="131"/>
      <c r="J1" s="51"/>
      <c r="K1" s="51"/>
      <c r="L1" s="51"/>
      <c r="M1" s="51"/>
      <c r="N1" s="51"/>
      <c r="O1" s="51"/>
      <c r="P1" s="51"/>
      <c r="Q1" s="51"/>
      <c r="R1" s="51"/>
      <c r="S1" s="51"/>
      <c r="T1" s="51"/>
      <c r="U1" s="51"/>
      <c r="V1" s="51"/>
      <c r="W1" s="51"/>
      <c r="X1" s="51"/>
      <c r="Y1" s="52"/>
    </row>
    <row r="2" spans="1:25" s="25" customFormat="1" ht="18" customHeight="1">
      <c r="A2" s="139" t="s">
        <v>73</v>
      </c>
      <c r="B2" s="139"/>
      <c r="C2" s="139"/>
      <c r="D2" s="139"/>
      <c r="E2" s="139"/>
      <c r="F2" s="139"/>
      <c r="G2" s="139"/>
      <c r="H2" s="139"/>
      <c r="I2" s="139"/>
      <c r="J2" s="51"/>
      <c r="K2" s="51"/>
      <c r="L2" s="51"/>
      <c r="M2" s="51"/>
      <c r="N2" s="51"/>
      <c r="O2" s="51"/>
      <c r="P2" s="51"/>
      <c r="Q2" s="51"/>
      <c r="R2" s="51"/>
      <c r="S2" s="51"/>
      <c r="T2" s="51"/>
      <c r="U2" s="51"/>
      <c r="V2" s="51"/>
      <c r="W2" s="51"/>
      <c r="X2" s="51"/>
      <c r="Y2" s="52"/>
    </row>
    <row r="3" spans="1:25" s="25" customFormat="1" ht="8.25" customHeight="1">
      <c r="A3" s="84"/>
      <c r="B3" s="84"/>
      <c r="C3" s="84"/>
      <c r="D3" s="84"/>
      <c r="E3" s="84"/>
      <c r="F3" s="84"/>
      <c r="G3" s="84"/>
      <c r="H3" s="84"/>
      <c r="I3" s="84"/>
      <c r="J3" s="51"/>
      <c r="K3" s="51"/>
      <c r="L3" s="51"/>
      <c r="M3" s="51"/>
      <c r="N3" s="51"/>
      <c r="O3" s="51"/>
      <c r="P3" s="51"/>
      <c r="Q3" s="51"/>
      <c r="R3" s="51"/>
      <c r="S3" s="51"/>
      <c r="T3" s="51"/>
      <c r="U3" s="51"/>
      <c r="V3" s="51"/>
      <c r="W3" s="51"/>
      <c r="X3" s="51"/>
      <c r="Y3" s="52"/>
    </row>
    <row r="4" spans="1:12" s="25" customFormat="1" ht="16.5" customHeight="1">
      <c r="A4" s="24" t="s">
        <v>69</v>
      </c>
      <c r="B4" s="22" t="str">
        <f>' Summary Elem'!B3</f>
        <v>Evergreen School District</v>
      </c>
      <c r="C4" s="39"/>
      <c r="D4" s="23"/>
      <c r="E4" s="23"/>
      <c r="F4" s="23"/>
      <c r="G4" s="131"/>
      <c r="H4" s="131"/>
      <c r="I4" s="131"/>
      <c r="J4" s="23"/>
      <c r="K4" s="23"/>
      <c r="L4" s="23"/>
    </row>
    <row r="5" spans="1:11" s="25" customFormat="1" ht="16.5" customHeight="1">
      <c r="A5" s="24" t="s">
        <v>48</v>
      </c>
      <c r="B5" s="22" t="str">
        <f>' Summary Elem'!B4</f>
        <v>Pine Elementary School</v>
      </c>
      <c r="C5" s="39"/>
      <c r="D5" s="23"/>
      <c r="E5" s="23"/>
      <c r="F5" s="23"/>
      <c r="G5" s="23"/>
      <c r="H5" s="23"/>
      <c r="I5" s="23"/>
      <c r="J5" s="23"/>
      <c r="K5" s="23"/>
    </row>
    <row r="6" spans="1:9" ht="13.5" customHeight="1">
      <c r="A6" s="85"/>
      <c r="B6" s="85"/>
      <c r="C6" s="86"/>
      <c r="D6" s="86"/>
      <c r="E6" s="86"/>
      <c r="F6" s="86"/>
      <c r="G6" s="86"/>
      <c r="H6" s="86"/>
      <c r="I6" s="86"/>
    </row>
    <row r="7" spans="1:11" ht="16.5" customHeight="1" thickBot="1">
      <c r="A7" s="55"/>
      <c r="B7" s="56"/>
      <c r="C7" s="54"/>
      <c r="D7" s="54"/>
      <c r="E7" s="54"/>
      <c r="F7" s="147" t="s">
        <v>50</v>
      </c>
      <c r="G7" s="147"/>
      <c r="H7" s="148"/>
      <c r="I7" s="57">
        <v>94.5</v>
      </c>
      <c r="K7" s="41"/>
    </row>
    <row r="8" spans="1:9" ht="16.5" thickBot="1">
      <c r="A8" s="56"/>
      <c r="B8" s="58"/>
      <c r="C8" s="140" t="s">
        <v>0</v>
      </c>
      <c r="D8" s="144" t="s">
        <v>0</v>
      </c>
      <c r="E8" s="145"/>
      <c r="F8" s="144" t="s">
        <v>14</v>
      </c>
      <c r="G8" s="146"/>
      <c r="H8" s="59" t="s">
        <v>0</v>
      </c>
      <c r="I8" s="60" t="s">
        <v>0</v>
      </c>
    </row>
    <row r="9" spans="1:9" ht="16.5" thickBot="1">
      <c r="A9" s="142" t="s">
        <v>0</v>
      </c>
      <c r="B9" s="143"/>
      <c r="C9" s="141"/>
      <c r="D9" s="112" t="s">
        <v>70</v>
      </c>
      <c r="E9" s="112" t="s">
        <v>88</v>
      </c>
      <c r="F9" s="112" t="s">
        <v>70</v>
      </c>
      <c r="G9" s="112" t="s">
        <v>88</v>
      </c>
      <c r="H9" s="61" t="s">
        <v>59</v>
      </c>
      <c r="I9" s="62" t="s">
        <v>4</v>
      </c>
    </row>
    <row r="10" spans="1:11" ht="16.5" thickBot="1">
      <c r="A10" s="55"/>
      <c r="B10" s="33" t="s">
        <v>17</v>
      </c>
      <c r="C10" s="88" t="str">
        <f>IF((D10+E10)&gt;39,(IF(OR(I10&gt;=$I$7,100*E10/(E10+G10)&gt;=$I$7),"MET","NOT MET")),"PENDING")</f>
        <v>PENDING</v>
      </c>
      <c r="D10" s="12"/>
      <c r="E10" s="11"/>
      <c r="F10" s="12"/>
      <c r="G10" s="13"/>
      <c r="H10" s="63">
        <f aca="true" t="shared" si="0" ref="H10:H19">D10+E10+F10+G10</f>
        <v>0</v>
      </c>
      <c r="I10" s="64" t="str">
        <f aca="true" t="shared" si="1" ref="I10:I19">IF(ISERROR(100*(D10+E10)/(D10+E10+F10+G10)),"*",100*(D10+E10)/(D10+E10+F10+G10))</f>
        <v>*</v>
      </c>
      <c r="K10" s="65"/>
    </row>
    <row r="11" spans="1:9" ht="16.5" thickBot="1">
      <c r="A11" s="55"/>
      <c r="B11" s="34" t="s">
        <v>29</v>
      </c>
      <c r="C11" s="88" t="str">
        <f>IF((D11+E11)&gt;39,(IF(OR(I11&gt;=$I$7,100*E11/(E11+G11)&gt;=$I$7),"MET","NOT MET")),"NA")</f>
        <v>NA</v>
      </c>
      <c r="D11" s="15"/>
      <c r="E11" s="14"/>
      <c r="F11" s="15"/>
      <c r="G11" s="16"/>
      <c r="H11" s="63">
        <f t="shared" si="0"/>
        <v>0</v>
      </c>
      <c r="I11" s="64" t="str">
        <f t="shared" si="1"/>
        <v>*</v>
      </c>
    </row>
    <row r="12" spans="1:9" ht="16.5" thickBot="1">
      <c r="A12" s="55"/>
      <c r="B12" s="34" t="s">
        <v>19</v>
      </c>
      <c r="C12" s="88" t="str">
        <f aca="true" t="shared" si="2" ref="C12:C19">IF((D12+E12)&gt;39,(IF(OR(I12&gt;=$I$7,100*E12/(E12+G12)&gt;=$I$7),"MET","NOT MET")),"NA")</f>
        <v>NA</v>
      </c>
      <c r="D12" s="15"/>
      <c r="E12" s="14"/>
      <c r="F12" s="15"/>
      <c r="G12" s="16"/>
      <c r="H12" s="63">
        <f t="shared" si="0"/>
        <v>0</v>
      </c>
      <c r="I12" s="64" t="str">
        <f t="shared" si="1"/>
        <v>*</v>
      </c>
    </row>
    <row r="13" spans="1:9" ht="16.5" thickBot="1">
      <c r="A13" s="55"/>
      <c r="B13" s="34" t="s">
        <v>18</v>
      </c>
      <c r="C13" s="88" t="str">
        <f t="shared" si="2"/>
        <v>NA</v>
      </c>
      <c r="D13" s="15"/>
      <c r="E13" s="14"/>
      <c r="F13" s="15"/>
      <c r="G13" s="16"/>
      <c r="H13" s="63">
        <f t="shared" si="0"/>
        <v>0</v>
      </c>
      <c r="I13" s="64" t="str">
        <f t="shared" si="1"/>
        <v>*</v>
      </c>
    </row>
    <row r="14" spans="1:9" ht="16.5" thickBot="1">
      <c r="A14" s="55"/>
      <c r="B14" s="34" t="s">
        <v>31</v>
      </c>
      <c r="C14" s="88" t="str">
        <f t="shared" si="2"/>
        <v>NA</v>
      </c>
      <c r="D14" s="15"/>
      <c r="E14" s="14"/>
      <c r="F14" s="15"/>
      <c r="G14" s="16"/>
      <c r="H14" s="63">
        <f t="shared" si="0"/>
        <v>0</v>
      </c>
      <c r="I14" s="64" t="str">
        <f t="shared" si="1"/>
        <v>*</v>
      </c>
    </row>
    <row r="15" spans="1:9" ht="16.5" thickBot="1">
      <c r="A15" s="55"/>
      <c r="B15" s="34" t="s">
        <v>32</v>
      </c>
      <c r="C15" s="88" t="str">
        <f t="shared" si="2"/>
        <v>NA</v>
      </c>
      <c r="D15" s="15"/>
      <c r="E15" s="14"/>
      <c r="F15" s="15"/>
      <c r="G15" s="16"/>
      <c r="H15" s="63">
        <f t="shared" si="0"/>
        <v>0</v>
      </c>
      <c r="I15" s="64" t="str">
        <f t="shared" si="1"/>
        <v>*</v>
      </c>
    </row>
    <row r="16" spans="1:9" ht="16.5" thickBot="1">
      <c r="A16" s="55"/>
      <c r="B16" s="34" t="s">
        <v>33</v>
      </c>
      <c r="C16" s="88" t="str">
        <f t="shared" si="2"/>
        <v>NA</v>
      </c>
      <c r="D16" s="15"/>
      <c r="E16" s="14"/>
      <c r="F16" s="15"/>
      <c r="G16" s="16"/>
      <c r="H16" s="63">
        <f t="shared" si="0"/>
        <v>0</v>
      </c>
      <c r="I16" s="64" t="str">
        <f t="shared" si="1"/>
        <v>*</v>
      </c>
    </row>
    <row r="17" spans="1:9" ht="16.5" thickBot="1">
      <c r="A17" s="55"/>
      <c r="B17" s="34" t="s">
        <v>30</v>
      </c>
      <c r="C17" s="88" t="str">
        <f t="shared" si="2"/>
        <v>NA</v>
      </c>
      <c r="D17" s="15"/>
      <c r="E17" s="14"/>
      <c r="F17" s="15"/>
      <c r="G17" s="16"/>
      <c r="H17" s="63">
        <f t="shared" si="0"/>
        <v>0</v>
      </c>
      <c r="I17" s="64" t="str">
        <f t="shared" si="1"/>
        <v>*</v>
      </c>
    </row>
    <row r="18" spans="1:9" ht="16.5" thickBot="1">
      <c r="A18" s="55"/>
      <c r="B18" s="34" t="s">
        <v>34</v>
      </c>
      <c r="C18" s="88" t="str">
        <f t="shared" si="2"/>
        <v>NA</v>
      </c>
      <c r="D18" s="15"/>
      <c r="E18" s="14"/>
      <c r="F18" s="15"/>
      <c r="G18" s="16"/>
      <c r="H18" s="63">
        <f t="shared" si="0"/>
        <v>0</v>
      </c>
      <c r="I18" s="64" t="str">
        <f t="shared" si="1"/>
        <v>*</v>
      </c>
    </row>
    <row r="19" spans="1:9" ht="16.5" thickBot="1">
      <c r="A19" s="55"/>
      <c r="B19" s="35" t="s">
        <v>35</v>
      </c>
      <c r="C19" s="95" t="str">
        <f t="shared" si="2"/>
        <v>NA</v>
      </c>
      <c r="D19" s="18"/>
      <c r="E19" s="17"/>
      <c r="F19" s="18"/>
      <c r="G19" s="19"/>
      <c r="H19" s="66">
        <f t="shared" si="0"/>
        <v>0</v>
      </c>
      <c r="I19" s="67" t="str">
        <f t="shared" si="1"/>
        <v>*</v>
      </c>
    </row>
    <row r="20" spans="1:7" ht="15.75">
      <c r="A20" s="55"/>
      <c r="B20" s="68"/>
      <c r="C20" s="69"/>
      <c r="D20" s="70"/>
      <c r="E20" s="70"/>
      <c r="F20" s="70"/>
      <c r="G20" s="70"/>
    </row>
    <row r="21" spans="1:9" ht="17.25" customHeight="1" thickBot="1">
      <c r="A21" s="55"/>
      <c r="B21" s="55"/>
      <c r="G21" s="159" t="s">
        <v>79</v>
      </c>
      <c r="H21" s="159"/>
      <c r="I21" s="71">
        <v>59</v>
      </c>
    </row>
    <row r="22" spans="1:11" ht="13.5" customHeight="1" thickBot="1">
      <c r="A22" s="142"/>
      <c r="B22" s="143"/>
      <c r="C22" s="155" t="s">
        <v>22</v>
      </c>
      <c r="D22" s="151" t="s">
        <v>71</v>
      </c>
      <c r="E22" s="152"/>
      <c r="F22" s="151" t="s">
        <v>89</v>
      </c>
      <c r="G22" s="152"/>
      <c r="H22" s="163" t="s">
        <v>68</v>
      </c>
      <c r="I22" s="155" t="s">
        <v>27</v>
      </c>
      <c r="J22" s="155" t="s">
        <v>2</v>
      </c>
      <c r="K22" s="157" t="s">
        <v>25</v>
      </c>
    </row>
    <row r="23" spans="1:11" ht="17.25" customHeight="1" thickBot="1">
      <c r="A23" s="142" t="s">
        <v>22</v>
      </c>
      <c r="B23" s="150"/>
      <c r="C23" s="156"/>
      <c r="D23" s="53" t="s">
        <v>28</v>
      </c>
      <c r="E23" s="53" t="s">
        <v>26</v>
      </c>
      <c r="F23" s="53" t="s">
        <v>28</v>
      </c>
      <c r="G23" s="53" t="s">
        <v>26</v>
      </c>
      <c r="H23" s="164"/>
      <c r="I23" s="156"/>
      <c r="J23" s="156"/>
      <c r="K23" s="158"/>
    </row>
    <row r="24" spans="2:11" ht="13.5" thickBot="1">
      <c r="B24" s="33" t="s">
        <v>17</v>
      </c>
      <c r="C24" s="96" t="str">
        <f>IF((D24+F24)&gt;41,(IF(OR(I24&gt;=$I$21,K24&gt;=$I$21),"MET","NOT MET")),"PENDING")</f>
        <v>PENDING</v>
      </c>
      <c r="D24" s="11"/>
      <c r="E24" s="11"/>
      <c r="F24" s="11"/>
      <c r="G24" s="11"/>
      <c r="H24" s="94" t="str">
        <f aca="true" t="shared" si="3" ref="H24:H33">IF(ISERROR(100*(E24+G24)/(D24+F24)),"*",IF(AND(((100*(E24+G24)/(D24+F24))+(233*SQRT(0.24/((D24+F24)/2))))&gt;=$I$21,(D24+F24)&gt;=42),"2007-2009",IF(ISNUMBER(((100*(G24/F24))+(233*SQRT(0.24/((D24+F24)/2))))),IF(AND(F24&gt;=21,(D24+F24)&gt;=42,((100*(G24/F24))+(233*SQRT(0.24/((D24+F24)/2))))&gt;$I$21),"2009-2010","2008-2010"),"2008-2010")))</f>
        <v>*</v>
      </c>
      <c r="I24" s="72" t="str">
        <f aca="true" t="shared" si="4" ref="I24:I33">IF(ISERROR(100*(E24+G24)/(D24+F24)),"*",IF(AND(((100*(E24+G24)/(D24+F24))+(233*SQRT(0.24/((D24+F24)/2))))&gt;=$I$21,(D24+F24)&gt;=42),(100*(E24+G24)/(D24+F24)),IF(ISNUMBER(((100*(G24/F24))+(233*SQRT(0.24/((D24+F24)/2))))),IF(AND(F24&gt;=21,(D24+F24)&gt;=42,((100*(G24/F24))+(233*SQRT(0.24/((D24+F24)/2))))&gt;$I$21),(100*(G24/F24)),(100*((E24+G24)/(D24+F24)))),(100*((E24+G24)/(D24+F24))))))</f>
        <v>*</v>
      </c>
      <c r="J24" s="73" t="str">
        <f aca="true" t="shared" si="5" ref="J24:J33">IF((D24+F24)&lt;42,"*",IF(AND(((100*(E24+G24)/(D24+F24))+(233*SQRT(0.24/((D24+F24)/2))))&gt;=$I$21,(D24+F24)&gt;=42),(233*SQRT(0.24/((D24+F24)/2))),IF(ISNUMBER(((100*(G24/F24))+(233*SQRT(0.24/((D24+F24)/2))))),IF(AND(F24&gt;=21,((100*(G24/F24))+(233*SQRT(0.24/((D24+F24)/2))))&gt;$I$21),(233*SQRT(0.24/((D24+F24)/2))),(233*SQRT(0.24/((D24+F24)/2)))),(233*SQRT(0.24/((D24+F24)/2))))))</f>
        <v>*</v>
      </c>
      <c r="K24" s="73" t="str">
        <f aca="true" t="shared" si="6" ref="K24:K33">IF((D24+F24)&gt;41,I24+J24,"*")</f>
        <v>*</v>
      </c>
    </row>
    <row r="25" spans="2:11" ht="13.5" thickBot="1">
      <c r="B25" s="34" t="s">
        <v>29</v>
      </c>
      <c r="C25" s="97" t="str">
        <f aca="true" t="shared" si="7" ref="C25:C33">IF((D25+F25)&gt;41,(IF(OR(I25&gt;=$I$21,K25&gt;=$I$21),"MET","NOT MET")),"NA")</f>
        <v>NA</v>
      </c>
      <c r="D25" s="14"/>
      <c r="E25" s="14"/>
      <c r="F25" s="14"/>
      <c r="G25" s="14"/>
      <c r="H25" s="87" t="str">
        <f t="shared" si="3"/>
        <v>*</v>
      </c>
      <c r="I25" s="72" t="str">
        <f t="shared" si="4"/>
        <v>*</v>
      </c>
      <c r="J25" s="73" t="str">
        <f t="shared" si="5"/>
        <v>*</v>
      </c>
      <c r="K25" s="73" t="str">
        <f t="shared" si="6"/>
        <v>*</v>
      </c>
    </row>
    <row r="26" spans="2:11" ht="13.5" thickBot="1">
      <c r="B26" s="34" t="s">
        <v>19</v>
      </c>
      <c r="C26" s="97" t="str">
        <f t="shared" si="7"/>
        <v>NA</v>
      </c>
      <c r="D26" s="14"/>
      <c r="E26" s="14"/>
      <c r="F26" s="14"/>
      <c r="G26" s="14"/>
      <c r="H26" s="87" t="str">
        <f t="shared" si="3"/>
        <v>*</v>
      </c>
      <c r="I26" s="72" t="str">
        <f t="shared" si="4"/>
        <v>*</v>
      </c>
      <c r="J26" s="73" t="str">
        <f t="shared" si="5"/>
        <v>*</v>
      </c>
      <c r="K26" s="73" t="str">
        <f t="shared" si="6"/>
        <v>*</v>
      </c>
    </row>
    <row r="27" spans="2:11" ht="13.5" thickBot="1">
      <c r="B27" s="34" t="s">
        <v>18</v>
      </c>
      <c r="C27" s="97" t="str">
        <f t="shared" si="7"/>
        <v>NA</v>
      </c>
      <c r="D27" s="14"/>
      <c r="E27" s="14"/>
      <c r="F27" s="14"/>
      <c r="G27" s="14"/>
      <c r="H27" s="87" t="str">
        <f t="shared" si="3"/>
        <v>*</v>
      </c>
      <c r="I27" s="72" t="str">
        <f t="shared" si="4"/>
        <v>*</v>
      </c>
      <c r="J27" s="73" t="str">
        <f t="shared" si="5"/>
        <v>*</v>
      </c>
      <c r="K27" s="73" t="str">
        <f t="shared" si="6"/>
        <v>*</v>
      </c>
    </row>
    <row r="28" spans="2:11" ht="13.5" thickBot="1">
      <c r="B28" s="34" t="s">
        <v>31</v>
      </c>
      <c r="C28" s="97" t="str">
        <f t="shared" si="7"/>
        <v>NA</v>
      </c>
      <c r="D28" s="14"/>
      <c r="E28" s="14"/>
      <c r="F28" s="14"/>
      <c r="G28" s="14"/>
      <c r="H28" s="87" t="str">
        <f t="shared" si="3"/>
        <v>*</v>
      </c>
      <c r="I28" s="72" t="str">
        <f t="shared" si="4"/>
        <v>*</v>
      </c>
      <c r="J28" s="73" t="str">
        <f t="shared" si="5"/>
        <v>*</v>
      </c>
      <c r="K28" s="73" t="str">
        <f t="shared" si="6"/>
        <v>*</v>
      </c>
    </row>
    <row r="29" spans="2:11" ht="13.5" thickBot="1">
      <c r="B29" s="34" t="s">
        <v>32</v>
      </c>
      <c r="C29" s="97" t="str">
        <f t="shared" si="7"/>
        <v>NA</v>
      </c>
      <c r="D29" s="14"/>
      <c r="E29" s="14"/>
      <c r="F29" s="14"/>
      <c r="G29" s="14"/>
      <c r="H29" s="87" t="str">
        <f t="shared" si="3"/>
        <v>*</v>
      </c>
      <c r="I29" s="72" t="str">
        <f t="shared" si="4"/>
        <v>*</v>
      </c>
      <c r="J29" s="73" t="str">
        <f t="shared" si="5"/>
        <v>*</v>
      </c>
      <c r="K29" s="73" t="str">
        <f t="shared" si="6"/>
        <v>*</v>
      </c>
    </row>
    <row r="30" spans="2:11" ht="13.5" thickBot="1">
      <c r="B30" s="34" t="s">
        <v>33</v>
      </c>
      <c r="C30" s="97" t="str">
        <f t="shared" si="7"/>
        <v>NA</v>
      </c>
      <c r="D30" s="14"/>
      <c r="E30" s="14"/>
      <c r="F30" s="14"/>
      <c r="G30" s="14"/>
      <c r="H30" s="87" t="str">
        <f t="shared" si="3"/>
        <v>*</v>
      </c>
      <c r="I30" s="72" t="str">
        <f t="shared" si="4"/>
        <v>*</v>
      </c>
      <c r="J30" s="73" t="str">
        <f t="shared" si="5"/>
        <v>*</v>
      </c>
      <c r="K30" s="73" t="str">
        <f t="shared" si="6"/>
        <v>*</v>
      </c>
    </row>
    <row r="31" spans="2:11" ht="13.5" thickBot="1">
      <c r="B31" s="34" t="s">
        <v>30</v>
      </c>
      <c r="C31" s="97" t="str">
        <f t="shared" si="7"/>
        <v>NA</v>
      </c>
      <c r="D31" s="14"/>
      <c r="E31" s="14"/>
      <c r="F31" s="14"/>
      <c r="G31" s="14"/>
      <c r="H31" s="87" t="str">
        <f t="shared" si="3"/>
        <v>*</v>
      </c>
      <c r="I31" s="72" t="str">
        <f t="shared" si="4"/>
        <v>*</v>
      </c>
      <c r="J31" s="73" t="str">
        <f t="shared" si="5"/>
        <v>*</v>
      </c>
      <c r="K31" s="73" t="str">
        <f t="shared" si="6"/>
        <v>*</v>
      </c>
    </row>
    <row r="32" spans="2:11" ht="13.5" thickBot="1">
      <c r="B32" s="34" t="s">
        <v>34</v>
      </c>
      <c r="C32" s="97" t="str">
        <f t="shared" si="7"/>
        <v>NA</v>
      </c>
      <c r="D32" s="14"/>
      <c r="E32" s="14"/>
      <c r="F32" s="14"/>
      <c r="G32" s="14"/>
      <c r="H32" s="87" t="str">
        <f t="shared" si="3"/>
        <v>*</v>
      </c>
      <c r="I32" s="72" t="str">
        <f t="shared" si="4"/>
        <v>*</v>
      </c>
      <c r="J32" s="73" t="str">
        <f t="shared" si="5"/>
        <v>*</v>
      </c>
      <c r="K32" s="73" t="str">
        <f t="shared" si="6"/>
        <v>*</v>
      </c>
    </row>
    <row r="33" spans="2:11" ht="13.5" thickBot="1">
      <c r="B33" s="35" t="s">
        <v>35</v>
      </c>
      <c r="C33" s="98" t="str">
        <f t="shared" si="7"/>
        <v>NA</v>
      </c>
      <c r="D33" s="17"/>
      <c r="E33" s="17"/>
      <c r="F33" s="17"/>
      <c r="G33" s="17"/>
      <c r="H33" s="93" t="str">
        <f t="shared" si="3"/>
        <v>*</v>
      </c>
      <c r="I33" s="74" t="str">
        <f t="shared" si="4"/>
        <v>*</v>
      </c>
      <c r="J33" s="75" t="str">
        <f t="shared" si="5"/>
        <v>*</v>
      </c>
      <c r="K33" s="75" t="str">
        <f t="shared" si="6"/>
        <v>*</v>
      </c>
    </row>
    <row r="34" ht="13.5" customHeight="1" thickBot="1"/>
    <row r="35" spans="1:13" ht="13.5" customHeight="1" thickBot="1">
      <c r="A35" s="129"/>
      <c r="B35" s="149"/>
      <c r="C35" s="155" t="s">
        <v>24</v>
      </c>
      <c r="D35" s="153" t="s">
        <v>1</v>
      </c>
      <c r="E35" s="154"/>
      <c r="F35" s="161" t="s">
        <v>45</v>
      </c>
      <c r="G35" s="155" t="s">
        <v>23</v>
      </c>
      <c r="H35" s="76"/>
      <c r="I35" s="77"/>
      <c r="M35" s="41"/>
    </row>
    <row r="36" spans="1:8" ht="25.5" customHeight="1" thickBot="1">
      <c r="A36" s="129" t="s">
        <v>24</v>
      </c>
      <c r="B36" s="149"/>
      <c r="C36" s="156"/>
      <c r="D36" s="112" t="s">
        <v>70</v>
      </c>
      <c r="E36" s="112" t="s">
        <v>88</v>
      </c>
      <c r="F36" s="162"/>
      <c r="G36" s="160"/>
      <c r="H36" s="76"/>
    </row>
    <row r="37" spans="2:8" ht="13.5" thickBot="1">
      <c r="B37" s="33" t="s">
        <v>17</v>
      </c>
      <c r="C37" s="92" t="str">
        <f aca="true" t="shared" si="8" ref="C37:C46">IF((D24+F24)&gt;41,(IF(C24="MET","NA",IF(F37&gt;=G37,"MET","NOT MET"))),"NA")</f>
        <v>NA</v>
      </c>
      <c r="D37" s="73" t="str">
        <f aca="true" t="shared" si="9" ref="D37:D46">IF(ISERROR(100*(E24/D24)),"*",100*(E24/D24))</f>
        <v>*</v>
      </c>
      <c r="E37" s="73" t="str">
        <f aca="true" t="shared" si="10" ref="E37:E46">IF(ISERROR(100*(G24/F24)),"*",100*(G24/F24))</f>
        <v>*</v>
      </c>
      <c r="F37" s="78" t="str">
        <f aca="true" t="shared" si="11" ref="F37:F46">IF(ISERROR(E37-D37),"*",E37-D37)</f>
        <v>*</v>
      </c>
      <c r="G37" s="78" t="str">
        <f aca="true" t="shared" si="12" ref="G37:G46">IF((D24+F24)&gt;41,(100-D37)/10," *")</f>
        <v> *</v>
      </c>
      <c r="H37" s="79"/>
    </row>
    <row r="38" spans="2:8" ht="13.5" thickBot="1">
      <c r="B38" s="34" t="s">
        <v>29</v>
      </c>
      <c r="C38" s="92" t="str">
        <f t="shared" si="8"/>
        <v>NA</v>
      </c>
      <c r="D38" s="73" t="str">
        <f t="shared" si="9"/>
        <v>*</v>
      </c>
      <c r="E38" s="73" t="str">
        <f t="shared" si="10"/>
        <v>*</v>
      </c>
      <c r="F38" s="78" t="str">
        <f t="shared" si="11"/>
        <v>*</v>
      </c>
      <c r="G38" s="78" t="str">
        <f t="shared" si="12"/>
        <v> *</v>
      </c>
      <c r="H38" s="79"/>
    </row>
    <row r="39" spans="2:8" ht="13.5" thickBot="1">
      <c r="B39" s="34" t="s">
        <v>19</v>
      </c>
      <c r="C39" s="92" t="str">
        <f t="shared" si="8"/>
        <v>NA</v>
      </c>
      <c r="D39" s="73" t="str">
        <f t="shared" si="9"/>
        <v>*</v>
      </c>
      <c r="E39" s="73" t="str">
        <f t="shared" si="10"/>
        <v>*</v>
      </c>
      <c r="F39" s="78" t="str">
        <f t="shared" si="11"/>
        <v>*</v>
      </c>
      <c r="G39" s="78" t="str">
        <f t="shared" si="12"/>
        <v> *</v>
      </c>
      <c r="H39" s="79"/>
    </row>
    <row r="40" spans="2:8" ht="13.5" thickBot="1">
      <c r="B40" s="34" t="s">
        <v>18</v>
      </c>
      <c r="C40" s="92" t="str">
        <f t="shared" si="8"/>
        <v>NA</v>
      </c>
      <c r="D40" s="73" t="str">
        <f t="shared" si="9"/>
        <v>*</v>
      </c>
      <c r="E40" s="73" t="str">
        <f t="shared" si="10"/>
        <v>*</v>
      </c>
      <c r="F40" s="78" t="str">
        <f t="shared" si="11"/>
        <v>*</v>
      </c>
      <c r="G40" s="78" t="str">
        <f t="shared" si="12"/>
        <v> *</v>
      </c>
      <c r="H40" s="79"/>
    </row>
    <row r="41" spans="2:8" ht="13.5" thickBot="1">
      <c r="B41" s="34" t="s">
        <v>31</v>
      </c>
      <c r="C41" s="92" t="str">
        <f t="shared" si="8"/>
        <v>NA</v>
      </c>
      <c r="D41" s="73" t="str">
        <f t="shared" si="9"/>
        <v>*</v>
      </c>
      <c r="E41" s="73" t="str">
        <f t="shared" si="10"/>
        <v>*</v>
      </c>
      <c r="F41" s="78" t="str">
        <f t="shared" si="11"/>
        <v>*</v>
      </c>
      <c r="G41" s="78" t="str">
        <f t="shared" si="12"/>
        <v> *</v>
      </c>
      <c r="H41" s="79"/>
    </row>
    <row r="42" spans="2:8" ht="13.5" thickBot="1">
      <c r="B42" s="34" t="s">
        <v>32</v>
      </c>
      <c r="C42" s="92" t="str">
        <f t="shared" si="8"/>
        <v>NA</v>
      </c>
      <c r="D42" s="73" t="str">
        <f t="shared" si="9"/>
        <v>*</v>
      </c>
      <c r="E42" s="73" t="str">
        <f t="shared" si="10"/>
        <v>*</v>
      </c>
      <c r="F42" s="78" t="str">
        <f t="shared" si="11"/>
        <v>*</v>
      </c>
      <c r="G42" s="78" t="str">
        <f t="shared" si="12"/>
        <v> *</v>
      </c>
      <c r="H42" s="79"/>
    </row>
    <row r="43" spans="2:8" ht="13.5" thickBot="1">
      <c r="B43" s="34" t="s">
        <v>33</v>
      </c>
      <c r="C43" s="92" t="str">
        <f t="shared" si="8"/>
        <v>NA</v>
      </c>
      <c r="D43" s="73" t="str">
        <f t="shared" si="9"/>
        <v>*</v>
      </c>
      <c r="E43" s="73" t="str">
        <f t="shared" si="10"/>
        <v>*</v>
      </c>
      <c r="F43" s="78" t="str">
        <f t="shared" si="11"/>
        <v>*</v>
      </c>
      <c r="G43" s="78" t="str">
        <f t="shared" si="12"/>
        <v> *</v>
      </c>
      <c r="H43" s="79"/>
    </row>
    <row r="44" spans="2:8" ht="13.5" thickBot="1">
      <c r="B44" s="34" t="s">
        <v>30</v>
      </c>
      <c r="C44" s="92" t="str">
        <f t="shared" si="8"/>
        <v>NA</v>
      </c>
      <c r="D44" s="73" t="str">
        <f t="shared" si="9"/>
        <v>*</v>
      </c>
      <c r="E44" s="73" t="str">
        <f t="shared" si="10"/>
        <v>*</v>
      </c>
      <c r="F44" s="78" t="str">
        <f t="shared" si="11"/>
        <v>*</v>
      </c>
      <c r="G44" s="78" t="str">
        <f t="shared" si="12"/>
        <v> *</v>
      </c>
      <c r="H44" s="79"/>
    </row>
    <row r="45" spans="2:8" ht="13.5" thickBot="1">
      <c r="B45" s="34" t="s">
        <v>34</v>
      </c>
      <c r="C45" s="92" t="str">
        <f t="shared" si="8"/>
        <v>NA</v>
      </c>
      <c r="D45" s="73" t="str">
        <f t="shared" si="9"/>
        <v>*</v>
      </c>
      <c r="E45" s="73" t="str">
        <f t="shared" si="10"/>
        <v>*</v>
      </c>
      <c r="F45" s="78" t="str">
        <f t="shared" si="11"/>
        <v>*</v>
      </c>
      <c r="G45" s="78" t="str">
        <f t="shared" si="12"/>
        <v> *</v>
      </c>
      <c r="H45" s="79"/>
    </row>
    <row r="46" spans="2:8" ht="13.5" thickBot="1">
      <c r="B46" s="35" t="s">
        <v>35</v>
      </c>
      <c r="C46" s="99" t="str">
        <f t="shared" si="8"/>
        <v>NA</v>
      </c>
      <c r="D46" s="75" t="str">
        <f t="shared" si="9"/>
        <v>*</v>
      </c>
      <c r="E46" s="75" t="str">
        <f t="shared" si="10"/>
        <v>*</v>
      </c>
      <c r="F46" s="80" t="str">
        <f t="shared" si="11"/>
        <v>*</v>
      </c>
      <c r="G46" s="80" t="str">
        <f t="shared" si="12"/>
        <v> *</v>
      </c>
      <c r="H46" s="79"/>
    </row>
  </sheetData>
  <sheetProtection sheet="1" objects="1" scenarios="1"/>
  <mergeCells count="24">
    <mergeCell ref="K22:K23"/>
    <mergeCell ref="J22:J23"/>
    <mergeCell ref="I22:I23"/>
    <mergeCell ref="H22:H23"/>
    <mergeCell ref="A2:I2"/>
    <mergeCell ref="A1:I1"/>
    <mergeCell ref="G4:I4"/>
    <mergeCell ref="C8:C9"/>
    <mergeCell ref="A9:B9"/>
    <mergeCell ref="D8:E8"/>
    <mergeCell ref="A36:B36"/>
    <mergeCell ref="A23:B23"/>
    <mergeCell ref="A35:B35"/>
    <mergeCell ref="D22:E22"/>
    <mergeCell ref="A22:B22"/>
    <mergeCell ref="C22:C23"/>
    <mergeCell ref="C35:C36"/>
    <mergeCell ref="G35:G36"/>
    <mergeCell ref="F35:F36"/>
    <mergeCell ref="D35:E35"/>
    <mergeCell ref="F22:G22"/>
    <mergeCell ref="F8:G8"/>
    <mergeCell ref="F7:H7"/>
    <mergeCell ref="G21:H21"/>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Z35"/>
  <sheetViews>
    <sheetView zoomScalePageLayoutView="0" workbookViewId="0" topLeftCell="A1">
      <selection activeCell="D10" sqref="D10"/>
    </sheetView>
  </sheetViews>
  <sheetFormatPr defaultColWidth="9.140625" defaultRowHeight="12.75"/>
  <cols>
    <col min="1" max="1" width="0.9921875" style="29" customWidth="1"/>
    <col min="2" max="2" width="27.140625" style="29" customWidth="1"/>
    <col min="3" max="3" width="12.57421875" style="29" customWidth="1"/>
    <col min="4" max="7" width="10.8515625" style="29" customWidth="1"/>
    <col min="8" max="8" width="16.57421875" style="29" customWidth="1"/>
    <col min="9" max="9" width="9.8515625" style="29" customWidth="1"/>
    <col min="10" max="10" width="14.140625" style="29" bestFit="1" customWidth="1"/>
    <col min="11" max="16384" width="9.140625" style="29" customWidth="1"/>
  </cols>
  <sheetData>
    <row r="1" spans="1:26" s="25" customFormat="1" ht="21" customHeight="1">
      <c r="A1" s="131" t="s">
        <v>87</v>
      </c>
      <c r="B1" s="132"/>
      <c r="C1" s="132"/>
      <c r="D1" s="132"/>
      <c r="E1" s="132"/>
      <c r="F1" s="132"/>
      <c r="G1" s="132"/>
      <c r="H1" s="132"/>
      <c r="I1" s="51"/>
      <c r="J1" s="51"/>
      <c r="K1" s="51"/>
      <c r="L1" s="51"/>
      <c r="M1" s="51"/>
      <c r="N1" s="51"/>
      <c r="O1" s="51"/>
      <c r="P1" s="51"/>
      <c r="Q1" s="51"/>
      <c r="R1" s="51"/>
      <c r="S1" s="51"/>
      <c r="T1" s="51"/>
      <c r="U1" s="51"/>
      <c r="V1" s="51"/>
      <c r="W1" s="51"/>
      <c r="X1" s="51"/>
      <c r="Y1" s="51"/>
      <c r="Z1" s="52"/>
    </row>
    <row r="2" spans="1:26" s="25" customFormat="1" ht="18" customHeight="1">
      <c r="A2" s="134" t="s">
        <v>3</v>
      </c>
      <c r="B2" s="134"/>
      <c r="C2" s="134"/>
      <c r="D2" s="134"/>
      <c r="E2" s="134"/>
      <c r="F2" s="134"/>
      <c r="G2" s="134"/>
      <c r="H2" s="134"/>
      <c r="I2" s="51"/>
      <c r="J2" s="51"/>
      <c r="K2" s="51"/>
      <c r="L2" s="51"/>
      <c r="M2" s="51"/>
      <c r="N2" s="51"/>
      <c r="O2" s="51"/>
      <c r="P2" s="51"/>
      <c r="Q2" s="51"/>
      <c r="R2" s="51"/>
      <c r="S2" s="51"/>
      <c r="T2" s="51"/>
      <c r="U2" s="51"/>
      <c r="V2" s="51"/>
      <c r="W2" s="51"/>
      <c r="X2" s="51"/>
      <c r="Y2" s="51"/>
      <c r="Z2" s="52"/>
    </row>
    <row r="3" spans="2:13" s="25" customFormat="1" ht="16.5" customHeight="1">
      <c r="B3" s="21" t="s">
        <v>7</v>
      </c>
      <c r="C3" s="22" t="str">
        <f>' Summary Elem'!$B$3</f>
        <v>Evergreen School District</v>
      </c>
      <c r="D3" s="23"/>
      <c r="E3" s="23"/>
      <c r="F3" s="108"/>
      <c r="G3" s="109"/>
      <c r="H3" s="109"/>
      <c r="I3" s="23"/>
      <c r="J3" s="23"/>
      <c r="K3" s="23"/>
      <c r="L3" s="23"/>
      <c r="M3" s="23"/>
    </row>
    <row r="4" spans="2:12" s="25" customFormat="1" ht="16.5" customHeight="1">
      <c r="B4" s="21" t="s">
        <v>48</v>
      </c>
      <c r="C4" s="24" t="str">
        <f>' Summary Elem'!$B$4</f>
        <v>Pine Elementary School</v>
      </c>
      <c r="D4" s="26"/>
      <c r="E4" s="23"/>
      <c r="F4" s="23"/>
      <c r="G4" s="23"/>
      <c r="H4" s="23"/>
      <c r="I4" s="23"/>
      <c r="J4" s="23"/>
      <c r="K4" s="23"/>
      <c r="L4" s="23"/>
    </row>
    <row r="5" spans="1:12" s="25" customFormat="1" ht="9.75" customHeight="1">
      <c r="A5" s="27"/>
      <c r="B5" s="26"/>
      <c r="C5" s="28"/>
      <c r="D5" s="28"/>
      <c r="E5" s="20"/>
      <c r="F5" s="20"/>
      <c r="G5" s="20"/>
      <c r="H5" s="23"/>
      <c r="I5" s="23"/>
      <c r="J5" s="23"/>
      <c r="K5" s="23"/>
      <c r="L5" s="23"/>
    </row>
    <row r="7" spans="4:8" ht="16.5" thickBot="1">
      <c r="D7" s="147" t="s">
        <v>49</v>
      </c>
      <c r="E7" s="147"/>
      <c r="F7" s="147"/>
      <c r="G7" s="147"/>
      <c r="H7" s="116">
        <v>92</v>
      </c>
    </row>
    <row r="8" spans="1:8" ht="16.5" thickBot="1">
      <c r="A8" s="174" t="s">
        <v>3</v>
      </c>
      <c r="B8" s="174"/>
      <c r="C8" s="172" t="s">
        <v>3</v>
      </c>
      <c r="D8" s="151" t="s">
        <v>71</v>
      </c>
      <c r="E8" s="152"/>
      <c r="F8" s="151" t="s">
        <v>89</v>
      </c>
      <c r="G8" s="152"/>
      <c r="H8" s="32" t="s">
        <v>12</v>
      </c>
    </row>
    <row r="9" spans="3:8" ht="13.5" thickBot="1">
      <c r="C9" s="173"/>
      <c r="D9" s="119" t="s">
        <v>5</v>
      </c>
      <c r="E9" s="119" t="s">
        <v>6</v>
      </c>
      <c r="F9" s="119" t="s">
        <v>5</v>
      </c>
      <c r="G9" s="119" t="s">
        <v>6</v>
      </c>
      <c r="H9" s="119" t="s">
        <v>13</v>
      </c>
    </row>
    <row r="10" spans="2:8" ht="12.75">
      <c r="B10" s="33" t="s">
        <v>17</v>
      </c>
      <c r="C10" s="117" t="str">
        <f>IF((D10+F10)&gt;=84,(IF(OR(G10&gt;=H7,H10&gt;=H7),"MET","NOT MET")),"PENDING")</f>
        <v>PENDING</v>
      </c>
      <c r="D10" s="120"/>
      <c r="E10" s="123"/>
      <c r="F10" s="120"/>
      <c r="G10" s="123"/>
      <c r="H10" s="115" t="str">
        <f aca="true" t="shared" si="0" ref="H10:H19">IF(ISERROR(((D10*E10)+(F10*G10))/(D10+F10)),"*",(((D10*E10)+(F10*G10))/(D10+F10)))</f>
        <v>*</v>
      </c>
    </row>
    <row r="11" spans="2:8" ht="12.75">
      <c r="B11" s="34" t="s">
        <v>29</v>
      </c>
      <c r="C11" s="102" t="str">
        <f>IF((D11+F11)&gt;=84,(IF(OR(G11&gt;=$H$7,H11&gt;=$H$7),"MET","NOT MET")),"NA")</f>
        <v>NA</v>
      </c>
      <c r="D11" s="121"/>
      <c r="E11" s="124"/>
      <c r="F11" s="121"/>
      <c r="G11" s="124"/>
      <c r="H11" s="127" t="str">
        <f t="shared" si="0"/>
        <v>*</v>
      </c>
    </row>
    <row r="12" spans="2:8" ht="12.75">
      <c r="B12" s="34" t="s">
        <v>19</v>
      </c>
      <c r="C12" s="102" t="str">
        <f aca="true" t="shared" si="1" ref="C12:C19">IF((D12+F12)&gt;=84,(IF(OR(G12&gt;=$H$7,H12&gt;=$H$7),"MET","NOT MET")),"NA")</f>
        <v>NA</v>
      </c>
      <c r="D12" s="121"/>
      <c r="E12" s="124"/>
      <c r="F12" s="121"/>
      <c r="G12" s="124"/>
      <c r="H12" s="127" t="str">
        <f t="shared" si="0"/>
        <v>*</v>
      </c>
    </row>
    <row r="13" spans="2:8" ht="12.75">
      <c r="B13" s="34" t="s">
        <v>18</v>
      </c>
      <c r="C13" s="102" t="str">
        <f t="shared" si="1"/>
        <v>NA</v>
      </c>
      <c r="D13" s="121"/>
      <c r="E13" s="124"/>
      <c r="F13" s="121"/>
      <c r="G13" s="124"/>
      <c r="H13" s="127" t="str">
        <f t="shared" si="0"/>
        <v>*</v>
      </c>
    </row>
    <row r="14" spans="2:8" ht="12.75">
      <c r="B14" s="34" t="s">
        <v>31</v>
      </c>
      <c r="C14" s="102" t="str">
        <f t="shared" si="1"/>
        <v>NA</v>
      </c>
      <c r="D14" s="121"/>
      <c r="E14" s="124"/>
      <c r="F14" s="121"/>
      <c r="G14" s="124"/>
      <c r="H14" s="127" t="str">
        <f t="shared" si="0"/>
        <v>*</v>
      </c>
    </row>
    <row r="15" spans="2:8" ht="12.75">
      <c r="B15" s="34" t="s">
        <v>32</v>
      </c>
      <c r="C15" s="102" t="str">
        <f t="shared" si="1"/>
        <v>NA</v>
      </c>
      <c r="D15" s="121"/>
      <c r="E15" s="124"/>
      <c r="F15" s="121"/>
      <c r="G15" s="124"/>
      <c r="H15" s="127" t="str">
        <f t="shared" si="0"/>
        <v>*</v>
      </c>
    </row>
    <row r="16" spans="2:8" ht="12.75">
      <c r="B16" s="34" t="s">
        <v>33</v>
      </c>
      <c r="C16" s="102" t="str">
        <f t="shared" si="1"/>
        <v>NA</v>
      </c>
      <c r="D16" s="121"/>
      <c r="E16" s="124"/>
      <c r="F16" s="121"/>
      <c r="G16" s="124"/>
      <c r="H16" s="127" t="str">
        <f t="shared" si="0"/>
        <v>*</v>
      </c>
    </row>
    <row r="17" spans="2:8" ht="12.75">
      <c r="B17" s="34" t="s">
        <v>30</v>
      </c>
      <c r="C17" s="102" t="str">
        <f t="shared" si="1"/>
        <v>NA</v>
      </c>
      <c r="D17" s="121"/>
      <c r="E17" s="124"/>
      <c r="F17" s="121"/>
      <c r="G17" s="124"/>
      <c r="H17" s="127" t="str">
        <f t="shared" si="0"/>
        <v>*</v>
      </c>
    </row>
    <row r="18" spans="2:8" ht="12.75">
      <c r="B18" s="34" t="s">
        <v>34</v>
      </c>
      <c r="C18" s="102" t="str">
        <f t="shared" si="1"/>
        <v>NA</v>
      </c>
      <c r="D18" s="121"/>
      <c r="E18" s="124"/>
      <c r="F18" s="121"/>
      <c r="G18" s="124"/>
      <c r="H18" s="127" t="str">
        <f t="shared" si="0"/>
        <v>*</v>
      </c>
    </row>
    <row r="19" spans="2:8" ht="13.5" thickBot="1">
      <c r="B19" s="35" t="s">
        <v>35</v>
      </c>
      <c r="C19" s="118" t="str">
        <f t="shared" si="1"/>
        <v>NA</v>
      </c>
      <c r="D19" s="122"/>
      <c r="E19" s="125"/>
      <c r="F19" s="126"/>
      <c r="G19" s="125"/>
      <c r="H19" s="128" t="str">
        <f t="shared" si="0"/>
        <v>*</v>
      </c>
    </row>
    <row r="20" spans="2:8" ht="26.25" customHeight="1">
      <c r="B20" s="170" t="s">
        <v>91</v>
      </c>
      <c r="C20" s="170"/>
      <c r="D20" s="171"/>
      <c r="E20" s="171"/>
      <c r="F20" s="171"/>
      <c r="G20" s="171"/>
      <c r="H20" s="171"/>
    </row>
    <row r="23" spans="2:8" ht="17.25" customHeight="1" thickBot="1">
      <c r="B23" s="36" t="s">
        <v>36</v>
      </c>
      <c r="C23" s="175" t="s">
        <v>37</v>
      </c>
      <c r="D23" s="175"/>
      <c r="E23" s="175"/>
      <c r="F23" s="175"/>
      <c r="G23" s="175"/>
      <c r="H23" s="175"/>
    </row>
    <row r="24" spans="2:8" ht="14.25" customHeight="1" thickBot="1">
      <c r="B24" s="100" t="s">
        <v>21</v>
      </c>
      <c r="C24" s="165" t="s">
        <v>38</v>
      </c>
      <c r="D24" s="165"/>
      <c r="E24" s="165"/>
      <c r="F24" s="165"/>
      <c r="G24" s="165"/>
      <c r="H24" s="165"/>
    </row>
    <row r="25" spans="2:8" ht="15" customHeight="1" thickBot="1">
      <c r="B25" s="101" t="s">
        <v>77</v>
      </c>
      <c r="C25" s="165" t="s">
        <v>39</v>
      </c>
      <c r="D25" s="165"/>
      <c r="E25" s="165"/>
      <c r="F25" s="165"/>
      <c r="G25" s="165"/>
      <c r="H25" s="165"/>
    </row>
    <row r="26" spans="2:8" ht="14.25" customHeight="1">
      <c r="B26" s="102" t="s">
        <v>40</v>
      </c>
      <c r="C26" s="165" t="s">
        <v>41</v>
      </c>
      <c r="D26" s="165"/>
      <c r="E26" s="165"/>
      <c r="F26" s="165"/>
      <c r="G26" s="165"/>
      <c r="H26" s="165"/>
    </row>
    <row r="27" spans="2:8" ht="15" customHeight="1" thickBot="1">
      <c r="B27" s="103" t="s">
        <v>9</v>
      </c>
      <c r="C27" s="165" t="s">
        <v>42</v>
      </c>
      <c r="D27" s="165"/>
      <c r="E27" s="165"/>
      <c r="F27" s="165"/>
      <c r="G27" s="165"/>
      <c r="H27" s="165"/>
    </row>
    <row r="28" spans="2:8" ht="12.75">
      <c r="B28" s="113" t="s">
        <v>43</v>
      </c>
      <c r="C28" s="165" t="s">
        <v>44</v>
      </c>
      <c r="D28" s="165"/>
      <c r="E28" s="165"/>
      <c r="F28" s="165"/>
      <c r="G28" s="165"/>
      <c r="H28" s="165"/>
    </row>
    <row r="29" spans="2:8" ht="12.75" customHeight="1">
      <c r="B29" s="114" t="s">
        <v>92</v>
      </c>
      <c r="C29" s="165" t="s">
        <v>93</v>
      </c>
      <c r="D29" s="165"/>
      <c r="E29" s="165"/>
      <c r="F29" s="165"/>
      <c r="G29" s="165"/>
      <c r="H29" s="165"/>
    </row>
    <row r="30" ht="12.75">
      <c r="H30" s="81"/>
    </row>
    <row r="31" ht="13.5" thickBot="1"/>
    <row r="32" spans="1:8" ht="42" customHeight="1">
      <c r="A32" s="133" t="s">
        <v>58</v>
      </c>
      <c r="B32" s="133"/>
      <c r="C32" s="37" t="s">
        <v>15</v>
      </c>
      <c r="D32" s="168" t="s">
        <v>90</v>
      </c>
      <c r="E32" s="168"/>
      <c r="F32" s="169" t="s">
        <v>10</v>
      </c>
      <c r="G32" s="169"/>
      <c r="H32" s="38" t="s">
        <v>3</v>
      </c>
    </row>
    <row r="33" spans="1:8" ht="13.5" customHeight="1">
      <c r="A33" s="45"/>
      <c r="B33" s="34" t="s">
        <v>65</v>
      </c>
      <c r="C33" s="104"/>
      <c r="D33" s="166"/>
      <c r="E33" s="166"/>
      <c r="F33" s="166"/>
      <c r="G33" s="166"/>
      <c r="H33" s="105"/>
    </row>
    <row r="34" spans="1:8" ht="13.5" customHeight="1">
      <c r="A34" s="45"/>
      <c r="B34" s="34" t="s">
        <v>71</v>
      </c>
      <c r="C34" s="104"/>
      <c r="D34" s="166"/>
      <c r="E34" s="166"/>
      <c r="F34" s="166"/>
      <c r="G34" s="166"/>
      <c r="H34" s="105"/>
    </row>
    <row r="35" spans="1:8" ht="13.5" customHeight="1">
      <c r="A35" s="45"/>
      <c r="B35" s="34" t="s">
        <v>89</v>
      </c>
      <c r="C35" s="106" t="str">
        <f>' Summary Elem'!$G$3</f>
        <v>PENDING</v>
      </c>
      <c r="D35" s="167" t="str">
        <f>IF(' Summary Elem'!C8="PENDING","PENDING",IF(OR(' Summary Elem'!C8="NOT MET",' Summary Elem'!C9="NOT MET",' Summary Elem'!C10="NOT MET",' Summary Elem'!C11="NOT MET",' Summary Elem'!C12="NOT MET",' Summary Elem'!C13="NOT MET",' Summary Elem'!C14="NOT MET",' Summary Elem'!C15="NOT MET",' Summary Elem'!C16="NOT MET",' Summary Elem'!C17="NOT MET"),"NOT MET","MET"))</f>
        <v>PENDING</v>
      </c>
      <c r="E35" s="167"/>
      <c r="F35" s="167" t="str">
        <f>IF(' Summary Elem'!D8="PENDING","PENDING",IF(OR(' Summary Elem'!D8="NOT MET",' Summary Elem'!D9="NOT MET",' Summary Elem'!D10="NOT MET",' Summary Elem'!D11="NOT MET",' Summary Elem'!D12="NOT MET",' Summary Elem'!D13="NOT MET",' Summary Elem'!D14="NOT MET",' Summary Elem'!D15="NOT MET",' Summary Elem'!D16="NOT MET",' Summary Elem'!D17="NOT MET"),"NOT MET","MET"))</f>
        <v>PENDING</v>
      </c>
      <c r="G35" s="167"/>
      <c r="H35" s="107" t="str">
        <f>$C$10</f>
        <v>PENDING</v>
      </c>
    </row>
  </sheetData>
  <sheetProtection sheet="1"/>
  <mergeCells count="24">
    <mergeCell ref="B20:H20"/>
    <mergeCell ref="C29:H29"/>
    <mergeCell ref="A1:H1"/>
    <mergeCell ref="A2:H2"/>
    <mergeCell ref="D8:E8"/>
    <mergeCell ref="F8:G8"/>
    <mergeCell ref="C8:C9"/>
    <mergeCell ref="A8:B8"/>
    <mergeCell ref="D7:G7"/>
    <mergeCell ref="C23:H23"/>
    <mergeCell ref="A32:B32"/>
    <mergeCell ref="D32:E32"/>
    <mergeCell ref="F32:G32"/>
    <mergeCell ref="C25:H25"/>
    <mergeCell ref="C27:H27"/>
    <mergeCell ref="C28:H28"/>
    <mergeCell ref="C24:H24"/>
    <mergeCell ref="C26:H26"/>
    <mergeCell ref="D33:E33"/>
    <mergeCell ref="D35:E35"/>
    <mergeCell ref="F33:G33"/>
    <mergeCell ref="F35:G35"/>
    <mergeCell ref="D34:E34"/>
    <mergeCell ref="F34:G34"/>
  </mergeCells>
  <conditionalFormatting sqref="B24:B27 H30 F33:F35 C33:D35 H33:H35 C10:C19">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2009-08-21T20:16:59Z</cp:lastPrinted>
  <dcterms:created xsi:type="dcterms:W3CDTF">2003-06-13T17:31:43Z</dcterms:created>
  <dcterms:modified xsi:type="dcterms:W3CDTF">2010-07-08T18:59:20Z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2010-07-08T00:00:00Z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