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266" windowWidth="7680" windowHeight="9105" tabRatio="735" activeTab="0"/>
  </bookViews>
  <sheets>
    <sheet name="Directions" sheetId="1" r:id="rId1"/>
    <sheet name=" Summary HS" sheetId="2" r:id="rId2"/>
    <sheet name="ELA Details HS" sheetId="3" r:id="rId3"/>
    <sheet name="MathDetails HS" sheetId="4" r:id="rId4"/>
    <sheet name="Graduation" sheetId="5" r:id="rId5"/>
  </sheets>
  <definedNames>
    <definedName name="_xlnm.Print_Area" localSheetId="1">' Summary HS'!$A$1:$G$41</definedName>
    <definedName name="_xlnm.Print_Area" localSheetId="2">'ELA Details HS'!$A$1:$J$47</definedName>
    <definedName name="_xlnm.Print_Area" localSheetId="4">'Graduation'!$A$1:$L$29</definedName>
    <definedName name="_xlnm.Print_Area" localSheetId="3">'MathDetails HS'!$A$1:$J$47</definedName>
  </definedNames>
  <calcPr fullCalcOnLoad="1"/>
</workbook>
</file>

<file path=xl/sharedStrings.xml><?xml version="1.0" encoding="utf-8"?>
<sst xmlns="http://schemas.openxmlformats.org/spreadsheetml/2006/main" count="258" uniqueCount="89">
  <si>
    <t>Participation</t>
  </si>
  <si>
    <t>% Met</t>
  </si>
  <si>
    <t>Margin of Error</t>
  </si>
  <si>
    <t xml:space="preserve"> Rate</t>
  </si>
  <si>
    <t xml:space="preserve">District: </t>
  </si>
  <si>
    <t xml:space="preserve">School: </t>
  </si>
  <si>
    <t>NA</t>
  </si>
  <si>
    <t>Math AYP</t>
  </si>
  <si>
    <t xml:space="preserve"> Math AYP</t>
  </si>
  <si>
    <t>Combined</t>
  </si>
  <si>
    <t>Non Participation</t>
  </si>
  <si>
    <t>Overall AYP</t>
  </si>
  <si>
    <t>Summary</t>
  </si>
  <si>
    <t>District: Woodburn</t>
  </si>
  <si>
    <t>All Students</t>
  </si>
  <si>
    <t>Students with Disabilities</t>
  </si>
  <si>
    <t>Limited English Proficient</t>
  </si>
  <si>
    <t>Did the school meet the standard for AYP?</t>
  </si>
  <si>
    <t xml:space="preserve"> English\ Language Arts AYP</t>
  </si>
  <si>
    <t>MET</t>
  </si>
  <si>
    <t>Academic Status</t>
  </si>
  <si>
    <t>English\ Language Arts (ELA) Details</t>
  </si>
  <si>
    <t>Growth Target</t>
  </si>
  <si>
    <t>Academic Growth</t>
  </si>
  <si>
    <t>Adjusted Status</t>
  </si>
  <si>
    <t># Met</t>
  </si>
  <si>
    <t>% Met Status</t>
  </si>
  <si>
    <t>English \ Language Arts (Reading and Writing)</t>
  </si>
  <si>
    <t>Mathematics                                        (Math and Math Problem-Solving)</t>
  </si>
  <si>
    <t># Tests</t>
  </si>
  <si>
    <t>Mathematics Knowledge and Skills and Math Problem-Solving Details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</si>
  <si>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</si>
  <si>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</si>
  <si>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</si>
  <si>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</si>
  <si>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</si>
  <si>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</si>
  <si>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</si>
  <si>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</si>
  <si>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</si>
  <si>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</si>
  <si>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</si>
  <si>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</si>
  <si>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Data not available</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</si>
  <si>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</si>
  <si>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</si>
  <si>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</si>
  <si>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</si>
  <si>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</si>
  <si>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</si>
  <si>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</si>
  <si>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</si>
  <si>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</si>
  <si>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</si>
  <si>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</si>
  <si>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</si>
  <si>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Participation Target:</t>
  </si>
  <si>
    <t>ELA Target:</t>
  </si>
  <si>
    <t>Math Target:</t>
  </si>
  <si>
    <t>Graduation Target:</t>
  </si>
  <si>
    <t>AYP Calculator directions</t>
  </si>
  <si>
    <t>Enter the name of the district and school</t>
  </si>
  <si>
    <t>You are done.  The summary page will show the results of the AYP calculation rules based on the data you entered.</t>
  </si>
  <si>
    <t>For definitions of data elements and other information about AYP see:</t>
  </si>
  <si>
    <t xml:space="preserve">Click on the Summary HS tab </t>
  </si>
  <si>
    <t>Click on the ELA Details HS tab</t>
  </si>
  <si>
    <t>Click on the MathDetails HS tab</t>
  </si>
  <si>
    <t>Click on the Graduation tab</t>
  </si>
  <si>
    <t>Enter the enrollment in gardes 9 - 12, number of graduates with regular diplomas and number of dropouts for each year</t>
  </si>
  <si>
    <t>#Enroll</t>
  </si>
  <si>
    <t>2002-2003</t>
  </si>
  <si>
    <t>03-04</t>
  </si>
  <si>
    <t>2003-2004</t>
  </si>
  <si>
    <t>2004-2005</t>
  </si>
  <si>
    <t>AYP History</t>
  </si>
  <si>
    <t>Note:  Two years of assessment data are required.  Schools or districts with less than 84 students enrolled in grades 9 - 12 over two years combined should use the AYP calculator for elementary schools</t>
  </si>
  <si>
    <t>Denominator</t>
  </si>
  <si>
    <t>Evergreen</t>
  </si>
  <si>
    <t>Conifer High School</t>
  </si>
  <si>
    <t>2004-05 Preliminary AYP Report</t>
  </si>
  <si>
    <t>04-05</t>
  </si>
  <si>
    <t>http://www.ode.state.or.us/search/results/?id=198</t>
  </si>
  <si>
    <t>Enter the 03-04 data from the 03-04 AYP report</t>
  </si>
  <si>
    <t xml:space="preserve">In the Participation block, enter the number of valid test scores in Reading/Literature and Writing for 2004-05 from students enrolled on the first school day in May.  </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</si>
  <si>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</si>
  <si>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r>
      <t xml:space="preserve">In the Academic Status block, enter the number of reading and writing tests and the number of tests meeting standard for each year.  </t>
    </r>
    <r>
      <rPr>
        <i/>
        <sz val="10"/>
        <rFont val="Arial"/>
        <family val="2"/>
      </rPr>
      <t>Note: Count only the scores of students enrolled for a full academic year on the first school day in May.  Do not include the results for first year ELL students.</t>
    </r>
  </si>
  <si>
    <t xml:space="preserve">In the Participation block, enter the number of valid test scores from students enrolled on the first school day in May.  </t>
  </si>
  <si>
    <t xml:space="preserve">In the Participation block, enter the number of tests from students enrolled on the first school day in May that did not participate in the state assessment or otherwise did not have a valid test score. </t>
  </si>
  <si>
    <t>Use this workbook for a school with grade 12 or a district with grade 12 that cannot be calculated by grade span.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</si>
</sst>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9">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b/>
      <i/>
      <sz val="10"/>
      <name val="Arial"/>
      <family val="2"/>
    </font>
    <font>
      <i/>
      <sz val="10"/>
      <name val="Arial"/>
      <family val="2"/>
    </font>
  </fonts>
  <fills count="5">
    <fill>
      <patternFill/>
    </fill>
    <fill>
      <patternFill patternType="gray125"/>
    </fill>
    <fill>
      <patternFill patternType="solid">
        <fgColor indexed="10"/>
        <bgColor indexed="64"/>
      </patternFill>
    </fill>
    <fill>
      <patternFill patternType="solid">
        <fgColor indexed="39"/>
        <bgColor indexed="64"/>
      </patternFill>
    </fill>
    <fill>
      <patternFill patternType="solid">
        <fgColor indexed="11"/>
        <bgColor indexed="64"/>
      </patternFill>
    </fill>
  </fills>
  <borders count="37">
    <border>
      <left/>
      <right/>
      <top/>
      <bottom/>
      <diagonal/>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color indexed="63"/>
      </right>
      <top style="medium"/>
      <bottom style="medium"/>
    </border>
    <border>
      <left style="medium"/>
      <right>
        <color indexed="63"/>
      </right>
      <top>
        <color indexed="63"/>
      </top>
      <bottom>
        <color indexed="63"/>
      </bottom>
    </border>
    <border>
      <left style="medium"/>
      <right style="double"/>
      <top style="medium"/>
      <bottom>
        <color indexed="63"/>
      </bottom>
    </border>
    <border>
      <left>
        <color indexed="63"/>
      </left>
      <right style="medium"/>
      <top style="thin"/>
      <bottom style="thin"/>
    </border>
    <border>
      <left>
        <color indexed="63"/>
      </left>
      <right style="medium"/>
      <top style="medium"/>
      <bottom style="medium"/>
    </border>
    <border>
      <left>
        <color indexed="63"/>
      </left>
      <right>
        <color indexed="63"/>
      </right>
      <top>
        <color indexed="63"/>
      </top>
      <bottom style="medium"/>
    </border>
    <border>
      <left style="medium"/>
      <right style="medium"/>
      <top style="thin"/>
      <bottom>
        <color indexed="63"/>
      </bottom>
    </border>
    <border>
      <left style="thin"/>
      <right style="thin"/>
      <top style="thin"/>
      <bottom style="thin"/>
    </border>
    <border>
      <left style="medium"/>
      <right style="medium"/>
      <top>
        <color indexed="63"/>
      </top>
      <bottom style="thin"/>
    </border>
    <border>
      <left style="medium"/>
      <right style="thin"/>
      <top style="medium"/>
      <bottom style="medium"/>
    </border>
    <border>
      <left>
        <color indexed="63"/>
      </left>
      <right style="medium"/>
      <top style="medium"/>
      <bottom>
        <color indexed="63"/>
      </bottom>
    </border>
    <border>
      <left style="medium"/>
      <right style="medium"/>
      <top style="thin"/>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thin"/>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right"/>
    </xf>
    <xf numFmtId="0" fontId="5" fillId="0" borderId="0" xfId="0" applyFont="1" applyAlignment="1">
      <alignment horizontal="left"/>
    </xf>
    <xf numFmtId="0" fontId="6" fillId="0" borderId="0" xfId="0" applyFont="1" applyAlignment="1">
      <alignment horizontal="righ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wrapText="1"/>
    </xf>
    <xf numFmtId="0" fontId="0" fillId="0" borderId="3" xfId="0" applyBorder="1" applyAlignment="1">
      <alignment horizontal="left"/>
    </xf>
    <xf numFmtId="0" fontId="0" fillId="0" borderId="4" xfId="0" applyBorder="1" applyAlignment="1" quotePrefix="1">
      <alignment horizontal="center"/>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4" xfId="0" applyFont="1" applyBorder="1" applyAlignment="1">
      <alignment horizontal="center"/>
    </xf>
    <xf numFmtId="2" fontId="0" fillId="0" borderId="8" xfId="0" applyNumberFormat="1" applyBorder="1" applyAlignment="1">
      <alignment horizontal="right"/>
    </xf>
    <xf numFmtId="2" fontId="0" fillId="0" borderId="9" xfId="0" applyNumberFormat="1" applyBorder="1" applyAlignment="1">
      <alignment horizontal="right"/>
    </xf>
    <xf numFmtId="0" fontId="0" fillId="0" borderId="0" xfId="0" applyBorder="1" applyAlignment="1">
      <alignment/>
    </xf>
    <xf numFmtId="0" fontId="9" fillId="0" borderId="0" xfId="0" applyFont="1" applyAlignment="1">
      <alignment horizontal="center" vertical="center"/>
    </xf>
    <xf numFmtId="0" fontId="0" fillId="0" borderId="0" xfId="0" applyFont="1" applyAlignment="1">
      <alignment horizontal="center"/>
    </xf>
    <xf numFmtId="0" fontId="0" fillId="0" borderId="10" xfId="0" applyFont="1" applyBorder="1" applyAlignment="1">
      <alignment horizontal="center"/>
    </xf>
    <xf numFmtId="0" fontId="0" fillId="0" borderId="11" xfId="0" applyFont="1" applyFill="1" applyBorder="1" applyAlignment="1">
      <alignment horizontal="center"/>
    </xf>
    <xf numFmtId="0" fontId="0" fillId="0" borderId="11" xfId="0" applyFont="1" applyFill="1" applyBorder="1" applyAlignment="1" applyProtection="1">
      <alignment horizontal="center"/>
      <protection locked="0"/>
    </xf>
    <xf numFmtId="0" fontId="0" fillId="0" borderId="0" xfId="0" applyAlignment="1" applyProtection="1">
      <alignment horizontal="center"/>
      <protection locked="0"/>
    </xf>
    <xf numFmtId="0" fontId="1" fillId="2" borderId="9" xfId="0" applyFont="1" applyFill="1" applyBorder="1" applyAlignment="1" applyProtection="1">
      <alignment horizontal="center" vertical="center"/>
      <protection locked="0"/>
    </xf>
    <xf numFmtId="0" fontId="0" fillId="0" borderId="12"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4" xfId="0" applyBorder="1" applyAlignment="1" applyProtection="1">
      <alignment horizontal="center"/>
      <protection locked="0"/>
    </xf>
    <xf numFmtId="0" fontId="1" fillId="0" borderId="13" xfId="0" applyFont="1"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4" xfId="0" applyBorder="1" applyAlignment="1" applyProtection="1">
      <alignment horizontal="center" wrapText="1"/>
      <protection locked="0"/>
    </xf>
    <xf numFmtId="0" fontId="0" fillId="0" borderId="11" xfId="0" applyBorder="1" applyAlignment="1">
      <alignment wrapText="1"/>
    </xf>
    <xf numFmtId="0" fontId="0" fillId="0" borderId="11" xfId="0" applyBorder="1" applyAlignment="1">
      <alignment/>
    </xf>
    <xf numFmtId="0" fontId="0" fillId="0" borderId="0" xfId="0" applyFont="1" applyBorder="1" applyAlignment="1">
      <alignment/>
    </xf>
    <xf numFmtId="0" fontId="1" fillId="0" borderId="0" xfId="0" applyFont="1" applyBorder="1" applyAlignment="1" applyProtection="1">
      <alignment horizontal="center" vertical="center"/>
      <protection locked="0"/>
    </xf>
    <xf numFmtId="0" fontId="5" fillId="0" borderId="15" xfId="0" applyFont="1" applyBorder="1" applyAlignment="1">
      <alignment horizontal="center"/>
    </xf>
    <xf numFmtId="0" fontId="13" fillId="0" borderId="2" xfId="0" applyFont="1" applyBorder="1" applyAlignment="1">
      <alignment horizontal="center" vertical="center"/>
    </xf>
    <xf numFmtId="1" fontId="0" fillId="0" borderId="9" xfId="0" applyNumberFormat="1" applyFont="1" applyFill="1" applyBorder="1" applyAlignment="1" applyProtection="1">
      <alignment horizontal="center" vertical="center"/>
      <protection locked="0"/>
    </xf>
    <xf numFmtId="1" fontId="0" fillId="0" borderId="16" xfId="0" applyNumberFormat="1" applyFont="1" applyFill="1" applyBorder="1" applyAlignment="1" applyProtection="1">
      <alignment horizontal="center" vertical="center"/>
      <protection locked="0"/>
    </xf>
    <xf numFmtId="0" fontId="6" fillId="0" borderId="0" xfId="0" applyFont="1" applyAlignment="1" quotePrefix="1">
      <alignment horizontal="left" vertical="center"/>
    </xf>
    <xf numFmtId="0" fontId="1" fillId="3" borderId="9"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0" fillId="0" borderId="17" xfId="0" applyBorder="1" applyAlignment="1" applyProtection="1">
      <alignment horizontal="center"/>
      <protection locked="0"/>
    </xf>
    <xf numFmtId="0" fontId="16" fillId="0" borderId="17"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1" fillId="3" borderId="16" xfId="0" applyFont="1" applyFill="1" applyBorder="1" applyAlignment="1" applyProtection="1">
      <alignment horizontal="center" vertical="center"/>
      <protection locked="0"/>
    </xf>
    <xf numFmtId="0" fontId="0" fillId="0" borderId="10" xfId="0" applyBorder="1" applyAlignment="1" applyProtection="1">
      <alignment horizontal="center" wrapText="1"/>
      <protection locked="0"/>
    </xf>
    <xf numFmtId="0" fontId="1" fillId="3" borderId="18" xfId="0" applyFont="1" applyFill="1" applyBorder="1" applyAlignment="1" applyProtection="1">
      <alignment horizontal="center" vertical="center"/>
      <protection locked="0"/>
    </xf>
    <xf numFmtId="0" fontId="0" fillId="0" borderId="19" xfId="0" applyBorder="1" applyAlignment="1" applyProtection="1">
      <alignment horizontal="center" wrapText="1"/>
      <protection locked="0"/>
    </xf>
    <xf numFmtId="0" fontId="0" fillId="0" borderId="19" xfId="0" applyFont="1" applyBorder="1" applyAlignment="1">
      <alignment horizontal="center"/>
    </xf>
    <xf numFmtId="0" fontId="0" fillId="0" borderId="0" xfId="0" applyAlignment="1">
      <alignment wrapText="1"/>
    </xf>
    <xf numFmtId="0" fontId="18" fillId="0" borderId="0" xfId="0" applyFont="1" applyAlignment="1">
      <alignment wrapText="1"/>
    </xf>
    <xf numFmtId="0" fontId="2" fillId="0" borderId="0" xfId="20" applyAlignment="1">
      <alignment/>
    </xf>
    <xf numFmtId="0" fontId="17" fillId="0" borderId="0" xfId="0" applyFont="1" applyAlignment="1">
      <alignment wrapText="1"/>
    </xf>
    <xf numFmtId="0" fontId="5" fillId="0" borderId="15" xfId="0" applyFont="1" applyBorder="1" applyAlignment="1">
      <alignment horizontal="right"/>
    </xf>
    <xf numFmtId="0" fontId="13" fillId="0" borderId="20" xfId="0" applyFont="1" applyBorder="1" applyAlignment="1">
      <alignment horizontal="center"/>
    </xf>
    <xf numFmtId="0" fontId="0" fillId="0" borderId="8" xfId="0" applyBorder="1" applyAlignment="1" applyProtection="1">
      <alignment horizontal="right"/>
      <protection locked="0"/>
    </xf>
    <xf numFmtId="0" fontId="0" fillId="0" borderId="8" xfId="0" applyBorder="1" applyAlignment="1" applyProtection="1">
      <alignment/>
      <protection locked="0"/>
    </xf>
    <xf numFmtId="0" fontId="0" fillId="0" borderId="9" xfId="0" applyBorder="1" applyAlignment="1" applyProtection="1">
      <alignment horizontal="right"/>
      <protection locked="0"/>
    </xf>
    <xf numFmtId="0" fontId="0" fillId="0" borderId="9" xfId="0" applyBorder="1" applyAlignment="1" applyProtection="1">
      <alignment/>
      <protection locked="0"/>
    </xf>
    <xf numFmtId="0" fontId="0" fillId="0" borderId="21" xfId="0" applyBorder="1" applyAlignment="1" applyProtection="1">
      <alignment horizontal="right"/>
      <protection locked="0"/>
    </xf>
    <xf numFmtId="0" fontId="0" fillId="0" borderId="21" xfId="0" applyBorder="1" applyAlignment="1" applyProtection="1">
      <alignment/>
      <protection locked="0"/>
    </xf>
    <xf numFmtId="0" fontId="6" fillId="0" borderId="0" xfId="0" applyFont="1" applyAlignment="1" applyProtection="1">
      <alignment horizontal="left" vertical="center"/>
      <protection locked="0"/>
    </xf>
    <xf numFmtId="1" fontId="0" fillId="0" borderId="8" xfId="0" applyNumberFormat="1" applyBorder="1" applyAlignment="1" applyProtection="1">
      <alignment/>
      <protection locked="0"/>
    </xf>
    <xf numFmtId="1" fontId="0" fillId="0" borderId="16" xfId="0" applyNumberFormat="1" applyBorder="1" applyAlignment="1" applyProtection="1">
      <alignment/>
      <protection locked="0"/>
    </xf>
    <xf numFmtId="1" fontId="0" fillId="0" borderId="18" xfId="0" applyNumberFormat="1" applyBorder="1" applyAlignment="1" applyProtection="1">
      <alignment/>
      <protection locked="0"/>
    </xf>
    <xf numFmtId="1" fontId="0" fillId="0" borderId="9" xfId="0" applyNumberFormat="1" applyBorder="1" applyAlignment="1" applyProtection="1">
      <alignment/>
      <protection locked="0"/>
    </xf>
    <xf numFmtId="1" fontId="0" fillId="0" borderId="16" xfId="0" applyNumberFormat="1" applyFill="1"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13" fillId="0" borderId="22" xfId="0" applyFont="1" applyBorder="1" applyAlignment="1">
      <alignment horizontal="center"/>
    </xf>
    <xf numFmtId="165" fontId="0" fillId="0" borderId="23" xfId="0" applyNumberFormat="1" applyFill="1" applyBorder="1" applyAlignment="1">
      <alignment horizontal="right"/>
    </xf>
    <xf numFmtId="0" fontId="13" fillId="0" borderId="17" xfId="0" applyFont="1" applyBorder="1" applyAlignment="1">
      <alignment horizontal="center"/>
    </xf>
    <xf numFmtId="0" fontId="0" fillId="0" borderId="17" xfId="0" applyFont="1" applyBorder="1" applyAlignment="1">
      <alignment/>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15" xfId="0" applyFont="1" applyBorder="1" applyAlignment="1" applyProtection="1">
      <alignment horizontal="left"/>
      <protection/>
    </xf>
    <xf numFmtId="0" fontId="5" fillId="0" borderId="15" xfId="0" applyFont="1" applyBorder="1" applyAlignment="1" applyProtection="1">
      <alignment horizontal="center"/>
      <protection/>
    </xf>
    <xf numFmtId="0" fontId="0" fillId="0" borderId="15" xfId="0" applyBorder="1" applyAlignment="1" applyProtection="1">
      <alignment horizontal="center"/>
      <protection/>
    </xf>
    <xf numFmtId="0" fontId="0" fillId="0" borderId="15" xfId="0" applyBorder="1" applyAlignment="1" applyProtection="1">
      <alignment/>
      <protection/>
    </xf>
    <xf numFmtId="0" fontId="5" fillId="0" borderId="15" xfId="0" applyFont="1" applyBorder="1" applyAlignment="1" applyProtection="1">
      <alignment/>
      <protection/>
    </xf>
    <xf numFmtId="0" fontId="0" fillId="0" borderId="4" xfId="0" applyBorder="1" applyAlignment="1" applyProtection="1">
      <alignment horizontal="center"/>
      <protection/>
    </xf>
    <xf numFmtId="0" fontId="0" fillId="0" borderId="5" xfId="0" applyFont="1" applyBorder="1" applyAlignment="1" applyProtection="1">
      <alignment/>
      <protection/>
    </xf>
    <xf numFmtId="0" fontId="1" fillId="3" borderId="9" xfId="0" applyFont="1" applyFill="1" applyBorder="1" applyAlignment="1" applyProtection="1">
      <alignment horizontal="center" vertical="center"/>
      <protection/>
    </xf>
    <xf numFmtId="2" fontId="0" fillId="0" borderId="8" xfId="0" applyNumberFormat="1" applyBorder="1" applyAlignment="1" applyProtection="1">
      <alignment/>
      <protection/>
    </xf>
    <xf numFmtId="0" fontId="0" fillId="0" borderId="6" xfId="0" applyFont="1" applyBorder="1" applyAlignment="1" applyProtection="1">
      <alignment/>
      <protection/>
    </xf>
    <xf numFmtId="0" fontId="1" fillId="4" borderId="10" xfId="0" applyFont="1" applyFill="1" applyBorder="1" applyAlignment="1" applyProtection="1">
      <alignment horizontal="center" vertical="center"/>
      <protection/>
    </xf>
    <xf numFmtId="0" fontId="0" fillId="0" borderId="7" xfId="0" applyFont="1" applyBorder="1" applyAlignment="1" applyProtection="1">
      <alignment/>
      <protection/>
    </xf>
    <xf numFmtId="0" fontId="14" fillId="0" borderId="17" xfId="0" applyFont="1" applyBorder="1" applyAlignment="1" applyProtection="1">
      <alignment horizontal="center" vertical="top" wrapText="1"/>
      <protection/>
    </xf>
    <xf numFmtId="0" fontId="1" fillId="4" borderId="24" xfId="0" applyFont="1" applyFill="1" applyBorder="1" applyAlignment="1" applyProtection="1">
      <alignment horizontal="center" vertical="center"/>
      <protection/>
    </xf>
    <xf numFmtId="0" fontId="1" fillId="4" borderId="25" xfId="0" applyFont="1" applyFill="1" applyBorder="1" applyAlignment="1" applyProtection="1">
      <alignment horizontal="center" vertical="center"/>
      <protection/>
    </xf>
    <xf numFmtId="0" fontId="15" fillId="0" borderId="26" xfId="0" applyFont="1" applyBorder="1" applyAlignment="1" applyProtection="1">
      <alignment horizontal="center" vertical="top" wrapText="1"/>
      <protection/>
    </xf>
    <xf numFmtId="0" fontId="0" fillId="0" borderId="27" xfId="0" applyBorder="1" applyAlignment="1" applyProtection="1">
      <alignment/>
      <protection/>
    </xf>
    <xf numFmtId="0" fontId="4" fillId="0" borderId="0" xfId="0" applyFont="1" applyAlignment="1" applyProtection="1">
      <alignment/>
      <protection/>
    </xf>
    <xf numFmtId="0" fontId="1" fillId="0" borderId="28" xfId="0" applyFont="1" applyFill="1" applyBorder="1" applyAlignment="1" applyProtection="1">
      <alignment horizontal="center" vertical="center"/>
      <protection/>
    </xf>
    <xf numFmtId="0" fontId="1" fillId="3" borderId="28" xfId="0" applyFont="1" applyFill="1" applyBorder="1" applyAlignment="1" applyProtection="1">
      <alignment horizontal="center" vertical="center"/>
      <protection/>
    </xf>
    <xf numFmtId="1" fontId="5" fillId="0" borderId="15" xfId="0" applyNumberFormat="1" applyFont="1" applyBorder="1" applyAlignment="1">
      <alignment horizontal="center"/>
    </xf>
    <xf numFmtId="0" fontId="0" fillId="0" borderId="8" xfId="0" applyFill="1" applyBorder="1" applyAlignment="1" applyProtection="1">
      <alignment horizontal="right"/>
      <protection locked="0"/>
    </xf>
    <xf numFmtId="0" fontId="5" fillId="0" borderId="15" xfId="0" applyFont="1" applyBorder="1" applyAlignment="1">
      <alignment horizontal="center"/>
    </xf>
    <xf numFmtId="0" fontId="0" fillId="0" borderId="18" xfId="0"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0" fillId="0" borderId="15" xfId="0" applyBorder="1" applyAlignment="1">
      <alignment horizontal="center"/>
    </xf>
    <xf numFmtId="0" fontId="13" fillId="0" borderId="10" xfId="0" applyFont="1" applyBorder="1" applyAlignment="1">
      <alignment horizontal="center"/>
    </xf>
    <xf numFmtId="0" fontId="13" fillId="0" borderId="14" xfId="0" applyFont="1" applyBorder="1" applyAlignment="1">
      <alignment horizontal="center"/>
    </xf>
    <xf numFmtId="0" fontId="5" fillId="0" borderId="15" xfId="0" applyFont="1" applyBorder="1" applyAlignment="1">
      <alignment horizontal="right"/>
    </xf>
    <xf numFmtId="0" fontId="0" fillId="0" borderId="3" xfId="0" applyBorder="1" applyAlignment="1">
      <alignment horizontal="left" wrapText="1"/>
    </xf>
    <xf numFmtId="0" fontId="5" fillId="0" borderId="3" xfId="0" applyFont="1" applyBorder="1" applyAlignment="1">
      <alignment horizontal="left"/>
    </xf>
    <xf numFmtId="16" fontId="0" fillId="0" borderId="10" xfId="0" applyNumberFormat="1" applyFont="1" applyBorder="1" applyAlignment="1" quotePrefix="1">
      <alignment horizontal="center"/>
    </xf>
    <xf numFmtId="0" fontId="0" fillId="0" borderId="14" xfId="0" applyBorder="1" applyAlignment="1">
      <alignment horizontal="center"/>
    </xf>
    <xf numFmtId="0" fontId="5" fillId="0" borderId="0" xfId="0" applyFont="1" applyAlignment="1">
      <alignment horizontal="left" wrapText="1"/>
    </xf>
    <xf numFmtId="0" fontId="5" fillId="0" borderId="3" xfId="0" applyFont="1" applyBorder="1" applyAlignment="1">
      <alignment horizontal="left" wrapText="1"/>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xf>
    <xf numFmtId="0" fontId="11"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right" vertical="center"/>
    </xf>
    <xf numFmtId="0" fontId="0" fillId="0" borderId="0" xfId="0" applyAlignment="1">
      <alignment horizontal="right" vertical="center"/>
    </xf>
    <xf numFmtId="0" fontId="0" fillId="0" borderId="3" xfId="0" applyBorder="1" applyAlignment="1">
      <alignment horizontal="right" vertical="center"/>
    </xf>
    <xf numFmtId="0" fontId="12" fillId="0" borderId="2" xfId="0" applyFont="1" applyBorder="1" applyAlignment="1">
      <alignment horizontal="center" wrapText="1"/>
    </xf>
    <xf numFmtId="0" fontId="12" fillId="0" borderId="1" xfId="0" applyFont="1" applyBorder="1" applyAlignment="1">
      <alignment horizontal="center" wrapText="1"/>
    </xf>
    <xf numFmtId="0" fontId="0" fillId="0" borderId="2" xfId="0" applyBorder="1" applyAlignment="1">
      <alignment horizontal="center" wrapText="1"/>
    </xf>
    <xf numFmtId="0" fontId="0" fillId="0" borderId="1" xfId="0" applyBorder="1" applyAlignment="1">
      <alignment horizontal="center" wrapText="1"/>
    </xf>
    <xf numFmtId="0" fontId="0" fillId="0" borderId="10" xfId="0" applyFont="1" applyBorder="1" applyAlignment="1">
      <alignment horizontal="center"/>
    </xf>
    <xf numFmtId="0" fontId="0" fillId="0" borderId="29" xfId="0" applyFont="1" applyBorder="1" applyAlignment="1">
      <alignment horizontal="center"/>
    </xf>
    <xf numFmtId="0" fontId="9" fillId="0" borderId="0" xfId="0" applyFont="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xf>
    <xf numFmtId="0" fontId="5" fillId="0" borderId="0" xfId="0" applyFont="1" applyAlignment="1">
      <alignment horizontal="left"/>
    </xf>
    <xf numFmtId="0" fontId="0" fillId="0" borderId="3" xfId="0" applyBorder="1" applyAlignment="1">
      <alignment horizontal="left"/>
    </xf>
    <xf numFmtId="0" fontId="0" fillId="0" borderId="30" xfId="0" applyFont="1" applyBorder="1" applyAlignment="1" applyProtection="1">
      <alignment horizontal="center"/>
      <protection/>
    </xf>
    <xf numFmtId="0" fontId="0" fillId="0" borderId="31" xfId="0" applyFont="1" applyBorder="1" applyAlignment="1" applyProtection="1">
      <alignment horizontal="center"/>
      <protection/>
    </xf>
    <xf numFmtId="0" fontId="1" fillId="0" borderId="17"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1" fillId="3" borderId="17" xfId="0" applyFont="1" applyFill="1" applyBorder="1" applyAlignment="1" applyProtection="1">
      <alignment horizontal="center" vertical="center"/>
      <protection/>
    </xf>
    <xf numFmtId="0" fontId="1" fillId="3" borderId="32" xfId="0" applyFont="1" applyFill="1" applyBorder="1" applyAlignment="1" applyProtection="1">
      <alignment horizontal="center" vertical="center"/>
      <protection/>
    </xf>
    <xf numFmtId="0" fontId="0" fillId="0" borderId="17" xfId="0" applyBorder="1" applyAlignment="1" applyProtection="1">
      <alignment horizontal="center"/>
      <protection/>
    </xf>
    <xf numFmtId="0" fontId="5" fillId="0" borderId="0" xfId="0" applyFont="1" applyAlignment="1" applyProtection="1">
      <alignment/>
      <protection/>
    </xf>
    <xf numFmtId="0" fontId="0" fillId="0" borderId="30" xfId="0" applyBorder="1" applyAlignment="1" applyProtection="1">
      <alignment horizontal="center"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11"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2" xfId="0" applyBorder="1" applyAlignment="1" applyProtection="1">
      <alignment horizontal="center" vertical="center"/>
      <protection/>
    </xf>
    <xf numFmtId="0" fontId="0" fillId="0" borderId="1" xfId="0" applyBorder="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10"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0" borderId="0" xfId="0" applyFont="1" applyAlignment="1" applyProtection="1">
      <alignment horizontal="center"/>
      <protection/>
    </xf>
    <xf numFmtId="0" fontId="5" fillId="0" borderId="3" xfId="0" applyFont="1"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15" fillId="0" borderId="36"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36"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B1">
      <selection activeCell="B3" sqref="B3"/>
    </sheetView>
  </sheetViews>
  <sheetFormatPr defaultColWidth="9.140625" defaultRowHeight="12.75"/>
  <cols>
    <col min="1" max="1" width="5.8515625" style="0" customWidth="1"/>
    <col min="2" max="2" width="64.28125" style="0" customWidth="1"/>
  </cols>
  <sheetData>
    <row r="1" ht="15.75">
      <c r="B1" s="12" t="s">
        <v>60</v>
      </c>
    </row>
    <row r="2" ht="25.5">
      <c r="B2" s="63" t="s">
        <v>88</v>
      </c>
    </row>
    <row r="4" spans="1:2" ht="12.75">
      <c r="A4">
        <v>1</v>
      </c>
      <c r="B4" t="s">
        <v>64</v>
      </c>
    </row>
    <row r="5" spans="1:2" ht="12.75">
      <c r="A5">
        <v>2</v>
      </c>
      <c r="B5" t="s">
        <v>61</v>
      </c>
    </row>
    <row r="6" spans="1:2" ht="12.75">
      <c r="A6">
        <v>3</v>
      </c>
      <c r="B6" t="s">
        <v>65</v>
      </c>
    </row>
    <row r="7" spans="1:2" ht="12.75">
      <c r="A7">
        <v>4</v>
      </c>
      <c r="B7" t="s">
        <v>82</v>
      </c>
    </row>
    <row r="8" spans="1:2" ht="38.25">
      <c r="A8">
        <v>5</v>
      </c>
      <c r="B8" s="60" t="s">
        <v>83</v>
      </c>
    </row>
    <row r="9" spans="1:2" ht="76.5">
      <c r="A9">
        <v>6</v>
      </c>
      <c r="B9" s="60" t="s">
        <v>84</v>
      </c>
    </row>
    <row r="10" spans="1:2" ht="63.75">
      <c r="A10">
        <v>7</v>
      </c>
      <c r="B10" s="60" t="s">
        <v>85</v>
      </c>
    </row>
    <row r="11" spans="1:2" ht="12.75">
      <c r="A11">
        <v>8</v>
      </c>
      <c r="B11" t="s">
        <v>66</v>
      </c>
    </row>
    <row r="12" spans="1:2" ht="12.75">
      <c r="A12">
        <v>9</v>
      </c>
      <c r="B12" t="s">
        <v>82</v>
      </c>
    </row>
    <row r="13" spans="1:2" ht="25.5">
      <c r="A13">
        <v>10</v>
      </c>
      <c r="B13" s="60" t="s">
        <v>86</v>
      </c>
    </row>
    <row r="14" spans="1:2" ht="38.25">
      <c r="A14">
        <v>11</v>
      </c>
      <c r="B14" s="60" t="s">
        <v>87</v>
      </c>
    </row>
    <row r="15" spans="1:2" ht="57" customHeight="1">
      <c r="A15">
        <v>12</v>
      </c>
      <c r="B15" s="60" t="s">
        <v>85</v>
      </c>
    </row>
    <row r="16" spans="1:2" ht="12.75">
      <c r="A16">
        <v>13</v>
      </c>
      <c r="B16" s="60" t="s">
        <v>67</v>
      </c>
    </row>
    <row r="17" spans="1:2" ht="25.5">
      <c r="A17">
        <v>14</v>
      </c>
      <c r="B17" s="60" t="s">
        <v>68</v>
      </c>
    </row>
    <row r="19" ht="25.5">
      <c r="B19" s="61" t="s">
        <v>62</v>
      </c>
    </row>
    <row r="20" ht="12.75">
      <c r="B20" s="61"/>
    </row>
    <row r="21" ht="38.25" customHeight="1">
      <c r="B21" s="63" t="s">
        <v>75</v>
      </c>
    </row>
    <row r="23" ht="12.75">
      <c r="B23" t="s">
        <v>63</v>
      </c>
    </row>
    <row r="24" ht="12.75">
      <c r="B24" s="62" t="s">
        <v>81</v>
      </c>
    </row>
  </sheetData>
  <hyperlinks>
    <hyperlink ref="B24" r:id="rId1" display="http://www.ode.state.or.us/search/results/?id=198"/>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F7" sqref="F7"/>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9" customFormat="1" ht="21" customHeight="1">
      <c r="A1" s="133" t="s">
        <v>79</v>
      </c>
      <c r="B1" s="134"/>
      <c r="C1" s="134"/>
      <c r="D1" s="134"/>
      <c r="E1" s="134"/>
      <c r="F1" s="134"/>
      <c r="G1" s="134"/>
      <c r="H1" s="8"/>
      <c r="I1" s="8"/>
      <c r="J1" s="8"/>
      <c r="K1" s="8"/>
      <c r="L1" s="8"/>
      <c r="M1" s="8"/>
      <c r="N1" s="8"/>
      <c r="O1" s="8"/>
      <c r="P1" s="8"/>
      <c r="Q1" s="8"/>
      <c r="R1" s="8"/>
      <c r="S1" s="8"/>
      <c r="T1" s="10"/>
    </row>
    <row r="2" spans="1:20" s="9" customFormat="1" ht="18" customHeight="1">
      <c r="A2" s="136" t="s">
        <v>12</v>
      </c>
      <c r="B2" s="136"/>
      <c r="C2" s="136"/>
      <c r="D2" s="136"/>
      <c r="E2" s="136"/>
      <c r="F2" s="136"/>
      <c r="G2" s="136"/>
      <c r="H2" s="8"/>
      <c r="I2" s="8"/>
      <c r="J2" s="8"/>
      <c r="K2" s="8"/>
      <c r="L2" s="8"/>
      <c r="M2" s="8"/>
      <c r="N2" s="8"/>
      <c r="O2" s="8"/>
      <c r="P2" s="8"/>
      <c r="Q2" s="8"/>
      <c r="R2" s="8"/>
      <c r="S2" s="8"/>
      <c r="T2" s="10"/>
    </row>
    <row r="3" spans="1:7" s="9" customFormat="1" ht="16.5" customHeight="1">
      <c r="A3" s="6" t="s">
        <v>4</v>
      </c>
      <c r="B3" s="72" t="s">
        <v>77</v>
      </c>
      <c r="C3" s="15"/>
      <c r="D3" s="138" t="s">
        <v>54</v>
      </c>
      <c r="E3" s="139"/>
      <c r="F3" s="140"/>
      <c r="G3" s="50"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9" customFormat="1" ht="16.5" customHeight="1">
      <c r="A4" s="6" t="s">
        <v>5</v>
      </c>
      <c r="B4" s="72" t="s">
        <v>78</v>
      </c>
      <c r="C4" s="15"/>
      <c r="D4" s="11"/>
      <c r="E4" s="11"/>
      <c r="F4" s="11"/>
      <c r="G4" s="11"/>
    </row>
    <row r="5" spans="1:7" s="9" customFormat="1" ht="16.5" customHeight="1">
      <c r="A5" s="13"/>
      <c r="B5" s="14"/>
      <c r="C5" s="15"/>
      <c r="D5" s="11"/>
      <c r="E5" s="11"/>
      <c r="F5" s="11"/>
      <c r="G5" s="11"/>
    </row>
    <row r="6" spans="1:6" ht="16.5" thickBot="1">
      <c r="A6" s="12"/>
      <c r="B6" s="137" t="s">
        <v>17</v>
      </c>
      <c r="C6" s="137"/>
      <c r="D6" s="137"/>
      <c r="E6" s="137"/>
      <c r="F6" s="137"/>
    </row>
    <row r="7" spans="1:6" ht="42" customHeight="1" thickBot="1">
      <c r="A7" s="135" t="s">
        <v>11</v>
      </c>
      <c r="B7" s="135"/>
      <c r="C7" s="18" t="s">
        <v>18</v>
      </c>
      <c r="D7" s="24" t="s">
        <v>7</v>
      </c>
      <c r="E7" s="30" t="s">
        <v>39</v>
      </c>
      <c r="F7" s="31"/>
    </row>
    <row r="8" spans="1:7" ht="13.5" customHeight="1">
      <c r="A8" s="2"/>
      <c r="B8" s="21" t="s">
        <v>14</v>
      </c>
      <c r="C8" s="50" t="str">
        <f aca="true" t="shared" si="0" ref="C8:C17">C20</f>
        <v>PENDING</v>
      </c>
      <c r="D8" s="50" t="str">
        <f aca="true" t="shared" si="1" ref="D8:D17">C32</f>
        <v>PENDING</v>
      </c>
      <c r="E8" s="55" t="str">
        <f>Graduation!$C$10</f>
        <v>PENDING</v>
      </c>
      <c r="F8" s="32"/>
      <c r="G8" s="33"/>
    </row>
    <row r="9" spans="1:7" ht="13.5" customHeight="1">
      <c r="A9" s="2"/>
      <c r="B9" s="22" t="s">
        <v>31</v>
      </c>
      <c r="C9" s="50" t="str">
        <f t="shared" si="0"/>
        <v>NA</v>
      </c>
      <c r="D9" s="51" t="str">
        <f t="shared" si="1"/>
        <v>NA</v>
      </c>
      <c r="E9" s="52"/>
      <c r="F9" s="54"/>
      <c r="G9" s="33"/>
    </row>
    <row r="10" spans="1:7" ht="13.5" customHeight="1">
      <c r="A10" s="2"/>
      <c r="B10" s="22" t="s">
        <v>16</v>
      </c>
      <c r="C10" s="50" t="str">
        <f t="shared" si="0"/>
        <v>NA</v>
      </c>
      <c r="D10" s="51" t="str">
        <f t="shared" si="1"/>
        <v>NA</v>
      </c>
      <c r="E10" s="53"/>
      <c r="F10" s="54"/>
      <c r="G10" s="33"/>
    </row>
    <row r="11" spans="1:7" ht="13.5" customHeight="1">
      <c r="A11" s="2"/>
      <c r="B11" s="22" t="s">
        <v>15</v>
      </c>
      <c r="C11" s="50" t="str">
        <f t="shared" si="0"/>
        <v>NA</v>
      </c>
      <c r="D11" s="51" t="str">
        <f t="shared" si="1"/>
        <v>NA</v>
      </c>
      <c r="E11" s="53"/>
      <c r="F11" s="54"/>
      <c r="G11" s="33"/>
    </row>
    <row r="12" spans="1:7" ht="13.5" customHeight="1">
      <c r="A12" s="2"/>
      <c r="B12" s="22" t="s">
        <v>33</v>
      </c>
      <c r="C12" s="50" t="str">
        <f t="shared" si="0"/>
        <v>NA</v>
      </c>
      <c r="D12" s="51" t="str">
        <f t="shared" si="1"/>
        <v>NA</v>
      </c>
      <c r="E12" s="52"/>
      <c r="F12" s="54"/>
      <c r="G12" s="33"/>
    </row>
    <row r="13" spans="1:7" ht="13.5" customHeight="1">
      <c r="A13" s="2"/>
      <c r="B13" s="22" t="s">
        <v>34</v>
      </c>
      <c r="C13" s="50" t="str">
        <f t="shared" si="0"/>
        <v>NA</v>
      </c>
      <c r="D13" s="51" t="str">
        <f t="shared" si="1"/>
        <v>NA</v>
      </c>
      <c r="E13" s="52"/>
      <c r="F13" s="54"/>
      <c r="G13" s="33"/>
    </row>
    <row r="14" spans="1:7" ht="13.5" customHeight="1">
      <c r="A14" s="2"/>
      <c r="B14" s="22" t="s">
        <v>35</v>
      </c>
      <c r="C14" s="50" t="str">
        <f t="shared" si="0"/>
        <v>NA</v>
      </c>
      <c r="D14" s="51" t="str">
        <f t="shared" si="1"/>
        <v>NA</v>
      </c>
      <c r="E14" s="52"/>
      <c r="F14" s="54"/>
      <c r="G14" s="33"/>
    </row>
    <row r="15" spans="1:7" ht="13.5" customHeight="1">
      <c r="A15" s="2"/>
      <c r="B15" s="22" t="s">
        <v>32</v>
      </c>
      <c r="C15" s="50" t="str">
        <f t="shared" si="0"/>
        <v>NA</v>
      </c>
      <c r="D15" s="51" t="str">
        <f t="shared" si="1"/>
        <v>NA</v>
      </c>
      <c r="E15" s="52"/>
      <c r="F15" s="54"/>
      <c r="G15" s="33"/>
    </row>
    <row r="16" spans="1:7" ht="13.5" customHeight="1">
      <c r="A16" s="2"/>
      <c r="B16" s="22" t="s">
        <v>36</v>
      </c>
      <c r="C16" s="50" t="str">
        <f t="shared" si="0"/>
        <v>NA</v>
      </c>
      <c r="D16" s="51" t="str">
        <f t="shared" si="1"/>
        <v>NA</v>
      </c>
      <c r="E16" s="52"/>
      <c r="F16" s="54"/>
      <c r="G16" s="33"/>
    </row>
    <row r="17" spans="1:7" ht="13.5" customHeight="1" thickBot="1">
      <c r="A17" s="2"/>
      <c r="B17" s="23" t="s">
        <v>37</v>
      </c>
      <c r="C17" s="50" t="str">
        <f t="shared" si="0"/>
        <v>NA</v>
      </c>
      <c r="D17" s="51" t="str">
        <f t="shared" si="1"/>
        <v>NA</v>
      </c>
      <c r="E17" s="53"/>
      <c r="F17" s="54"/>
      <c r="G17" s="33"/>
    </row>
    <row r="18" spans="1:7" ht="12.75" customHeight="1" thickBot="1">
      <c r="A18" s="12"/>
      <c r="B18" s="12"/>
      <c r="C18" s="33"/>
      <c r="D18" s="33"/>
      <c r="E18" s="33"/>
      <c r="F18" s="33"/>
      <c r="G18" s="33"/>
    </row>
    <row r="19" spans="1:7" ht="42" customHeight="1" thickBot="1">
      <c r="A19" s="131" t="s">
        <v>27</v>
      </c>
      <c r="B19" s="132"/>
      <c r="C19" s="35" t="s">
        <v>18</v>
      </c>
      <c r="D19" s="37" t="s">
        <v>0</v>
      </c>
      <c r="E19" s="40" t="s">
        <v>20</v>
      </c>
      <c r="F19" s="56" t="s">
        <v>23</v>
      </c>
      <c r="G19" s="58" t="s">
        <v>39</v>
      </c>
    </row>
    <row r="20" spans="2:7" ht="13.5" customHeight="1">
      <c r="B20" s="21" t="s">
        <v>14</v>
      </c>
      <c r="C20" s="50" t="str">
        <f>IF(OR(D20="PENDING",E20="PENDING",G20="PENDING"),"PENDING",(IF(OR(D20="NOT MET",AND(E20="NOT MET",OR(F20="NOT MET",G20="NOT MET"))),"NOT MET","MET")))</f>
        <v>PENDING</v>
      </c>
      <c r="D20" s="50" t="str">
        <f>'ELA Details HS'!C10</f>
        <v>PENDING</v>
      </c>
      <c r="E20" s="50" t="str">
        <f>'ELA Details HS'!C24</f>
        <v>PENDING</v>
      </c>
      <c r="F20" s="50" t="str">
        <f>'ELA Details HS'!C37</f>
        <v>NA</v>
      </c>
      <c r="G20" s="57" t="str">
        <f>Graduation!$C$10</f>
        <v>PENDING</v>
      </c>
    </row>
    <row r="21" spans="2:7" ht="13.5" customHeight="1">
      <c r="B21" s="22" t="s">
        <v>31</v>
      </c>
      <c r="C21" s="34" t="str">
        <f>IF('ELA Details HS'!H11&lt;40,"NA",(IF(AND(D21="MET",(OR('ELA Details HS'!H11=40,'ELA Details HS'!H11=41))),"NA",(IF(AND(D21="MET",OR(E21="MET",(AND(F21="MET",G21&lt;&gt;"NOT MET")))),"MET","NOT MET")))))</f>
        <v>NA</v>
      </c>
      <c r="D21" s="50" t="str">
        <f>'ELA Details HS'!C11</f>
        <v>NA</v>
      </c>
      <c r="E21" s="50" t="str">
        <f>'ELA Details HS'!C25</f>
        <v>NA</v>
      </c>
      <c r="F21" s="51" t="str">
        <f>'ELA Details HS'!C38</f>
        <v>NA</v>
      </c>
      <c r="G21" s="57" t="str">
        <f>Graduation!C11</f>
        <v>NA</v>
      </c>
    </row>
    <row r="22" spans="2:7" ht="13.5" customHeight="1">
      <c r="B22" s="22" t="s">
        <v>16</v>
      </c>
      <c r="C22" s="34" t="str">
        <f>IF('ELA Details HS'!H12&lt;40,"NA",(IF(AND(D22="MET",(OR('ELA Details HS'!H12=40,'ELA Details HS'!H12=41))),"NA",(IF(AND(D22="MET",OR(E22="MET",(AND(F22="MET",G22&lt;&gt;"NOT MET")))),"MET","NOT MET")))))</f>
        <v>NA</v>
      </c>
      <c r="D22" s="50" t="str">
        <f>'ELA Details HS'!C12</f>
        <v>NA</v>
      </c>
      <c r="E22" s="50" t="str">
        <f>'ELA Details HS'!C26</f>
        <v>NA</v>
      </c>
      <c r="F22" s="51" t="str">
        <f>'ELA Details HS'!C39</f>
        <v>NA</v>
      </c>
      <c r="G22" s="57" t="str">
        <f>Graduation!C12</f>
        <v>NA</v>
      </c>
    </row>
    <row r="23" spans="2:7" ht="13.5" customHeight="1">
      <c r="B23" s="22" t="s">
        <v>15</v>
      </c>
      <c r="C23" s="34" t="str">
        <f>IF('ELA Details HS'!H13&lt;40,"NA",(IF(AND(D23="MET",(OR('ELA Details HS'!H13=40,'ELA Details HS'!H13=41))),"NA",(IF(AND(D23="MET",OR(E23="MET",(AND(F23="MET",G23&lt;&gt;"NOT MET")))),"MET","NOT MET")))))</f>
        <v>NA</v>
      </c>
      <c r="D23" s="50" t="str">
        <f>'ELA Details HS'!C13</f>
        <v>NA</v>
      </c>
      <c r="E23" s="50" t="str">
        <f>'ELA Details HS'!C27</f>
        <v>NA</v>
      </c>
      <c r="F23" s="51" t="str">
        <f>'ELA Details HS'!C40</f>
        <v>NA</v>
      </c>
      <c r="G23" s="57" t="str">
        <f>Graduation!$C$13</f>
        <v>NA</v>
      </c>
    </row>
    <row r="24" spans="2:7" ht="13.5" customHeight="1">
      <c r="B24" s="22" t="s">
        <v>33</v>
      </c>
      <c r="C24" s="34" t="str">
        <f>IF('ELA Details HS'!H14&lt;40,"NA",(IF(AND(D24="MET",(OR('ELA Details HS'!H14=40,'ELA Details HS'!H14=41))),"NA",(IF(AND(D24="MET",OR(E24="MET",(AND(F24="MET",G24&lt;&gt;"NOT MET")))),"MET","NOT MET")))))</f>
        <v>NA</v>
      </c>
      <c r="D24" s="50" t="str">
        <f>'ELA Details HS'!C14</f>
        <v>NA</v>
      </c>
      <c r="E24" s="50" t="str">
        <f>'ELA Details HS'!C28</f>
        <v>NA</v>
      </c>
      <c r="F24" s="51" t="str">
        <f>'ELA Details HS'!C41</f>
        <v>NA</v>
      </c>
      <c r="G24" s="57" t="str">
        <f>Graduation!$C$14</f>
        <v>NA</v>
      </c>
    </row>
    <row r="25" spans="2:7" ht="13.5" customHeight="1">
      <c r="B25" s="22" t="s">
        <v>34</v>
      </c>
      <c r="C25" s="34" t="str">
        <f>IF('ELA Details HS'!H15&lt;40,"NA",(IF(AND(D25="MET",(OR('ELA Details HS'!H15=40,'ELA Details HS'!H15=41))),"NA",(IF(AND(D25="MET",OR(E25="MET",(AND(F25="MET",G25&lt;&gt;"NOT MET")))),"MET","NOT MET")))))</f>
        <v>NA</v>
      </c>
      <c r="D25" s="50" t="str">
        <f>'ELA Details HS'!C15</f>
        <v>NA</v>
      </c>
      <c r="E25" s="50" t="str">
        <f>'ELA Details HS'!C29</f>
        <v>NA</v>
      </c>
      <c r="F25" s="51" t="str">
        <f>'ELA Details HS'!C42</f>
        <v>NA</v>
      </c>
      <c r="G25" s="57" t="str">
        <f>Graduation!$C$15</f>
        <v>NA</v>
      </c>
    </row>
    <row r="26" spans="2:7" ht="13.5" customHeight="1">
      <c r="B26" s="22" t="s">
        <v>35</v>
      </c>
      <c r="C26" s="34" t="str">
        <f>IF('ELA Details HS'!H16&lt;40,"NA",(IF(AND(D26="MET",(OR('ELA Details HS'!H16=40,'ELA Details HS'!H16=41))),"NA",(IF(AND(D26="MET",OR(E26="MET",(AND(F26="MET",G26&lt;&gt;"NOT MET")))),"MET","NOT MET")))))</f>
        <v>NA</v>
      </c>
      <c r="D26" s="50" t="str">
        <f>'ELA Details HS'!C16</f>
        <v>NA</v>
      </c>
      <c r="E26" s="50" t="str">
        <f>'ELA Details HS'!C30</f>
        <v>NA</v>
      </c>
      <c r="F26" s="51" t="str">
        <f>'ELA Details HS'!C43</f>
        <v>NA</v>
      </c>
      <c r="G26" s="57" t="str">
        <f>Graduation!$C$16</f>
        <v>NA</v>
      </c>
    </row>
    <row r="27" spans="2:7" ht="13.5" customHeight="1">
      <c r="B27" s="22" t="s">
        <v>32</v>
      </c>
      <c r="C27" s="34" t="str">
        <f>IF('ELA Details HS'!H17&lt;40,"NA",(IF(AND(D27="MET",(OR('ELA Details HS'!H17=40,'ELA Details HS'!H17=41))),"NA",(IF(AND(D27="MET",OR(E27="MET",(AND(F27="MET",G27&lt;&gt;"NOT MET")))),"MET","NOT MET")))))</f>
        <v>NA</v>
      </c>
      <c r="D27" s="50" t="str">
        <f>'ELA Details HS'!C17</f>
        <v>NA</v>
      </c>
      <c r="E27" s="50" t="str">
        <f>'ELA Details HS'!C31</f>
        <v>NA</v>
      </c>
      <c r="F27" s="51" t="str">
        <f>'ELA Details HS'!C44</f>
        <v>NA</v>
      </c>
      <c r="G27" s="57" t="str">
        <f>Graduation!$C$17</f>
        <v>NA</v>
      </c>
    </row>
    <row r="28" spans="2:7" ht="13.5" customHeight="1">
      <c r="B28" s="22" t="s">
        <v>36</v>
      </c>
      <c r="C28" s="34" t="str">
        <f>IF('ELA Details HS'!H18&lt;40,"NA",(IF(AND(D28="MET",(OR('ELA Details HS'!H18=40,'ELA Details HS'!H18=41))),"NA",(IF(AND(D28="MET",OR(E28="MET",(AND(F28="MET",G28&lt;&gt;"NOT MET")))),"MET","NOT MET")))))</f>
        <v>NA</v>
      </c>
      <c r="D28" s="50" t="str">
        <f>'ELA Details HS'!C18</f>
        <v>NA</v>
      </c>
      <c r="E28" s="50" t="str">
        <f>'ELA Details HS'!C32</f>
        <v>NA</v>
      </c>
      <c r="F28" s="51" t="str">
        <f>'ELA Details HS'!C45</f>
        <v>NA</v>
      </c>
      <c r="G28" s="57" t="str">
        <f>Graduation!$C$18</f>
        <v>NA</v>
      </c>
    </row>
    <row r="29" spans="2:7" ht="13.5" customHeight="1" thickBot="1">
      <c r="B29" s="23" t="s">
        <v>37</v>
      </c>
      <c r="C29" s="34" t="str">
        <f>IF('ELA Details HS'!H19&lt;40,"NA",(IF(AND(D29="MET",(OR('ELA Details HS'!H19=40,'ELA Details HS'!H19=41))),"NA",(IF(AND(D29="MET",OR(E29="MET",(AND(F29="MET",G29&lt;&gt;"NOT MET")))),"MET","NOT MET")))))</f>
        <v>NA</v>
      </c>
      <c r="D29" s="50" t="str">
        <f>'ELA Details HS'!C19</f>
        <v>NA</v>
      </c>
      <c r="E29" s="50" t="str">
        <f>'ELA Details HS'!C33</f>
        <v>NA</v>
      </c>
      <c r="F29" s="51" t="str">
        <f>'ELA Details HS'!C46</f>
        <v>NA</v>
      </c>
      <c r="G29" s="53" t="s">
        <v>43</v>
      </c>
    </row>
    <row r="30" spans="3:7" ht="12.75" customHeight="1" thickBot="1">
      <c r="C30" s="33"/>
      <c r="D30" s="33"/>
      <c r="E30" s="33"/>
      <c r="F30" s="33"/>
      <c r="G30" s="33"/>
    </row>
    <row r="31" spans="1:7" ht="42" customHeight="1" thickBot="1">
      <c r="A31" s="131" t="s">
        <v>28</v>
      </c>
      <c r="B31" s="132"/>
      <c r="C31" s="39" t="s">
        <v>8</v>
      </c>
      <c r="D31" s="37" t="s">
        <v>0</v>
      </c>
      <c r="E31" s="40" t="s">
        <v>20</v>
      </c>
      <c r="F31" s="36" t="s">
        <v>23</v>
      </c>
      <c r="G31" s="59" t="s">
        <v>39</v>
      </c>
    </row>
    <row r="32" spans="2:7" ht="13.5" customHeight="1">
      <c r="B32" s="21" t="s">
        <v>14</v>
      </c>
      <c r="C32" s="50" t="str">
        <f>IF(OR(D32="PENDING",E32="PENDING",G32="PENDING"),"PENDING",(IF(OR(D32="NOT MET",AND(E32="NOT MET",OR(F32="NOT MET",G32="NOT MET"))),"NOT MET","MET")))</f>
        <v>PENDING</v>
      </c>
      <c r="D32" s="50" t="str">
        <f>'MathDetails HS'!C10</f>
        <v>PENDING</v>
      </c>
      <c r="E32" s="50" t="str">
        <f>'MathDetails HS'!C24</f>
        <v>PENDING</v>
      </c>
      <c r="F32" s="50" t="str">
        <f>'MathDetails HS'!C37</f>
        <v>NA</v>
      </c>
      <c r="G32" s="57" t="str">
        <f>Graduation!$C$10</f>
        <v>PENDING</v>
      </c>
    </row>
    <row r="33" spans="2:7" ht="13.5" customHeight="1">
      <c r="B33" s="22" t="s">
        <v>31</v>
      </c>
      <c r="C33" s="34" t="str">
        <f>IF('MathDetails HS'!H11&lt;40,"NA",(IF(AND(D33="MET",(OR('MathDetails HS'!H11=40,'MathDetails HS'!H11=41))),"NA",(IF(AND(D33="MET",OR(E33="MET",(AND(F33="MET",G33&lt;&gt;"NOT MET")))),"MET","NOT MET")))))</f>
        <v>NA</v>
      </c>
      <c r="D33" s="50" t="str">
        <f>'MathDetails HS'!C11</f>
        <v>NA</v>
      </c>
      <c r="E33" s="50" t="str">
        <f>'MathDetails HS'!C25</f>
        <v>NA</v>
      </c>
      <c r="F33" s="50" t="str">
        <f>'MathDetails HS'!C38</f>
        <v>NA</v>
      </c>
      <c r="G33" s="57" t="str">
        <f>Graduation!C11</f>
        <v>NA</v>
      </c>
    </row>
    <row r="34" spans="2:7" ht="13.5" customHeight="1">
      <c r="B34" s="22" t="s">
        <v>16</v>
      </c>
      <c r="C34" s="34" t="str">
        <f>IF('MathDetails HS'!H12&lt;40,"NA",(IF(AND(D34="MET",(OR('MathDetails HS'!H12=40,'MathDetails HS'!H12=41))),"NA",(IF(AND(D34="MET",OR(E34="MET",(AND(F34="MET",G34&lt;&gt;"NOT MET")))),"MET","NOT MET")))))</f>
        <v>NA</v>
      </c>
      <c r="D34" s="50" t="str">
        <f>'MathDetails HS'!C12</f>
        <v>NA</v>
      </c>
      <c r="E34" s="50" t="str">
        <f>'MathDetails HS'!C26</f>
        <v>NA</v>
      </c>
      <c r="F34" s="50" t="str">
        <f>'MathDetails HS'!C39</f>
        <v>NA</v>
      </c>
      <c r="G34" s="57" t="str">
        <f>Graduation!C12</f>
        <v>NA</v>
      </c>
    </row>
    <row r="35" spans="2:7" ht="13.5" customHeight="1">
      <c r="B35" s="22" t="s">
        <v>15</v>
      </c>
      <c r="C35" s="34" t="str">
        <f>IF('MathDetails HS'!H13&lt;40,"NA",(IF(AND(D35="MET",(OR('MathDetails HS'!H13=40,'MathDetails HS'!H13=41))),"NA",(IF(AND(D35="MET",OR(E35="MET",(AND(F35="MET",G35&lt;&gt;"NOT MET")))),"MET","NOT MET")))))</f>
        <v>NA</v>
      </c>
      <c r="D35" s="50" t="str">
        <f>'MathDetails HS'!C13</f>
        <v>NA</v>
      </c>
      <c r="E35" s="50" t="str">
        <f>'MathDetails HS'!C27</f>
        <v>NA</v>
      </c>
      <c r="F35" s="50" t="str">
        <f>'MathDetails HS'!C40</f>
        <v>NA</v>
      </c>
      <c r="G35" s="57" t="str">
        <f>Graduation!$C$13</f>
        <v>NA</v>
      </c>
    </row>
    <row r="36" spans="2:7" ht="13.5" customHeight="1">
      <c r="B36" s="22" t="s">
        <v>33</v>
      </c>
      <c r="C36" s="34" t="str">
        <f>IF('MathDetails HS'!H14&lt;40,"NA",(IF(AND(D36="MET",(OR('MathDetails HS'!H14=40,'MathDetails HS'!H14=41))),"NA",(IF(AND(D36="MET",OR(E36="MET",(AND(F36="MET",G36&lt;&gt;"NOT MET")))),"MET","NOT MET")))))</f>
        <v>NA</v>
      </c>
      <c r="D36" s="50" t="str">
        <f>'MathDetails HS'!C14</f>
        <v>NA</v>
      </c>
      <c r="E36" s="50" t="str">
        <f>'MathDetails HS'!C28</f>
        <v>NA</v>
      </c>
      <c r="F36" s="50" t="str">
        <f>'MathDetails HS'!C41</f>
        <v>NA</v>
      </c>
      <c r="G36" s="57" t="str">
        <f>Graduation!$C$14</f>
        <v>NA</v>
      </c>
    </row>
    <row r="37" spans="2:7" ht="13.5" customHeight="1">
      <c r="B37" s="22" t="s">
        <v>34</v>
      </c>
      <c r="C37" s="34" t="str">
        <f>IF('MathDetails HS'!H15&lt;40,"NA",(IF(AND(D37="MET",(OR('MathDetails HS'!H15=40,'MathDetails HS'!H15=41))),"NA",(IF(AND(D37="MET",OR(E37="MET",(AND(F37="MET",G37&lt;&gt;"NOT MET")))),"MET","NOT MET")))))</f>
        <v>NA</v>
      </c>
      <c r="D37" s="50" t="str">
        <f>'MathDetails HS'!C15</f>
        <v>NA</v>
      </c>
      <c r="E37" s="50" t="str">
        <f>'MathDetails HS'!C29</f>
        <v>NA</v>
      </c>
      <c r="F37" s="50" t="str">
        <f>'MathDetails HS'!C42</f>
        <v>NA</v>
      </c>
      <c r="G37" s="57" t="str">
        <f>Graduation!$C$15</f>
        <v>NA</v>
      </c>
    </row>
    <row r="38" spans="2:7" ht="13.5" customHeight="1">
      <c r="B38" s="22" t="s">
        <v>35</v>
      </c>
      <c r="C38" s="34" t="str">
        <f>IF('MathDetails HS'!H16&lt;40,"NA",(IF(AND(D38="MET",(OR('MathDetails HS'!H16=40,'MathDetails HS'!H16=41))),"NA",(IF(AND(D38="MET",OR(E38="MET",(AND(F38="MET",G38&lt;&gt;"NOT MET")))),"MET","NOT MET")))))</f>
        <v>NA</v>
      </c>
      <c r="D38" s="50" t="str">
        <f>'MathDetails HS'!C16</f>
        <v>NA</v>
      </c>
      <c r="E38" s="50" t="str">
        <f>'MathDetails HS'!C30</f>
        <v>NA</v>
      </c>
      <c r="F38" s="50" t="str">
        <f>'MathDetails HS'!C43</f>
        <v>NA</v>
      </c>
      <c r="G38" s="57" t="str">
        <f>Graduation!$C$16</f>
        <v>NA</v>
      </c>
    </row>
    <row r="39" spans="2:7" ht="13.5" customHeight="1">
      <c r="B39" s="22" t="s">
        <v>32</v>
      </c>
      <c r="C39" s="34" t="str">
        <f>IF('MathDetails HS'!H17&lt;40,"NA",(IF(AND(D39="MET",(OR('MathDetails HS'!H17=40,'MathDetails HS'!H17=41))),"NA",(IF(AND(D39="MET",OR(E39="MET",(AND(F39="MET",G39&lt;&gt;"NOT MET")))),"MET","NOT MET")))))</f>
        <v>NA</v>
      </c>
      <c r="D39" s="50" t="str">
        <f>'MathDetails HS'!C17</f>
        <v>NA</v>
      </c>
      <c r="E39" s="50" t="str">
        <f>'MathDetails HS'!C31</f>
        <v>NA</v>
      </c>
      <c r="F39" s="50" t="str">
        <f>'MathDetails HS'!C44</f>
        <v>NA</v>
      </c>
      <c r="G39" s="57" t="str">
        <f>Graduation!$C$17</f>
        <v>NA</v>
      </c>
    </row>
    <row r="40" spans="2:7" ht="13.5" customHeight="1">
      <c r="B40" s="22" t="s">
        <v>36</v>
      </c>
      <c r="C40" s="34" t="str">
        <f>IF('MathDetails HS'!H18&lt;40,"NA",(IF(AND(D40="MET",(OR('MathDetails HS'!H18=40,'MathDetails HS'!H18=41))),"NA",(IF(AND(D40="MET",OR(E40="MET",(AND(F40="MET",G40&lt;&gt;"NOT MET")))),"MET","NOT MET")))))</f>
        <v>NA</v>
      </c>
      <c r="D40" s="50" t="str">
        <f>'MathDetails HS'!C18</f>
        <v>NA</v>
      </c>
      <c r="E40" s="50" t="str">
        <f>'MathDetails HS'!C32</f>
        <v>NA</v>
      </c>
      <c r="F40" s="50" t="str">
        <f>'MathDetails HS'!C45</f>
        <v>NA</v>
      </c>
      <c r="G40" s="57" t="str">
        <f>Graduation!$C$18</f>
        <v>NA</v>
      </c>
    </row>
    <row r="41" spans="2:7" ht="13.5" customHeight="1" thickBot="1">
      <c r="B41" s="23" t="s">
        <v>37</v>
      </c>
      <c r="C41" s="34" t="str">
        <f>IF('MathDetails HS'!H19&lt;40,"NA",(IF(AND(D41="MET",(OR('MathDetails HS'!H19=40,'MathDetails HS'!H19=41))),"NA",(IF(AND(D41="MET",OR(E41="MET",(AND(F41="MET",G41&lt;&gt;"NOT MET")))),"MET","NOT MET")))))</f>
        <v>NA</v>
      </c>
      <c r="D41" s="50" t="str">
        <f>'MathDetails HS'!C19</f>
        <v>NA</v>
      </c>
      <c r="E41" s="50" t="str">
        <f>'MathDetails HS'!C33</f>
        <v>NA</v>
      </c>
      <c r="F41" s="50" t="str">
        <f>'MathDetails HS'!C46</f>
        <v>NA</v>
      </c>
      <c r="G41" s="53" t="s">
        <v>43</v>
      </c>
    </row>
  </sheetData>
  <sheetProtection sheet="1" objects="1" scenarios="1"/>
  <mergeCells count="7">
    <mergeCell ref="A31:B31"/>
    <mergeCell ref="A1:G1"/>
    <mergeCell ref="A7:B7"/>
    <mergeCell ref="A19:B19"/>
    <mergeCell ref="A2:G2"/>
    <mergeCell ref="B6:F6"/>
    <mergeCell ref="D3:F3"/>
  </mergeCells>
  <conditionalFormatting sqref="C8:E17 G21:G30 D20:G20 G3 D21:E30 G32:G41 F21:F41 D32:E41 C20: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5" right="0.5" top="1" bottom="0.75" header="0.5" footer="0.5"/>
  <pageSetup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Y46"/>
  <sheetViews>
    <sheetView workbookViewId="0" topLeftCell="C19">
      <selection activeCell="G38" sqref="G38:G46"/>
    </sheetView>
  </sheetViews>
  <sheetFormatPr defaultColWidth="9.140625" defaultRowHeight="12.75"/>
  <cols>
    <col min="1" max="1" width="11.00390625" style="0" customWidth="1"/>
    <col min="2" max="2" width="27.00390625" style="0" customWidth="1"/>
    <col min="3" max="3" width="9.28125" style="0" customWidth="1"/>
    <col min="4" max="4" width="6.7109375" style="0" customWidth="1"/>
    <col min="5" max="5" width="6.28125" style="0" customWidth="1"/>
    <col min="6" max="6" width="7.7109375" style="0" customWidth="1"/>
    <col min="7" max="7" width="7.140625" style="0" customWidth="1"/>
    <col min="8" max="8" width="8.7109375" style="0" customWidth="1"/>
    <col min="9" max="9" width="7.140625" style="0" customWidth="1"/>
    <col min="10" max="10" width="7.7109375" style="0" customWidth="1"/>
  </cols>
  <sheetData>
    <row r="1" spans="1:25" s="9" customFormat="1" ht="21" customHeight="1">
      <c r="A1" s="133" t="s">
        <v>79</v>
      </c>
      <c r="B1" s="133"/>
      <c r="C1" s="133"/>
      <c r="D1" s="133"/>
      <c r="E1" s="133"/>
      <c r="F1" s="133"/>
      <c r="G1" s="133"/>
      <c r="H1" s="133"/>
      <c r="I1" s="133"/>
      <c r="J1" s="8"/>
      <c r="K1" s="8"/>
      <c r="L1" s="8"/>
      <c r="M1" s="8"/>
      <c r="N1" s="8"/>
      <c r="O1" s="8"/>
      <c r="P1" s="8"/>
      <c r="Q1" s="8"/>
      <c r="R1" s="8"/>
      <c r="S1" s="8"/>
      <c r="T1" s="8"/>
      <c r="U1" s="8"/>
      <c r="V1" s="8"/>
      <c r="W1" s="8"/>
      <c r="X1" s="8"/>
      <c r="Y1" s="10"/>
    </row>
    <row r="2" spans="1:25" s="9" customFormat="1" ht="18" customHeight="1">
      <c r="A2" s="147" t="s">
        <v>21</v>
      </c>
      <c r="B2" s="147"/>
      <c r="C2" s="147"/>
      <c r="D2" s="147"/>
      <c r="E2" s="147"/>
      <c r="F2" s="147"/>
      <c r="G2" s="147"/>
      <c r="H2" s="147"/>
      <c r="I2" s="147"/>
      <c r="J2" s="8"/>
      <c r="K2" s="8"/>
      <c r="L2" s="8"/>
      <c r="M2" s="8"/>
      <c r="N2" s="8"/>
      <c r="O2" s="8"/>
      <c r="P2" s="8"/>
      <c r="Q2" s="8"/>
      <c r="R2" s="8"/>
      <c r="S2" s="8"/>
      <c r="T2" s="8"/>
      <c r="U2" s="8"/>
      <c r="V2" s="8"/>
      <c r="W2" s="8"/>
      <c r="X2" s="8"/>
      <c r="Y2" s="10"/>
    </row>
    <row r="3" spans="1:25" s="9" customFormat="1" ht="8.25" customHeight="1">
      <c r="A3" s="28"/>
      <c r="B3" s="28"/>
      <c r="C3" s="28"/>
      <c r="D3" s="28"/>
      <c r="E3" s="28"/>
      <c r="F3" s="28"/>
      <c r="G3" s="28"/>
      <c r="H3" s="28"/>
      <c r="I3" s="28"/>
      <c r="J3" s="8"/>
      <c r="K3" s="8"/>
      <c r="L3" s="8"/>
      <c r="M3" s="8"/>
      <c r="N3" s="8"/>
      <c r="O3" s="8"/>
      <c r="P3" s="8"/>
      <c r="Q3" s="8"/>
      <c r="R3" s="8"/>
      <c r="S3" s="8"/>
      <c r="T3" s="8"/>
      <c r="U3" s="8"/>
      <c r="V3" s="8"/>
      <c r="W3" s="8"/>
      <c r="X3" s="8"/>
      <c r="Y3" s="10"/>
    </row>
    <row r="4" spans="1:12" s="9" customFormat="1" ht="16.5" customHeight="1">
      <c r="A4" s="7" t="s">
        <v>13</v>
      </c>
      <c r="B4" s="49" t="str">
        <f>' Summary HS'!$B$3</f>
        <v>Evergreen</v>
      </c>
      <c r="C4" s="15"/>
      <c r="D4" s="11"/>
      <c r="E4" s="11"/>
      <c r="F4" s="11"/>
      <c r="G4" s="133"/>
      <c r="H4" s="133"/>
      <c r="I4" s="133"/>
      <c r="J4" s="11"/>
      <c r="K4" s="11"/>
      <c r="L4" s="11"/>
    </row>
    <row r="5" spans="1:11" s="9" customFormat="1" ht="16.5" customHeight="1">
      <c r="A5" s="7" t="s">
        <v>55</v>
      </c>
      <c r="B5" s="49" t="str">
        <f>' Summary HS'!$B$4</f>
        <v>Conifer High School</v>
      </c>
      <c r="C5" s="15"/>
      <c r="D5" s="11"/>
      <c r="E5" s="11"/>
      <c r="F5" s="11"/>
      <c r="G5" s="11"/>
      <c r="H5" s="11"/>
      <c r="I5" s="11"/>
      <c r="J5" s="11"/>
      <c r="K5" s="11"/>
    </row>
    <row r="6" spans="1:9" ht="13.5" customHeight="1">
      <c r="A6" s="3"/>
      <c r="B6" s="3"/>
      <c r="C6" s="29"/>
      <c r="D6" s="29"/>
      <c r="E6" s="29"/>
      <c r="F6" s="29"/>
      <c r="G6" s="29"/>
      <c r="H6" s="29"/>
      <c r="I6" s="29"/>
    </row>
    <row r="7" spans="1:11" ht="16.5" customHeight="1" thickBot="1">
      <c r="A7" s="4"/>
      <c r="B7" s="5"/>
      <c r="C7" s="64"/>
      <c r="D7" s="64"/>
      <c r="E7" s="64"/>
      <c r="F7" s="126" t="s">
        <v>56</v>
      </c>
      <c r="G7" s="126"/>
      <c r="H7" s="126"/>
      <c r="I7" s="117">
        <v>94.5</v>
      </c>
      <c r="K7" s="1"/>
    </row>
    <row r="8" spans="1:9" ht="16.5" thickBot="1">
      <c r="A8" s="5"/>
      <c r="B8" s="19"/>
      <c r="C8" s="148" t="s">
        <v>0</v>
      </c>
      <c r="D8" s="124" t="s">
        <v>0</v>
      </c>
      <c r="E8" s="125"/>
      <c r="F8" s="124" t="s">
        <v>10</v>
      </c>
      <c r="G8" s="125"/>
      <c r="H8" s="65" t="s">
        <v>0</v>
      </c>
      <c r="I8" s="46" t="s">
        <v>0</v>
      </c>
    </row>
    <row r="9" spans="1:9" ht="16.5" thickBot="1">
      <c r="A9" s="150" t="s">
        <v>0</v>
      </c>
      <c r="B9" s="151"/>
      <c r="C9" s="149"/>
      <c r="D9" s="20" t="s">
        <v>71</v>
      </c>
      <c r="E9" s="20" t="s">
        <v>80</v>
      </c>
      <c r="F9" s="20" t="s">
        <v>71</v>
      </c>
      <c r="G9" s="20" t="s">
        <v>80</v>
      </c>
      <c r="H9" s="83" t="s">
        <v>76</v>
      </c>
      <c r="I9" s="81" t="s">
        <v>3</v>
      </c>
    </row>
    <row r="10" spans="1:9" ht="16.5" thickBot="1">
      <c r="A10" s="4"/>
      <c r="B10" s="21" t="s">
        <v>14</v>
      </c>
      <c r="C10" s="50" t="str">
        <f>IF((D10+E10+F10+G10)&gt;39,(IF(I10&gt;=$I$7,"MET","NOT MET")),"PENDING")</f>
        <v>PENDING</v>
      </c>
      <c r="D10" s="67"/>
      <c r="E10" s="66"/>
      <c r="F10" s="67"/>
      <c r="G10" s="78"/>
      <c r="H10" s="84">
        <f aca="true" t="shared" si="0" ref="H10:H19">D10+E10+F10+G10</f>
        <v>0</v>
      </c>
      <c r="I10" s="82" t="e">
        <f>100*(D10+E10)/(D10+E10+F10+G10)</f>
        <v>#DIV/0!</v>
      </c>
    </row>
    <row r="11" spans="1:9" ht="16.5" thickBot="1">
      <c r="A11" s="4"/>
      <c r="B11" s="22" t="s">
        <v>31</v>
      </c>
      <c r="C11" s="50" t="str">
        <f aca="true" t="shared" si="1" ref="C11:C19">IF((D11+E11+F11+G11)&gt;39,(IF(I11&gt;=$I$7,"MET","NOT MET")),"NA")</f>
        <v>NA</v>
      </c>
      <c r="D11" s="69"/>
      <c r="E11" s="68"/>
      <c r="F11" s="69"/>
      <c r="G11" s="79"/>
      <c r="H11" s="84">
        <f t="shared" si="0"/>
        <v>0</v>
      </c>
      <c r="I11" s="82" t="e">
        <f aca="true" t="shared" si="2" ref="I11:I19">100*(D11+E11)/(D11+E11+F11+G11)</f>
        <v>#DIV/0!</v>
      </c>
    </row>
    <row r="12" spans="1:9" ht="16.5" thickBot="1">
      <c r="A12" s="4"/>
      <c r="B12" s="22" t="s">
        <v>16</v>
      </c>
      <c r="C12" s="50" t="str">
        <f t="shared" si="1"/>
        <v>NA</v>
      </c>
      <c r="D12" s="69"/>
      <c r="E12" s="68"/>
      <c r="F12" s="69"/>
      <c r="G12" s="79"/>
      <c r="H12" s="84">
        <f t="shared" si="0"/>
        <v>0</v>
      </c>
      <c r="I12" s="82" t="e">
        <f t="shared" si="2"/>
        <v>#DIV/0!</v>
      </c>
    </row>
    <row r="13" spans="1:9" ht="16.5" thickBot="1">
      <c r="A13" s="4"/>
      <c r="B13" s="22" t="s">
        <v>15</v>
      </c>
      <c r="C13" s="50" t="str">
        <f t="shared" si="1"/>
        <v>NA</v>
      </c>
      <c r="D13" s="69"/>
      <c r="E13" s="68"/>
      <c r="F13" s="69"/>
      <c r="G13" s="79"/>
      <c r="H13" s="84">
        <f t="shared" si="0"/>
        <v>0</v>
      </c>
      <c r="I13" s="82" t="e">
        <f t="shared" si="2"/>
        <v>#DIV/0!</v>
      </c>
    </row>
    <row r="14" spans="1:9" ht="16.5" thickBot="1">
      <c r="A14" s="4"/>
      <c r="B14" s="22" t="s">
        <v>33</v>
      </c>
      <c r="C14" s="50" t="str">
        <f t="shared" si="1"/>
        <v>NA</v>
      </c>
      <c r="D14" s="69"/>
      <c r="E14" s="68"/>
      <c r="F14" s="69"/>
      <c r="G14" s="79"/>
      <c r="H14" s="84">
        <f t="shared" si="0"/>
        <v>0</v>
      </c>
      <c r="I14" s="82" t="e">
        <f t="shared" si="2"/>
        <v>#DIV/0!</v>
      </c>
    </row>
    <row r="15" spans="1:9" ht="16.5" thickBot="1">
      <c r="A15" s="4"/>
      <c r="B15" s="22" t="s">
        <v>34</v>
      </c>
      <c r="C15" s="50" t="str">
        <f t="shared" si="1"/>
        <v>NA</v>
      </c>
      <c r="D15" s="69"/>
      <c r="E15" s="68"/>
      <c r="F15" s="69"/>
      <c r="G15" s="79"/>
      <c r="H15" s="84">
        <f t="shared" si="0"/>
        <v>0</v>
      </c>
      <c r="I15" s="82" t="e">
        <f t="shared" si="2"/>
        <v>#DIV/0!</v>
      </c>
    </row>
    <row r="16" spans="1:9" ht="16.5" thickBot="1">
      <c r="A16" s="4"/>
      <c r="B16" s="22" t="s">
        <v>35</v>
      </c>
      <c r="C16" s="50" t="str">
        <f t="shared" si="1"/>
        <v>NA</v>
      </c>
      <c r="D16" s="69"/>
      <c r="E16" s="68"/>
      <c r="F16" s="69"/>
      <c r="G16" s="79"/>
      <c r="H16" s="84">
        <f t="shared" si="0"/>
        <v>0</v>
      </c>
      <c r="I16" s="82" t="e">
        <f t="shared" si="2"/>
        <v>#DIV/0!</v>
      </c>
    </row>
    <row r="17" spans="1:9" ht="16.5" thickBot="1">
      <c r="A17" s="4"/>
      <c r="B17" s="22" t="s">
        <v>32</v>
      </c>
      <c r="C17" s="50" t="str">
        <f t="shared" si="1"/>
        <v>NA</v>
      </c>
      <c r="D17" s="69"/>
      <c r="E17" s="68"/>
      <c r="F17" s="69"/>
      <c r="G17" s="79"/>
      <c r="H17" s="84">
        <f t="shared" si="0"/>
        <v>0</v>
      </c>
      <c r="I17" s="82" t="e">
        <f t="shared" si="2"/>
        <v>#DIV/0!</v>
      </c>
    </row>
    <row r="18" spans="1:9" ht="16.5" thickBot="1">
      <c r="A18" s="4"/>
      <c r="B18" s="22" t="s">
        <v>36</v>
      </c>
      <c r="C18" s="50" t="str">
        <f t="shared" si="1"/>
        <v>NA</v>
      </c>
      <c r="D18" s="69"/>
      <c r="E18" s="68"/>
      <c r="F18" s="69"/>
      <c r="G18" s="79"/>
      <c r="H18" s="84">
        <f t="shared" si="0"/>
        <v>0</v>
      </c>
      <c r="I18" s="82" t="e">
        <f t="shared" si="2"/>
        <v>#DIV/0!</v>
      </c>
    </row>
    <row r="19" spans="1:9" ht="16.5" thickBot="1">
      <c r="A19" s="4"/>
      <c r="B19" s="23" t="s">
        <v>37</v>
      </c>
      <c r="C19" s="50" t="str">
        <f t="shared" si="1"/>
        <v>NA</v>
      </c>
      <c r="D19" s="71"/>
      <c r="E19" s="70"/>
      <c r="F19" s="71"/>
      <c r="G19" s="80"/>
      <c r="H19" s="84">
        <f t="shared" si="0"/>
        <v>0</v>
      </c>
      <c r="I19" s="82" t="e">
        <f t="shared" si="2"/>
        <v>#DIV/0!</v>
      </c>
    </row>
    <row r="20" spans="1:7" ht="15.75">
      <c r="A20" s="4"/>
      <c r="B20" s="43"/>
      <c r="C20" s="44"/>
      <c r="D20" s="27"/>
      <c r="E20" s="27"/>
      <c r="F20" s="27"/>
      <c r="G20" s="27"/>
    </row>
    <row r="21" spans="1:9" ht="17.25" customHeight="1" thickBot="1">
      <c r="A21" s="4"/>
      <c r="B21" s="4"/>
      <c r="G21" s="119" t="s">
        <v>57</v>
      </c>
      <c r="H21" s="119"/>
      <c r="I21" s="45">
        <v>50</v>
      </c>
    </row>
    <row r="22" spans="1:10" ht="13.5" customHeight="1" thickBot="1">
      <c r="A22" s="150"/>
      <c r="B22" s="151"/>
      <c r="C22" s="143" t="s">
        <v>20</v>
      </c>
      <c r="D22" s="145" t="s">
        <v>72</v>
      </c>
      <c r="E22" s="146"/>
      <c r="F22" s="145" t="s">
        <v>73</v>
      </c>
      <c r="G22" s="146"/>
      <c r="H22" s="143" t="s">
        <v>26</v>
      </c>
      <c r="I22" s="143" t="s">
        <v>2</v>
      </c>
      <c r="J22" s="141" t="s">
        <v>24</v>
      </c>
    </row>
    <row r="23" spans="1:10" ht="15" customHeight="1" thickBot="1">
      <c r="A23" s="150" t="s">
        <v>20</v>
      </c>
      <c r="B23" s="128"/>
      <c r="C23" s="144"/>
      <c r="D23" s="16" t="s">
        <v>29</v>
      </c>
      <c r="E23" s="16" t="s">
        <v>25</v>
      </c>
      <c r="F23" s="16" t="s">
        <v>29</v>
      </c>
      <c r="G23" s="16" t="s">
        <v>25</v>
      </c>
      <c r="H23" s="144"/>
      <c r="I23" s="144"/>
      <c r="J23" s="142"/>
    </row>
    <row r="24" spans="2:10" ht="13.5" thickBot="1">
      <c r="B24" s="21" t="s">
        <v>14</v>
      </c>
      <c r="C24" s="50" t="str">
        <f>IF((D24+F24)&gt;41,(IF(OR(H24&gt;=$I$21,J24&gt;=$I$21),"MET","NOT MET")),"PENDING")</f>
        <v>PENDING</v>
      </c>
      <c r="D24" s="66"/>
      <c r="E24" s="66"/>
      <c r="F24" s="66"/>
      <c r="G24" s="66"/>
      <c r="H24" s="25" t="e">
        <f>100*(E24+G24)/(D24+F24)</f>
        <v>#DIV/0!</v>
      </c>
      <c r="I24" s="25" t="str">
        <f>IF((D24+F24)&gt;41,233*SQRT(0.25/((D24+F24)/2)),"*")</f>
        <v>*</v>
      </c>
      <c r="J24" s="25" t="str">
        <f>IF((D24+F24)&gt;41,H24+I24,"*")</f>
        <v>*</v>
      </c>
    </row>
    <row r="25" spans="2:10" ht="13.5" thickBot="1">
      <c r="B25" s="22" t="s">
        <v>31</v>
      </c>
      <c r="C25" s="38" t="str">
        <f>IF((D25+F25)&gt;41,(IF(OR(H25&gt;=$I$21,J25&gt;=$I$21),"MET","NOT MET")),"NA")</f>
        <v>NA</v>
      </c>
      <c r="D25" s="68"/>
      <c r="E25" s="68"/>
      <c r="F25" s="68"/>
      <c r="G25" s="68"/>
      <c r="H25" s="25" t="e">
        <f aca="true" t="shared" si="3" ref="H25:H33">100*(E25+G25)/(D25+F25)</f>
        <v>#DIV/0!</v>
      </c>
      <c r="I25" s="25" t="str">
        <f aca="true" t="shared" si="4" ref="I25:I33">IF((D25+F25)&gt;41,233*SQRT(0.25/((D25+F25)/2)),"*")</f>
        <v>*</v>
      </c>
      <c r="J25" s="25" t="str">
        <f aca="true" t="shared" si="5" ref="J25:J32">IF((D25+F25)&gt;41,H25+I25,"*")</f>
        <v>*</v>
      </c>
    </row>
    <row r="26" spans="2:10" ht="13.5" thickBot="1">
      <c r="B26" s="22" t="s">
        <v>16</v>
      </c>
      <c r="C26" s="38" t="str">
        <f>IF((D26+F26)&gt;41,(IF(OR(H26&gt;=$I$21,J26&gt;=$I$21),"MET","NOT MET")),"NA")</f>
        <v>NA</v>
      </c>
      <c r="D26" s="68"/>
      <c r="E26" s="68"/>
      <c r="F26" s="68"/>
      <c r="G26" s="68"/>
      <c r="H26" s="25" t="e">
        <f t="shared" si="3"/>
        <v>#DIV/0!</v>
      </c>
      <c r="I26" s="25" t="str">
        <f t="shared" si="4"/>
        <v>*</v>
      </c>
      <c r="J26" s="25" t="str">
        <f t="shared" si="5"/>
        <v>*</v>
      </c>
    </row>
    <row r="27" spans="2:10" ht="13.5" thickBot="1">
      <c r="B27" s="22" t="s">
        <v>15</v>
      </c>
      <c r="C27" s="38" t="str">
        <f aca="true" t="shared" si="6" ref="C27:C33">IF((D27+F27)&gt;41,(IF(OR(H27&gt;=$I$21,J27&gt;=$I$21),"MET","NOT MET")),"NA")</f>
        <v>NA</v>
      </c>
      <c r="D27" s="68"/>
      <c r="E27" s="68"/>
      <c r="F27" s="68"/>
      <c r="G27" s="68"/>
      <c r="H27" s="25" t="e">
        <f t="shared" si="3"/>
        <v>#DIV/0!</v>
      </c>
      <c r="I27" s="25" t="str">
        <f t="shared" si="4"/>
        <v>*</v>
      </c>
      <c r="J27" s="25" t="str">
        <f t="shared" si="5"/>
        <v>*</v>
      </c>
    </row>
    <row r="28" spans="2:10" ht="13.5" thickBot="1">
      <c r="B28" s="22" t="s">
        <v>33</v>
      </c>
      <c r="C28" s="38" t="str">
        <f t="shared" si="6"/>
        <v>NA</v>
      </c>
      <c r="D28" s="68"/>
      <c r="E28" s="68"/>
      <c r="F28" s="68"/>
      <c r="G28" s="68"/>
      <c r="H28" s="25" t="e">
        <f t="shared" si="3"/>
        <v>#DIV/0!</v>
      </c>
      <c r="I28" s="25" t="str">
        <f t="shared" si="4"/>
        <v>*</v>
      </c>
      <c r="J28" s="25" t="str">
        <f t="shared" si="5"/>
        <v>*</v>
      </c>
    </row>
    <row r="29" spans="2:10" ht="13.5" thickBot="1">
      <c r="B29" s="22" t="s">
        <v>34</v>
      </c>
      <c r="C29" s="38" t="str">
        <f t="shared" si="6"/>
        <v>NA</v>
      </c>
      <c r="D29" s="68"/>
      <c r="E29" s="68"/>
      <c r="F29" s="68"/>
      <c r="G29" s="68"/>
      <c r="H29" s="25" t="e">
        <f t="shared" si="3"/>
        <v>#DIV/0!</v>
      </c>
      <c r="I29" s="25" t="str">
        <f t="shared" si="4"/>
        <v>*</v>
      </c>
      <c r="J29" s="25" t="str">
        <f t="shared" si="5"/>
        <v>*</v>
      </c>
    </row>
    <row r="30" spans="2:10" ht="13.5" thickBot="1">
      <c r="B30" s="22" t="s">
        <v>35</v>
      </c>
      <c r="C30" s="38" t="str">
        <f t="shared" si="6"/>
        <v>NA</v>
      </c>
      <c r="D30" s="68"/>
      <c r="E30" s="68"/>
      <c r="F30" s="68"/>
      <c r="G30" s="68"/>
      <c r="H30" s="25" t="e">
        <f t="shared" si="3"/>
        <v>#DIV/0!</v>
      </c>
      <c r="I30" s="25" t="str">
        <f t="shared" si="4"/>
        <v>*</v>
      </c>
      <c r="J30" s="25" t="str">
        <f t="shared" si="5"/>
        <v>*</v>
      </c>
    </row>
    <row r="31" spans="2:10" ht="13.5" thickBot="1">
      <c r="B31" s="22" t="s">
        <v>32</v>
      </c>
      <c r="C31" s="38" t="str">
        <f t="shared" si="6"/>
        <v>NA</v>
      </c>
      <c r="D31" s="68"/>
      <c r="E31" s="68"/>
      <c r="F31" s="68"/>
      <c r="G31" s="68"/>
      <c r="H31" s="25" t="e">
        <f t="shared" si="3"/>
        <v>#DIV/0!</v>
      </c>
      <c r="I31" s="25" t="str">
        <f t="shared" si="4"/>
        <v>*</v>
      </c>
      <c r="J31" s="25" t="str">
        <f t="shared" si="5"/>
        <v>*</v>
      </c>
    </row>
    <row r="32" spans="2:10" ht="13.5" thickBot="1">
      <c r="B32" s="22" t="s">
        <v>36</v>
      </c>
      <c r="C32" s="38" t="str">
        <f t="shared" si="6"/>
        <v>NA</v>
      </c>
      <c r="D32" s="68"/>
      <c r="E32" s="68"/>
      <c r="F32" s="68"/>
      <c r="G32" s="68"/>
      <c r="H32" s="25" t="e">
        <f t="shared" si="3"/>
        <v>#DIV/0!</v>
      </c>
      <c r="I32" s="25" t="str">
        <f t="shared" si="4"/>
        <v>*</v>
      </c>
      <c r="J32" s="25" t="str">
        <f t="shared" si="5"/>
        <v>*</v>
      </c>
    </row>
    <row r="33" spans="2:10" ht="13.5" thickBot="1">
      <c r="B33" s="23" t="s">
        <v>37</v>
      </c>
      <c r="C33" s="38" t="str">
        <f t="shared" si="6"/>
        <v>NA</v>
      </c>
      <c r="D33" s="70"/>
      <c r="E33" s="70"/>
      <c r="F33" s="70"/>
      <c r="G33" s="70"/>
      <c r="H33" s="25" t="e">
        <f t="shared" si="3"/>
        <v>#DIV/0!</v>
      </c>
      <c r="I33" s="25" t="str">
        <f t="shared" si="4"/>
        <v>*</v>
      </c>
      <c r="J33" s="25" t="str">
        <f>IF((D19+F19)&gt;41,H33+I33,"*")</f>
        <v>*</v>
      </c>
    </row>
    <row r="34" ht="13.5" customHeight="1" thickBot="1"/>
    <row r="35" spans="1:13" ht="13.5" customHeight="1" thickBot="1">
      <c r="A35" s="131"/>
      <c r="B35" s="127"/>
      <c r="C35" s="143" t="s">
        <v>23</v>
      </c>
      <c r="D35" s="129" t="s">
        <v>1</v>
      </c>
      <c r="E35" s="130"/>
      <c r="F35" s="121" t="s">
        <v>53</v>
      </c>
      <c r="G35" s="143" t="s">
        <v>22</v>
      </c>
      <c r="H35" s="41"/>
      <c r="I35" s="17"/>
      <c r="M35" s="1"/>
    </row>
    <row r="36" spans="1:8" ht="25.5" customHeight="1" thickBot="1">
      <c r="A36" s="131" t="s">
        <v>23</v>
      </c>
      <c r="B36" s="127"/>
      <c r="C36" s="144"/>
      <c r="D36" s="20" t="s">
        <v>71</v>
      </c>
      <c r="E36" s="20" t="s">
        <v>80</v>
      </c>
      <c r="F36" s="122"/>
      <c r="G36" s="120"/>
      <c r="H36" s="41"/>
    </row>
    <row r="37" spans="2:8" ht="13.5" thickBot="1">
      <c r="B37" s="21" t="s">
        <v>14</v>
      </c>
      <c r="C37" s="34" t="str">
        <f>IF((D24+F24)&gt;41,(IF(C24="MET","NA",IF(F37&gt;=G37,"MET","NOT MET"))),"NA")</f>
        <v>NA</v>
      </c>
      <c r="D37" s="25" t="e">
        <f>100*E24/D24</f>
        <v>#DIV/0!</v>
      </c>
      <c r="E37" s="25" t="e">
        <f aca="true" t="shared" si="7" ref="E37:E46">100*G24/F24</f>
        <v>#DIV/0!</v>
      </c>
      <c r="F37" s="26" t="e">
        <f aca="true" t="shared" si="8" ref="F37:F46">E37-D37</f>
        <v>#DIV/0!</v>
      </c>
      <c r="G37" s="26" t="str">
        <f>IF((D24+F24)&gt;41,(100-D37)/10," *")</f>
        <v> *</v>
      </c>
      <c r="H37" s="42"/>
    </row>
    <row r="38" spans="2:8" ht="13.5" thickBot="1">
      <c r="B38" s="22" t="s">
        <v>31</v>
      </c>
      <c r="C38" s="34" t="str">
        <f aca="true" t="shared" si="9" ref="C38:C46">IF((D25+F25)&gt;41,(IF(C25="MET","NA",IF(F38&gt;=G38,"MET","NOT MET"))),"NA")</f>
        <v>NA</v>
      </c>
      <c r="D38" s="25" t="e">
        <f aca="true" t="shared" si="10" ref="D38:D46">100*E25/D25</f>
        <v>#DIV/0!</v>
      </c>
      <c r="E38" s="25" t="e">
        <f t="shared" si="7"/>
        <v>#DIV/0!</v>
      </c>
      <c r="F38" s="26" t="e">
        <f t="shared" si="8"/>
        <v>#DIV/0!</v>
      </c>
      <c r="G38" s="26" t="str">
        <f aca="true" t="shared" si="11" ref="G38:G46">IF((D25+F25)&gt;41,(100-D38)/10," *")</f>
        <v> *</v>
      </c>
      <c r="H38" s="42"/>
    </row>
    <row r="39" spans="2:8" ht="13.5" thickBot="1">
      <c r="B39" s="22" t="s">
        <v>16</v>
      </c>
      <c r="C39" s="34" t="str">
        <f t="shared" si="9"/>
        <v>NA</v>
      </c>
      <c r="D39" s="25" t="e">
        <f t="shared" si="10"/>
        <v>#DIV/0!</v>
      </c>
      <c r="E39" s="25" t="e">
        <f t="shared" si="7"/>
        <v>#DIV/0!</v>
      </c>
      <c r="F39" s="26" t="e">
        <f t="shared" si="8"/>
        <v>#DIV/0!</v>
      </c>
      <c r="G39" s="26" t="str">
        <f t="shared" si="11"/>
        <v> *</v>
      </c>
      <c r="H39" s="42"/>
    </row>
    <row r="40" spans="2:8" ht="13.5" thickBot="1">
      <c r="B40" s="22" t="s">
        <v>15</v>
      </c>
      <c r="C40" s="34" t="str">
        <f t="shared" si="9"/>
        <v>NA</v>
      </c>
      <c r="D40" s="25" t="e">
        <f t="shared" si="10"/>
        <v>#DIV/0!</v>
      </c>
      <c r="E40" s="25" t="e">
        <f t="shared" si="7"/>
        <v>#DIV/0!</v>
      </c>
      <c r="F40" s="26" t="e">
        <f t="shared" si="8"/>
        <v>#DIV/0!</v>
      </c>
      <c r="G40" s="26" t="str">
        <f t="shared" si="11"/>
        <v> *</v>
      </c>
      <c r="H40" s="42"/>
    </row>
    <row r="41" spans="2:8" ht="13.5" thickBot="1">
      <c r="B41" s="22" t="s">
        <v>33</v>
      </c>
      <c r="C41" s="34" t="str">
        <f t="shared" si="9"/>
        <v>NA</v>
      </c>
      <c r="D41" s="25" t="e">
        <f t="shared" si="10"/>
        <v>#DIV/0!</v>
      </c>
      <c r="E41" s="25" t="e">
        <f t="shared" si="7"/>
        <v>#DIV/0!</v>
      </c>
      <c r="F41" s="26" t="e">
        <f t="shared" si="8"/>
        <v>#DIV/0!</v>
      </c>
      <c r="G41" s="26" t="str">
        <f t="shared" si="11"/>
        <v> *</v>
      </c>
      <c r="H41" s="42"/>
    </row>
    <row r="42" spans="2:8" ht="13.5" thickBot="1">
      <c r="B42" s="22" t="s">
        <v>34</v>
      </c>
      <c r="C42" s="34" t="str">
        <f t="shared" si="9"/>
        <v>NA</v>
      </c>
      <c r="D42" s="25" t="e">
        <f t="shared" si="10"/>
        <v>#DIV/0!</v>
      </c>
      <c r="E42" s="25" t="e">
        <f t="shared" si="7"/>
        <v>#DIV/0!</v>
      </c>
      <c r="F42" s="26" t="e">
        <f t="shared" si="8"/>
        <v>#DIV/0!</v>
      </c>
      <c r="G42" s="26" t="str">
        <f t="shared" si="11"/>
        <v> *</v>
      </c>
      <c r="H42" s="42"/>
    </row>
    <row r="43" spans="2:8" ht="13.5" thickBot="1">
      <c r="B43" s="22" t="s">
        <v>35</v>
      </c>
      <c r="C43" s="34" t="str">
        <f t="shared" si="9"/>
        <v>NA</v>
      </c>
      <c r="D43" s="25" t="e">
        <f t="shared" si="10"/>
        <v>#DIV/0!</v>
      </c>
      <c r="E43" s="25" t="e">
        <f t="shared" si="7"/>
        <v>#DIV/0!</v>
      </c>
      <c r="F43" s="26" t="e">
        <f t="shared" si="8"/>
        <v>#DIV/0!</v>
      </c>
      <c r="G43" s="26" t="str">
        <f t="shared" si="11"/>
        <v> *</v>
      </c>
      <c r="H43" s="42"/>
    </row>
    <row r="44" spans="2:8" ht="13.5" thickBot="1">
      <c r="B44" s="22" t="s">
        <v>32</v>
      </c>
      <c r="C44" s="34" t="str">
        <f t="shared" si="9"/>
        <v>NA</v>
      </c>
      <c r="D44" s="25" t="e">
        <f t="shared" si="10"/>
        <v>#DIV/0!</v>
      </c>
      <c r="E44" s="25" t="e">
        <f t="shared" si="7"/>
        <v>#DIV/0!</v>
      </c>
      <c r="F44" s="26" t="e">
        <f t="shared" si="8"/>
        <v>#DIV/0!</v>
      </c>
      <c r="G44" s="26" t="str">
        <f t="shared" si="11"/>
        <v> *</v>
      </c>
      <c r="H44" s="42"/>
    </row>
    <row r="45" spans="2:8" ht="13.5" thickBot="1">
      <c r="B45" s="22" t="s">
        <v>36</v>
      </c>
      <c r="C45" s="34" t="str">
        <f t="shared" si="9"/>
        <v>NA</v>
      </c>
      <c r="D45" s="25" t="e">
        <f t="shared" si="10"/>
        <v>#DIV/0!</v>
      </c>
      <c r="E45" s="25" t="e">
        <f t="shared" si="7"/>
        <v>#DIV/0!</v>
      </c>
      <c r="F45" s="26" t="e">
        <f t="shared" si="8"/>
        <v>#DIV/0!</v>
      </c>
      <c r="G45" s="26" t="str">
        <f t="shared" si="11"/>
        <v> *</v>
      </c>
      <c r="H45" s="42"/>
    </row>
    <row r="46" spans="2:8" ht="13.5" thickBot="1">
      <c r="B46" s="23" t="s">
        <v>37</v>
      </c>
      <c r="C46" s="34" t="str">
        <f t="shared" si="9"/>
        <v>NA</v>
      </c>
      <c r="D46" s="25" t="e">
        <f t="shared" si="10"/>
        <v>#DIV/0!</v>
      </c>
      <c r="E46" s="25" t="e">
        <f t="shared" si="7"/>
        <v>#DIV/0!</v>
      </c>
      <c r="F46" s="26" t="e">
        <f t="shared" si="8"/>
        <v>#DIV/0!</v>
      </c>
      <c r="G46" s="26" t="str">
        <f t="shared" si="11"/>
        <v> *</v>
      </c>
      <c r="H46" s="42"/>
    </row>
  </sheetData>
  <sheetProtection sheet="1" objects="1" scenarios="1"/>
  <mergeCells count="23">
    <mergeCell ref="G21:H21"/>
    <mergeCell ref="C35:C36"/>
    <mergeCell ref="G35:G36"/>
    <mergeCell ref="F35:F36"/>
    <mergeCell ref="A36:B36"/>
    <mergeCell ref="A23:B23"/>
    <mergeCell ref="A35:B35"/>
    <mergeCell ref="D22:E22"/>
    <mergeCell ref="A22:B22"/>
    <mergeCell ref="D35:E35"/>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37:C46 C10:C20 C24:C33">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Y46"/>
  <sheetViews>
    <sheetView workbookViewId="0" topLeftCell="A22">
      <selection activeCell="E30" sqref="E30"/>
    </sheetView>
  </sheetViews>
  <sheetFormatPr defaultColWidth="9.140625" defaultRowHeight="12.75"/>
  <cols>
    <col min="1" max="1" width="11.00390625" style="0" customWidth="1"/>
    <col min="2" max="2" width="27.00390625" style="0" customWidth="1"/>
    <col min="3" max="3" width="9.28125" style="0" customWidth="1"/>
    <col min="4" max="5" width="6.7109375" style="0" customWidth="1"/>
    <col min="6" max="6" width="7.421875" style="0" customWidth="1"/>
    <col min="7" max="7" width="7.140625" style="0" customWidth="1"/>
    <col min="8" max="8" width="8.7109375" style="0" customWidth="1"/>
    <col min="9" max="9" width="7.140625" style="0" customWidth="1"/>
    <col min="10" max="10" width="7.7109375" style="0" customWidth="1"/>
  </cols>
  <sheetData>
    <row r="1" spans="1:25" s="9" customFormat="1" ht="21" customHeight="1">
      <c r="A1" s="133" t="s">
        <v>79</v>
      </c>
      <c r="B1" s="133"/>
      <c r="C1" s="133"/>
      <c r="D1" s="133"/>
      <c r="E1" s="133"/>
      <c r="F1" s="133"/>
      <c r="G1" s="133"/>
      <c r="H1" s="133"/>
      <c r="I1" s="133"/>
      <c r="J1" s="8"/>
      <c r="K1" s="8"/>
      <c r="L1" s="8"/>
      <c r="M1" s="8"/>
      <c r="N1" s="8"/>
      <c r="O1" s="8"/>
      <c r="P1" s="8"/>
      <c r="Q1" s="8"/>
      <c r="R1" s="8"/>
      <c r="S1" s="8"/>
      <c r="T1" s="8"/>
      <c r="U1" s="8"/>
      <c r="V1" s="8"/>
      <c r="W1" s="8"/>
      <c r="X1" s="8"/>
      <c r="Y1" s="10"/>
    </row>
    <row r="2" spans="1:25" s="9" customFormat="1" ht="18" customHeight="1">
      <c r="A2" s="147" t="s">
        <v>30</v>
      </c>
      <c r="B2" s="147"/>
      <c r="C2" s="147"/>
      <c r="D2" s="147"/>
      <c r="E2" s="147"/>
      <c r="F2" s="147"/>
      <c r="G2" s="147"/>
      <c r="H2" s="147"/>
      <c r="I2" s="147"/>
      <c r="J2" s="8"/>
      <c r="K2" s="8"/>
      <c r="L2" s="8"/>
      <c r="M2" s="8"/>
      <c r="N2" s="8"/>
      <c r="O2" s="8"/>
      <c r="P2" s="8"/>
      <c r="Q2" s="8"/>
      <c r="R2" s="8"/>
      <c r="S2" s="8"/>
      <c r="T2" s="8"/>
      <c r="U2" s="8"/>
      <c r="V2" s="8"/>
      <c r="W2" s="8"/>
      <c r="X2" s="8"/>
      <c r="Y2" s="10"/>
    </row>
    <row r="3" spans="1:25" s="9" customFormat="1" ht="8.25" customHeight="1">
      <c r="A3" s="28"/>
      <c r="B3" s="28"/>
      <c r="C3" s="28"/>
      <c r="D3" s="28"/>
      <c r="E3" s="28"/>
      <c r="F3" s="28"/>
      <c r="G3" s="28"/>
      <c r="H3" s="28"/>
      <c r="I3" s="28"/>
      <c r="J3" s="8"/>
      <c r="K3" s="8"/>
      <c r="L3" s="8"/>
      <c r="M3" s="8"/>
      <c r="N3" s="8"/>
      <c r="O3" s="8"/>
      <c r="P3" s="8"/>
      <c r="Q3" s="8"/>
      <c r="R3" s="8"/>
      <c r="S3" s="8"/>
      <c r="T3" s="8"/>
      <c r="U3" s="8"/>
      <c r="V3" s="8"/>
      <c r="W3" s="8"/>
      <c r="X3" s="8"/>
      <c r="Y3" s="10"/>
    </row>
    <row r="4" spans="1:12" s="9" customFormat="1" ht="16.5" customHeight="1">
      <c r="A4" s="7" t="s">
        <v>13</v>
      </c>
      <c r="B4" s="49" t="str">
        <f>' Summary HS'!$B$3</f>
        <v>Evergreen</v>
      </c>
      <c r="C4" s="15"/>
      <c r="D4" s="11"/>
      <c r="E4" s="11"/>
      <c r="F4" s="11"/>
      <c r="G4" s="133"/>
      <c r="H4" s="133"/>
      <c r="I4" s="133"/>
      <c r="J4" s="11"/>
      <c r="K4" s="11"/>
      <c r="L4" s="11"/>
    </row>
    <row r="5" spans="1:11" s="9" customFormat="1" ht="16.5" customHeight="1">
      <c r="A5" s="7" t="s">
        <v>55</v>
      </c>
      <c r="B5" s="49" t="str">
        <f>' Summary HS'!$B$4</f>
        <v>Conifer High School</v>
      </c>
      <c r="C5" s="15"/>
      <c r="D5" s="11"/>
      <c r="E5" s="11"/>
      <c r="F5" s="11"/>
      <c r="G5" s="11"/>
      <c r="H5" s="11"/>
      <c r="I5" s="11"/>
      <c r="J5" s="11"/>
      <c r="K5" s="11"/>
    </row>
    <row r="6" spans="1:9" ht="13.5" customHeight="1">
      <c r="A6" s="3"/>
      <c r="B6" s="3"/>
      <c r="C6" s="29"/>
      <c r="D6" s="29"/>
      <c r="E6" s="29"/>
      <c r="F6" s="29"/>
      <c r="G6" s="29"/>
      <c r="H6" s="29"/>
      <c r="I6" s="29"/>
    </row>
    <row r="7" spans="1:11" ht="16.5" customHeight="1" thickBot="1">
      <c r="A7" s="4"/>
      <c r="B7" s="5"/>
      <c r="C7" s="64"/>
      <c r="D7" s="64"/>
      <c r="E7" s="64"/>
      <c r="F7" s="126" t="s">
        <v>56</v>
      </c>
      <c r="G7" s="126"/>
      <c r="H7" s="126"/>
      <c r="I7" s="117">
        <v>94.5</v>
      </c>
      <c r="K7" s="1"/>
    </row>
    <row r="8" spans="1:9" ht="16.5" thickBot="1">
      <c r="A8" s="5"/>
      <c r="B8" s="19"/>
      <c r="C8" s="148" t="s">
        <v>0</v>
      </c>
      <c r="D8" s="124" t="s">
        <v>0</v>
      </c>
      <c r="E8" s="125"/>
      <c r="F8" s="124" t="s">
        <v>10</v>
      </c>
      <c r="G8" s="125"/>
      <c r="H8" s="65" t="s">
        <v>0</v>
      </c>
      <c r="I8" s="46" t="s">
        <v>0</v>
      </c>
    </row>
    <row r="9" spans="1:9" ht="16.5" thickBot="1">
      <c r="A9" s="150" t="s">
        <v>0</v>
      </c>
      <c r="B9" s="151"/>
      <c r="C9" s="149"/>
      <c r="D9" s="20" t="s">
        <v>71</v>
      </c>
      <c r="E9" s="20" t="s">
        <v>80</v>
      </c>
      <c r="F9" s="20" t="s">
        <v>71</v>
      </c>
      <c r="G9" s="20" t="s">
        <v>80</v>
      </c>
      <c r="H9" s="83" t="s">
        <v>76</v>
      </c>
      <c r="I9" s="81" t="s">
        <v>3</v>
      </c>
    </row>
    <row r="10" spans="1:9" ht="16.5" thickBot="1">
      <c r="A10" s="4"/>
      <c r="B10" s="21" t="s">
        <v>14</v>
      </c>
      <c r="C10" s="50" t="str">
        <f>IF((D10+E10+F10+G10)&gt;39,(IF(I10&gt;=$I$7,"MET","NOT MET")),"PENDING")</f>
        <v>PENDING</v>
      </c>
      <c r="D10" s="118"/>
      <c r="E10" s="66"/>
      <c r="F10" s="67"/>
      <c r="G10" s="78"/>
      <c r="H10" s="84">
        <f aca="true" t="shared" si="0" ref="H10:H19">D10+E10+F10+G10</f>
        <v>0</v>
      </c>
      <c r="I10" s="82" t="e">
        <f>100*(D10+E10)/(D10+E10+F10+G10)</f>
        <v>#DIV/0!</v>
      </c>
    </row>
    <row r="11" spans="1:9" ht="16.5" thickBot="1">
      <c r="A11" s="4"/>
      <c r="B11" s="22" t="s">
        <v>31</v>
      </c>
      <c r="C11" s="50" t="str">
        <f aca="true" t="shared" si="1" ref="C11:C19">IF((D11+E11+F11+G11)&gt;39,(IF(I11&gt;=$I$7,"MET","NOT MET")),"NA")</f>
        <v>NA</v>
      </c>
      <c r="D11" s="68"/>
      <c r="E11" s="68"/>
      <c r="F11" s="69"/>
      <c r="G11" s="79"/>
      <c r="H11" s="84">
        <f t="shared" si="0"/>
        <v>0</v>
      </c>
      <c r="I11" s="82" t="e">
        <f aca="true" t="shared" si="2" ref="I11:I19">100*(D11+E11)/(D11+E11+F11+G11)</f>
        <v>#DIV/0!</v>
      </c>
    </row>
    <row r="12" spans="1:9" ht="16.5" thickBot="1">
      <c r="A12" s="4"/>
      <c r="B12" s="22" t="s">
        <v>16</v>
      </c>
      <c r="C12" s="50" t="str">
        <f t="shared" si="1"/>
        <v>NA</v>
      </c>
      <c r="D12" s="68"/>
      <c r="E12" s="68"/>
      <c r="F12" s="69"/>
      <c r="G12" s="79"/>
      <c r="H12" s="84">
        <f t="shared" si="0"/>
        <v>0</v>
      </c>
      <c r="I12" s="82" t="e">
        <f t="shared" si="2"/>
        <v>#DIV/0!</v>
      </c>
    </row>
    <row r="13" spans="1:9" ht="16.5" thickBot="1">
      <c r="A13" s="4"/>
      <c r="B13" s="22" t="s">
        <v>15</v>
      </c>
      <c r="C13" s="50" t="str">
        <f t="shared" si="1"/>
        <v>NA</v>
      </c>
      <c r="D13" s="68"/>
      <c r="E13" s="68"/>
      <c r="F13" s="69"/>
      <c r="G13" s="79"/>
      <c r="H13" s="84">
        <f t="shared" si="0"/>
        <v>0</v>
      </c>
      <c r="I13" s="82" t="e">
        <f t="shared" si="2"/>
        <v>#DIV/0!</v>
      </c>
    </row>
    <row r="14" spans="1:9" ht="16.5" thickBot="1">
      <c r="A14" s="4"/>
      <c r="B14" s="22" t="s">
        <v>33</v>
      </c>
      <c r="C14" s="50" t="str">
        <f t="shared" si="1"/>
        <v>NA</v>
      </c>
      <c r="D14" s="68"/>
      <c r="E14" s="68"/>
      <c r="F14" s="69"/>
      <c r="G14" s="79"/>
      <c r="H14" s="84">
        <f t="shared" si="0"/>
        <v>0</v>
      </c>
      <c r="I14" s="82" t="e">
        <f t="shared" si="2"/>
        <v>#DIV/0!</v>
      </c>
    </row>
    <row r="15" spans="1:9" ht="16.5" thickBot="1">
      <c r="A15" s="4"/>
      <c r="B15" s="22" t="s">
        <v>34</v>
      </c>
      <c r="C15" s="50" t="str">
        <f t="shared" si="1"/>
        <v>NA</v>
      </c>
      <c r="D15" s="68"/>
      <c r="E15" s="68"/>
      <c r="F15" s="69"/>
      <c r="G15" s="79"/>
      <c r="H15" s="84">
        <f t="shared" si="0"/>
        <v>0</v>
      </c>
      <c r="I15" s="82" t="e">
        <f t="shared" si="2"/>
        <v>#DIV/0!</v>
      </c>
    </row>
    <row r="16" spans="1:9" ht="16.5" thickBot="1">
      <c r="A16" s="4"/>
      <c r="B16" s="22" t="s">
        <v>35</v>
      </c>
      <c r="C16" s="50" t="str">
        <f t="shared" si="1"/>
        <v>NA</v>
      </c>
      <c r="D16" s="68"/>
      <c r="E16" s="68"/>
      <c r="F16" s="69"/>
      <c r="G16" s="79"/>
      <c r="H16" s="84">
        <f t="shared" si="0"/>
        <v>0</v>
      </c>
      <c r="I16" s="82" t="e">
        <f t="shared" si="2"/>
        <v>#DIV/0!</v>
      </c>
    </row>
    <row r="17" spans="1:9" ht="16.5" thickBot="1">
      <c r="A17" s="4"/>
      <c r="B17" s="22" t="s">
        <v>32</v>
      </c>
      <c r="C17" s="50" t="str">
        <f t="shared" si="1"/>
        <v>NA</v>
      </c>
      <c r="D17" s="68"/>
      <c r="E17" s="68"/>
      <c r="F17" s="69"/>
      <c r="G17" s="79"/>
      <c r="H17" s="84">
        <f t="shared" si="0"/>
        <v>0</v>
      </c>
      <c r="I17" s="82" t="e">
        <f t="shared" si="2"/>
        <v>#DIV/0!</v>
      </c>
    </row>
    <row r="18" spans="1:9" ht="16.5" thickBot="1">
      <c r="A18" s="4"/>
      <c r="B18" s="22" t="s">
        <v>36</v>
      </c>
      <c r="C18" s="50" t="str">
        <f t="shared" si="1"/>
        <v>NA</v>
      </c>
      <c r="D18" s="68"/>
      <c r="E18" s="68"/>
      <c r="F18" s="69"/>
      <c r="G18" s="79"/>
      <c r="H18" s="84">
        <f t="shared" si="0"/>
        <v>0</v>
      </c>
      <c r="I18" s="82" t="e">
        <f t="shared" si="2"/>
        <v>#DIV/0!</v>
      </c>
    </row>
    <row r="19" spans="1:9" ht="16.5" thickBot="1">
      <c r="A19" s="4"/>
      <c r="B19" s="23" t="s">
        <v>37</v>
      </c>
      <c r="C19" s="50" t="str">
        <f t="shared" si="1"/>
        <v>NA</v>
      </c>
      <c r="D19" s="70"/>
      <c r="E19" s="70"/>
      <c r="F19" s="71"/>
      <c r="G19" s="80"/>
      <c r="H19" s="84">
        <f t="shared" si="0"/>
        <v>0</v>
      </c>
      <c r="I19" s="82" t="e">
        <f t="shared" si="2"/>
        <v>#DIV/0!</v>
      </c>
    </row>
    <row r="20" spans="1:7" ht="15.75">
      <c r="A20" s="4"/>
      <c r="B20" s="43"/>
      <c r="C20" s="44"/>
      <c r="D20" s="27"/>
      <c r="E20" s="27"/>
      <c r="F20" s="27"/>
      <c r="G20" s="27"/>
    </row>
    <row r="21" spans="1:9" ht="17.25" customHeight="1" thickBot="1">
      <c r="A21" s="4"/>
      <c r="B21" s="4"/>
      <c r="G21" s="119" t="s">
        <v>58</v>
      </c>
      <c r="H21" s="123"/>
      <c r="I21" s="45">
        <v>49</v>
      </c>
    </row>
    <row r="22" spans="1:10" ht="13.5" customHeight="1" thickBot="1">
      <c r="A22" s="150"/>
      <c r="B22" s="151"/>
      <c r="C22" s="143" t="s">
        <v>20</v>
      </c>
      <c r="D22" s="145" t="s">
        <v>72</v>
      </c>
      <c r="E22" s="146"/>
      <c r="F22" s="145" t="s">
        <v>73</v>
      </c>
      <c r="G22" s="146"/>
      <c r="H22" s="143" t="s">
        <v>26</v>
      </c>
      <c r="I22" s="143" t="s">
        <v>2</v>
      </c>
      <c r="J22" s="141" t="s">
        <v>24</v>
      </c>
    </row>
    <row r="23" spans="1:10" ht="15" customHeight="1" thickBot="1">
      <c r="A23" s="150" t="s">
        <v>20</v>
      </c>
      <c r="B23" s="128"/>
      <c r="C23" s="144"/>
      <c r="D23" s="16" t="s">
        <v>29</v>
      </c>
      <c r="E23" s="16" t="s">
        <v>25</v>
      </c>
      <c r="F23" s="16" t="s">
        <v>29</v>
      </c>
      <c r="G23" s="16" t="s">
        <v>25</v>
      </c>
      <c r="H23" s="144"/>
      <c r="I23" s="144"/>
      <c r="J23" s="142"/>
    </row>
    <row r="24" spans="2:10" ht="13.5" thickBot="1">
      <c r="B24" s="21" t="s">
        <v>14</v>
      </c>
      <c r="C24" s="50" t="str">
        <f>IF((D24+F24)&gt;41,(IF(OR(H24&gt;=$I$21,J24&gt;=$I$21),"MET","NOT MET")),"PENDING")</f>
        <v>PENDING</v>
      </c>
      <c r="D24" s="66"/>
      <c r="E24" s="66"/>
      <c r="F24" s="66"/>
      <c r="G24" s="66"/>
      <c r="H24" s="25" t="e">
        <f>100*(E24+G24)/(D24+F24)</f>
        <v>#DIV/0!</v>
      </c>
      <c r="I24" s="25" t="str">
        <f>IF((D24+F24)&gt;41,233*SQRT(0.25/((D24+F24)/2)),"*")</f>
        <v>*</v>
      </c>
      <c r="J24" s="25" t="str">
        <f>IF((D24+F24)&gt;41,H24+I24,"*")</f>
        <v>*</v>
      </c>
    </row>
    <row r="25" spans="2:10" ht="13.5" thickBot="1">
      <c r="B25" s="22" t="s">
        <v>31</v>
      </c>
      <c r="C25" s="38" t="str">
        <f>IF((D25+F25)&gt;41,(IF(OR(H25&gt;=$I$21,J25&gt;=$I$21),"MET","NOT MET")),"NA")</f>
        <v>NA</v>
      </c>
      <c r="D25" s="68"/>
      <c r="E25" s="68"/>
      <c r="F25" s="68"/>
      <c r="G25" s="68"/>
      <c r="H25" s="25" t="e">
        <f aca="true" t="shared" si="3" ref="H25:H33">100*(E25+G25)/(D25+F25)</f>
        <v>#DIV/0!</v>
      </c>
      <c r="I25" s="25" t="str">
        <f aca="true" t="shared" si="4" ref="I25:I33">IF((D25+F25)&gt;41,233*SQRT(0.25/((D25+F25)/2)),"*")</f>
        <v>*</v>
      </c>
      <c r="J25" s="25" t="str">
        <f aca="true" t="shared" si="5" ref="J25:J32">IF((D25+F25)&gt;41,H25+I25,"*")</f>
        <v>*</v>
      </c>
    </row>
    <row r="26" spans="2:10" ht="13.5" thickBot="1">
      <c r="B26" s="22" t="s">
        <v>16</v>
      </c>
      <c r="C26" s="38" t="str">
        <f>IF((D26+F26)&gt;41,(IF(OR(H26&gt;=$I$21,J26&gt;=$I$21),"MET","NOT MET")),"NA")</f>
        <v>NA</v>
      </c>
      <c r="D26" s="68"/>
      <c r="E26" s="68"/>
      <c r="F26" s="68"/>
      <c r="G26" s="68"/>
      <c r="H26" s="25" t="e">
        <f t="shared" si="3"/>
        <v>#DIV/0!</v>
      </c>
      <c r="I26" s="25" t="str">
        <f t="shared" si="4"/>
        <v>*</v>
      </c>
      <c r="J26" s="25" t="str">
        <f t="shared" si="5"/>
        <v>*</v>
      </c>
    </row>
    <row r="27" spans="2:10" ht="13.5" thickBot="1">
      <c r="B27" s="22" t="s">
        <v>15</v>
      </c>
      <c r="C27" s="38" t="str">
        <f aca="true" t="shared" si="6" ref="C27:C33">IF((D27+F27)&gt;41,(IF(OR(H27&gt;=$I$21,J27&gt;=$I$21),"MET","NOT MET")),"NA")</f>
        <v>NA</v>
      </c>
      <c r="D27" s="68"/>
      <c r="E27" s="68"/>
      <c r="F27" s="68"/>
      <c r="G27" s="68"/>
      <c r="H27" s="25" t="e">
        <f t="shared" si="3"/>
        <v>#DIV/0!</v>
      </c>
      <c r="I27" s="25" t="str">
        <f t="shared" si="4"/>
        <v>*</v>
      </c>
      <c r="J27" s="25" t="str">
        <f t="shared" si="5"/>
        <v>*</v>
      </c>
    </row>
    <row r="28" spans="2:10" ht="13.5" thickBot="1">
      <c r="B28" s="22" t="s">
        <v>33</v>
      </c>
      <c r="C28" s="38" t="str">
        <f t="shared" si="6"/>
        <v>NA</v>
      </c>
      <c r="D28" s="68"/>
      <c r="E28" s="68"/>
      <c r="F28" s="68"/>
      <c r="G28" s="68"/>
      <c r="H28" s="25" t="e">
        <f t="shared" si="3"/>
        <v>#DIV/0!</v>
      </c>
      <c r="I28" s="25" t="str">
        <f t="shared" si="4"/>
        <v>*</v>
      </c>
      <c r="J28" s="25" t="str">
        <f t="shared" si="5"/>
        <v>*</v>
      </c>
    </row>
    <row r="29" spans="2:10" ht="13.5" thickBot="1">
      <c r="B29" s="22" t="s">
        <v>34</v>
      </c>
      <c r="C29" s="38" t="str">
        <f t="shared" si="6"/>
        <v>NA</v>
      </c>
      <c r="D29" s="68"/>
      <c r="E29" s="68"/>
      <c r="F29" s="68"/>
      <c r="G29" s="68"/>
      <c r="H29" s="25" t="e">
        <f t="shared" si="3"/>
        <v>#DIV/0!</v>
      </c>
      <c r="I29" s="25" t="str">
        <f t="shared" si="4"/>
        <v>*</v>
      </c>
      <c r="J29" s="25" t="str">
        <f t="shared" si="5"/>
        <v>*</v>
      </c>
    </row>
    <row r="30" spans="2:10" ht="13.5" thickBot="1">
      <c r="B30" s="22" t="s">
        <v>35</v>
      </c>
      <c r="C30" s="38" t="str">
        <f t="shared" si="6"/>
        <v>NA</v>
      </c>
      <c r="D30" s="68"/>
      <c r="E30" s="68"/>
      <c r="F30" s="68"/>
      <c r="G30" s="68"/>
      <c r="H30" s="25" t="e">
        <f t="shared" si="3"/>
        <v>#DIV/0!</v>
      </c>
      <c r="I30" s="25" t="str">
        <f t="shared" si="4"/>
        <v>*</v>
      </c>
      <c r="J30" s="25" t="str">
        <f t="shared" si="5"/>
        <v>*</v>
      </c>
    </row>
    <row r="31" spans="2:10" ht="13.5" thickBot="1">
      <c r="B31" s="22" t="s">
        <v>32</v>
      </c>
      <c r="C31" s="38" t="str">
        <f t="shared" si="6"/>
        <v>NA</v>
      </c>
      <c r="D31" s="68"/>
      <c r="E31" s="68"/>
      <c r="F31" s="68"/>
      <c r="G31" s="68"/>
      <c r="H31" s="25" t="e">
        <f t="shared" si="3"/>
        <v>#DIV/0!</v>
      </c>
      <c r="I31" s="25" t="str">
        <f t="shared" si="4"/>
        <v>*</v>
      </c>
      <c r="J31" s="25" t="str">
        <f t="shared" si="5"/>
        <v>*</v>
      </c>
    </row>
    <row r="32" spans="2:10" ht="13.5" thickBot="1">
      <c r="B32" s="22" t="s">
        <v>36</v>
      </c>
      <c r="C32" s="38" t="str">
        <f t="shared" si="6"/>
        <v>NA</v>
      </c>
      <c r="D32" s="68"/>
      <c r="E32" s="68"/>
      <c r="F32" s="68"/>
      <c r="G32" s="68"/>
      <c r="H32" s="25" t="e">
        <f t="shared" si="3"/>
        <v>#DIV/0!</v>
      </c>
      <c r="I32" s="25" t="str">
        <f t="shared" si="4"/>
        <v>*</v>
      </c>
      <c r="J32" s="25" t="str">
        <f t="shared" si="5"/>
        <v>*</v>
      </c>
    </row>
    <row r="33" spans="2:10" ht="13.5" thickBot="1">
      <c r="B33" s="23" t="s">
        <v>37</v>
      </c>
      <c r="C33" s="38" t="str">
        <f t="shared" si="6"/>
        <v>NA</v>
      </c>
      <c r="D33" s="70"/>
      <c r="E33" s="70"/>
      <c r="F33" s="70"/>
      <c r="G33" s="70"/>
      <c r="H33" s="25" t="e">
        <f t="shared" si="3"/>
        <v>#DIV/0!</v>
      </c>
      <c r="I33" s="25" t="str">
        <f t="shared" si="4"/>
        <v>*</v>
      </c>
      <c r="J33" s="25" t="str">
        <f>IF((D19+F19)&gt;41,H33+I33,"*")</f>
        <v>*</v>
      </c>
    </row>
    <row r="34" ht="13.5" customHeight="1" thickBot="1"/>
    <row r="35" spans="1:13" ht="13.5" customHeight="1" thickBot="1">
      <c r="A35" s="131"/>
      <c r="B35" s="127"/>
      <c r="C35" s="143" t="s">
        <v>23</v>
      </c>
      <c r="D35" s="129" t="s">
        <v>1</v>
      </c>
      <c r="E35" s="130"/>
      <c r="F35" s="121" t="s">
        <v>53</v>
      </c>
      <c r="G35" s="143" t="s">
        <v>22</v>
      </c>
      <c r="H35" s="41"/>
      <c r="I35" s="17"/>
      <c r="M35" s="1"/>
    </row>
    <row r="36" spans="1:8" ht="25.5" customHeight="1" thickBot="1">
      <c r="A36" s="131" t="s">
        <v>23</v>
      </c>
      <c r="B36" s="127"/>
      <c r="C36" s="144"/>
      <c r="D36" s="20" t="s">
        <v>71</v>
      </c>
      <c r="E36" s="20" t="s">
        <v>80</v>
      </c>
      <c r="F36" s="122"/>
      <c r="G36" s="120"/>
      <c r="H36" s="41"/>
    </row>
    <row r="37" spans="2:8" ht="13.5" thickBot="1">
      <c r="B37" s="21" t="s">
        <v>14</v>
      </c>
      <c r="C37" s="34" t="str">
        <f>IF((D24+F24)&gt;41,(IF(C24="MET","NA",IF(F37&gt;=G37,"MET","NOT MET"))),"NA")</f>
        <v>NA</v>
      </c>
      <c r="D37" s="25" t="e">
        <f>100*E24/D24</f>
        <v>#DIV/0!</v>
      </c>
      <c r="E37" s="25" t="e">
        <f aca="true" t="shared" si="7" ref="E37:E46">100*G24/F24</f>
        <v>#DIV/0!</v>
      </c>
      <c r="F37" s="26" t="e">
        <f aca="true" t="shared" si="8" ref="F37:F46">E37-D37</f>
        <v>#DIV/0!</v>
      </c>
      <c r="G37" s="26" t="str">
        <f>IF((D24+F24)&gt;41,(100-D37)/10," *")</f>
        <v> *</v>
      </c>
      <c r="H37" s="42"/>
    </row>
    <row r="38" spans="2:8" ht="13.5" thickBot="1">
      <c r="B38" s="22" t="s">
        <v>31</v>
      </c>
      <c r="C38" s="34" t="str">
        <f aca="true" t="shared" si="9" ref="C38:C46">IF((D25+F25)&gt;41,(IF(C25="MET","NA",IF(F38&gt;=G38,"MET","NOT MET"))),"NA")</f>
        <v>NA</v>
      </c>
      <c r="D38" s="25" t="e">
        <f aca="true" t="shared" si="10" ref="D38:D46">100*E25/D25</f>
        <v>#DIV/0!</v>
      </c>
      <c r="E38" s="25" t="e">
        <f t="shared" si="7"/>
        <v>#DIV/0!</v>
      </c>
      <c r="F38" s="26" t="e">
        <f t="shared" si="8"/>
        <v>#DIV/0!</v>
      </c>
      <c r="G38" s="26" t="str">
        <f aca="true" t="shared" si="11" ref="G38:G46">IF((D25+F25)&gt;41,(100-D38)/10," *")</f>
        <v> *</v>
      </c>
      <c r="H38" s="42"/>
    </row>
    <row r="39" spans="2:8" ht="13.5" thickBot="1">
      <c r="B39" s="22" t="s">
        <v>16</v>
      </c>
      <c r="C39" s="34" t="str">
        <f t="shared" si="9"/>
        <v>NA</v>
      </c>
      <c r="D39" s="25" t="e">
        <f t="shared" si="10"/>
        <v>#DIV/0!</v>
      </c>
      <c r="E39" s="25" t="e">
        <f t="shared" si="7"/>
        <v>#DIV/0!</v>
      </c>
      <c r="F39" s="26" t="e">
        <f t="shared" si="8"/>
        <v>#DIV/0!</v>
      </c>
      <c r="G39" s="26" t="str">
        <f t="shared" si="11"/>
        <v> *</v>
      </c>
      <c r="H39" s="42"/>
    </row>
    <row r="40" spans="2:8" ht="13.5" thickBot="1">
      <c r="B40" s="22" t="s">
        <v>15</v>
      </c>
      <c r="C40" s="34" t="str">
        <f t="shared" si="9"/>
        <v>NA</v>
      </c>
      <c r="D40" s="25" t="e">
        <f t="shared" si="10"/>
        <v>#DIV/0!</v>
      </c>
      <c r="E40" s="25" t="e">
        <f t="shared" si="7"/>
        <v>#DIV/0!</v>
      </c>
      <c r="F40" s="26" t="e">
        <f t="shared" si="8"/>
        <v>#DIV/0!</v>
      </c>
      <c r="G40" s="26" t="str">
        <f t="shared" si="11"/>
        <v> *</v>
      </c>
      <c r="H40" s="42"/>
    </row>
    <row r="41" spans="2:8" ht="13.5" thickBot="1">
      <c r="B41" s="22" t="s">
        <v>33</v>
      </c>
      <c r="C41" s="34" t="str">
        <f t="shared" si="9"/>
        <v>NA</v>
      </c>
      <c r="D41" s="25" t="e">
        <f t="shared" si="10"/>
        <v>#DIV/0!</v>
      </c>
      <c r="E41" s="25" t="e">
        <f t="shared" si="7"/>
        <v>#DIV/0!</v>
      </c>
      <c r="F41" s="26" t="e">
        <f t="shared" si="8"/>
        <v>#DIV/0!</v>
      </c>
      <c r="G41" s="26" t="str">
        <f t="shared" si="11"/>
        <v> *</v>
      </c>
      <c r="H41" s="42"/>
    </row>
    <row r="42" spans="2:8" ht="13.5" thickBot="1">
      <c r="B42" s="22" t="s">
        <v>34</v>
      </c>
      <c r="C42" s="34" t="str">
        <f t="shared" si="9"/>
        <v>NA</v>
      </c>
      <c r="D42" s="25" t="e">
        <f t="shared" si="10"/>
        <v>#DIV/0!</v>
      </c>
      <c r="E42" s="25" t="e">
        <f t="shared" si="7"/>
        <v>#DIV/0!</v>
      </c>
      <c r="F42" s="26" t="e">
        <f t="shared" si="8"/>
        <v>#DIV/0!</v>
      </c>
      <c r="G42" s="26" t="str">
        <f t="shared" si="11"/>
        <v> *</v>
      </c>
      <c r="H42" s="42"/>
    </row>
    <row r="43" spans="2:8" ht="13.5" thickBot="1">
      <c r="B43" s="22" t="s">
        <v>35</v>
      </c>
      <c r="C43" s="34" t="str">
        <f t="shared" si="9"/>
        <v>NA</v>
      </c>
      <c r="D43" s="25" t="e">
        <f t="shared" si="10"/>
        <v>#DIV/0!</v>
      </c>
      <c r="E43" s="25" t="e">
        <f t="shared" si="7"/>
        <v>#DIV/0!</v>
      </c>
      <c r="F43" s="26" t="e">
        <f t="shared" si="8"/>
        <v>#DIV/0!</v>
      </c>
      <c r="G43" s="26" t="str">
        <f t="shared" si="11"/>
        <v> *</v>
      </c>
      <c r="H43" s="42"/>
    </row>
    <row r="44" spans="2:8" ht="13.5" thickBot="1">
      <c r="B44" s="22" t="s">
        <v>32</v>
      </c>
      <c r="C44" s="34" t="str">
        <f t="shared" si="9"/>
        <v>NA</v>
      </c>
      <c r="D44" s="25" t="e">
        <f t="shared" si="10"/>
        <v>#DIV/0!</v>
      </c>
      <c r="E44" s="25" t="e">
        <f t="shared" si="7"/>
        <v>#DIV/0!</v>
      </c>
      <c r="F44" s="26" t="e">
        <f t="shared" si="8"/>
        <v>#DIV/0!</v>
      </c>
      <c r="G44" s="26" t="str">
        <f t="shared" si="11"/>
        <v> *</v>
      </c>
      <c r="H44" s="42"/>
    </row>
    <row r="45" spans="2:8" ht="13.5" thickBot="1">
      <c r="B45" s="22" t="s">
        <v>36</v>
      </c>
      <c r="C45" s="34" t="str">
        <f t="shared" si="9"/>
        <v>NA</v>
      </c>
      <c r="D45" s="25" t="e">
        <f t="shared" si="10"/>
        <v>#DIV/0!</v>
      </c>
      <c r="E45" s="25" t="e">
        <f t="shared" si="7"/>
        <v>#DIV/0!</v>
      </c>
      <c r="F45" s="26" t="e">
        <f t="shared" si="8"/>
        <v>#DIV/0!</v>
      </c>
      <c r="G45" s="26" t="str">
        <f t="shared" si="11"/>
        <v> *</v>
      </c>
      <c r="H45" s="42"/>
    </row>
    <row r="46" spans="2:8" ht="13.5" thickBot="1">
      <c r="B46" s="23" t="s">
        <v>37</v>
      </c>
      <c r="C46" s="34" t="str">
        <f t="shared" si="9"/>
        <v>NA</v>
      </c>
      <c r="D46" s="25" t="e">
        <f t="shared" si="10"/>
        <v>#DIV/0!</v>
      </c>
      <c r="E46" s="25" t="e">
        <f t="shared" si="7"/>
        <v>#DIV/0!</v>
      </c>
      <c r="F46" s="26" t="e">
        <f t="shared" si="8"/>
        <v>#DIV/0!</v>
      </c>
      <c r="G46" s="26" t="str">
        <f t="shared" si="11"/>
        <v> *</v>
      </c>
      <c r="H46" s="42"/>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G21:H21"/>
    <mergeCell ref="C35:C36"/>
    <mergeCell ref="G35:G36"/>
    <mergeCell ref="F35:F36"/>
    <mergeCell ref="D35:E35"/>
  </mergeCells>
  <conditionalFormatting sqref="C10:C20 C37:C46 C24:C33">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dimension ref="A1:Z35"/>
  <sheetViews>
    <sheetView workbookViewId="0" topLeftCell="B1">
      <selection activeCell="C18" sqref="C18"/>
    </sheetView>
  </sheetViews>
  <sheetFormatPr defaultColWidth="9.140625" defaultRowHeight="12.75"/>
  <cols>
    <col min="1" max="1" width="0.9921875" style="96" customWidth="1"/>
    <col min="2" max="2" width="27.421875" style="96" customWidth="1"/>
    <col min="3" max="3" width="10.8515625" style="96" customWidth="1"/>
    <col min="4" max="4" width="6.57421875" style="96" customWidth="1"/>
    <col min="5" max="5" width="5.7109375" style="96" customWidth="1"/>
    <col min="6" max="6" width="5.57421875" style="96" customWidth="1"/>
    <col min="7" max="7" width="7.28125" style="96" customWidth="1"/>
    <col min="8" max="8" width="6.57421875" style="96" customWidth="1"/>
    <col min="9" max="9" width="5.7109375" style="96" customWidth="1"/>
    <col min="10" max="10" width="5.421875" style="96" customWidth="1"/>
    <col min="11" max="11" width="6.8515625" style="96" customWidth="1"/>
    <col min="12" max="16384" width="9.140625" style="96" customWidth="1"/>
  </cols>
  <sheetData>
    <row r="1" spans="1:26" s="88" customFormat="1" ht="21" customHeight="1">
      <c r="A1" s="161" t="s">
        <v>79</v>
      </c>
      <c r="B1" s="162"/>
      <c r="C1" s="162"/>
      <c r="D1" s="162"/>
      <c r="E1" s="162"/>
      <c r="F1" s="162"/>
      <c r="G1" s="162"/>
      <c r="H1" s="162"/>
      <c r="I1" s="86"/>
      <c r="J1" s="86"/>
      <c r="K1" s="86"/>
      <c r="L1" s="86"/>
      <c r="M1" s="86"/>
      <c r="N1" s="86"/>
      <c r="O1" s="86"/>
      <c r="P1" s="86"/>
      <c r="Q1" s="86"/>
      <c r="R1" s="86"/>
      <c r="S1" s="86"/>
      <c r="T1" s="86"/>
      <c r="U1" s="86"/>
      <c r="V1" s="86"/>
      <c r="W1" s="86"/>
      <c r="X1" s="86"/>
      <c r="Y1" s="86"/>
      <c r="Z1" s="87"/>
    </row>
    <row r="2" spans="1:26" s="88" customFormat="1" ht="18" customHeight="1">
      <c r="A2" s="163" t="s">
        <v>39</v>
      </c>
      <c r="B2" s="163"/>
      <c r="C2" s="163"/>
      <c r="D2" s="163"/>
      <c r="E2" s="163"/>
      <c r="F2" s="163"/>
      <c r="G2" s="163"/>
      <c r="H2" s="163"/>
      <c r="I2" s="86"/>
      <c r="J2" s="86"/>
      <c r="K2" s="86"/>
      <c r="L2" s="86"/>
      <c r="M2" s="86"/>
      <c r="N2" s="86"/>
      <c r="O2" s="86"/>
      <c r="P2" s="86"/>
      <c r="Q2" s="86"/>
      <c r="R2" s="86"/>
      <c r="S2" s="86"/>
      <c r="T2" s="86"/>
      <c r="U2" s="86"/>
      <c r="V2" s="86"/>
      <c r="W2" s="86"/>
      <c r="X2" s="86"/>
      <c r="Y2" s="86"/>
      <c r="Z2" s="87"/>
    </row>
    <row r="3" spans="1:13" s="88" customFormat="1" ht="16.5" customHeight="1">
      <c r="A3" s="168" t="s">
        <v>4</v>
      </c>
      <c r="B3" s="169"/>
      <c r="C3" s="90" t="str">
        <f>' Summary HS'!$B$3</f>
        <v>Evergreen</v>
      </c>
      <c r="D3" s="91"/>
      <c r="E3" s="91"/>
      <c r="F3" s="164"/>
      <c r="G3" s="165"/>
      <c r="H3" s="165"/>
      <c r="I3" s="91"/>
      <c r="J3" s="91"/>
      <c r="K3" s="91"/>
      <c r="L3" s="91"/>
      <c r="M3" s="91"/>
    </row>
    <row r="4" spans="2:12" s="88" customFormat="1" ht="16.5" customHeight="1">
      <c r="B4" s="89" t="s">
        <v>55</v>
      </c>
      <c r="C4" s="90" t="str">
        <f>' Summary HS'!$B$4</f>
        <v>Conifer High School</v>
      </c>
      <c r="D4" s="92"/>
      <c r="E4" s="91"/>
      <c r="F4" s="91"/>
      <c r="G4" s="91"/>
      <c r="H4" s="91"/>
      <c r="I4" s="91"/>
      <c r="J4" s="91"/>
      <c r="K4" s="91"/>
      <c r="L4" s="91"/>
    </row>
    <row r="5" spans="1:12" s="88" customFormat="1" ht="9.75" customHeight="1">
      <c r="A5" s="93"/>
      <c r="B5" s="94"/>
      <c r="C5" s="95"/>
      <c r="D5" s="95"/>
      <c r="E5" s="85"/>
      <c r="F5" s="85"/>
      <c r="G5" s="85"/>
      <c r="H5" s="91"/>
      <c r="I5" s="91"/>
      <c r="J5" s="91"/>
      <c r="K5" s="91"/>
      <c r="L5" s="91"/>
    </row>
    <row r="7" spans="8:12" ht="16.5" thickBot="1">
      <c r="H7" s="97" t="s">
        <v>59</v>
      </c>
      <c r="I7" s="98"/>
      <c r="J7" s="99"/>
      <c r="K7" s="100"/>
      <c r="L7" s="101">
        <v>68.1</v>
      </c>
    </row>
    <row r="8" spans="1:12" ht="16.5" thickBot="1">
      <c r="A8" s="173" t="s">
        <v>39</v>
      </c>
      <c r="B8" s="174"/>
      <c r="C8" s="166" t="s">
        <v>39</v>
      </c>
      <c r="D8" s="170" t="s">
        <v>70</v>
      </c>
      <c r="E8" s="171"/>
      <c r="F8" s="171"/>
      <c r="G8" s="172"/>
      <c r="H8" s="170" t="s">
        <v>72</v>
      </c>
      <c r="I8" s="171"/>
      <c r="J8" s="171"/>
      <c r="K8" s="172"/>
      <c r="L8" s="102" t="s">
        <v>9</v>
      </c>
    </row>
    <row r="9" spans="3:12" ht="13.5" thickBot="1">
      <c r="C9" s="167"/>
      <c r="D9" s="102" t="s">
        <v>69</v>
      </c>
      <c r="E9" s="102" t="s">
        <v>41</v>
      </c>
      <c r="F9" s="102" t="s">
        <v>42</v>
      </c>
      <c r="G9" s="102" t="s">
        <v>40</v>
      </c>
      <c r="H9" s="102" t="s">
        <v>69</v>
      </c>
      <c r="I9" s="102" t="s">
        <v>41</v>
      </c>
      <c r="J9" s="102" t="s">
        <v>42</v>
      </c>
      <c r="K9" s="102" t="s">
        <v>40</v>
      </c>
      <c r="L9" s="102" t="s">
        <v>39</v>
      </c>
    </row>
    <row r="10" spans="2:12" ht="13.5" thickBot="1">
      <c r="B10" s="103" t="s">
        <v>14</v>
      </c>
      <c r="C10" s="104" t="str">
        <f>IF((D10+H10)&gt;83,(IF(OR(K10&gt;=$L$7,L10&gt;=$L$7),"MET","NOT MET")),"PENDING")</f>
        <v>PENDING</v>
      </c>
      <c r="D10" s="47"/>
      <c r="E10" s="47"/>
      <c r="F10" s="73"/>
      <c r="G10" s="105" t="e">
        <f>100*E10/(E10+F10)</f>
        <v>#DIV/0!</v>
      </c>
      <c r="H10" s="73"/>
      <c r="I10" s="73"/>
      <c r="J10" s="73"/>
      <c r="K10" s="105" t="e">
        <f>100*I10/(I10+J10)</f>
        <v>#DIV/0!</v>
      </c>
      <c r="L10" s="105" t="e">
        <f>(D10*G10+H10*K10)/(D10+H10)</f>
        <v>#DIV/0!</v>
      </c>
    </row>
    <row r="11" spans="2:12" ht="13.5" thickBot="1">
      <c r="B11" s="106" t="s">
        <v>31</v>
      </c>
      <c r="C11" s="107" t="str">
        <f aca="true" t="shared" si="0" ref="C11:C18">IF((D11+H11)&gt;83,(IF(OR(K11&gt;=$L$7,L11&gt;=$L$7),"MET","NOT MET")),"NA")</f>
        <v>NA</v>
      </c>
      <c r="D11" s="47"/>
      <c r="E11" s="47"/>
      <c r="F11" s="75"/>
      <c r="G11" s="105" t="e">
        <f>100*E11/(E11+F11)</f>
        <v>#DIV/0!</v>
      </c>
      <c r="H11" s="74"/>
      <c r="I11" s="74"/>
      <c r="J11" s="74"/>
      <c r="K11" s="105" t="e">
        <f>100*I11/(I11+J11)</f>
        <v>#DIV/0!</v>
      </c>
      <c r="L11" s="105" t="e">
        <f>(D11*G11+H11*K11)/(D11+H11)</f>
        <v>#DIV/0!</v>
      </c>
    </row>
    <row r="12" spans="2:12" ht="13.5" thickBot="1">
      <c r="B12" s="106" t="s">
        <v>16</v>
      </c>
      <c r="C12" s="107" t="str">
        <f t="shared" si="0"/>
        <v>NA</v>
      </c>
      <c r="D12" s="47"/>
      <c r="E12" s="47"/>
      <c r="F12" s="75"/>
      <c r="G12" s="105" t="e">
        <f>100*E12/(E12+F12)</f>
        <v>#DIV/0!</v>
      </c>
      <c r="H12" s="74"/>
      <c r="I12" s="74"/>
      <c r="J12" s="74"/>
      <c r="K12" s="105" t="e">
        <f>100*I12/(I12+J12)</f>
        <v>#DIV/0!</v>
      </c>
      <c r="L12" s="105" t="e">
        <f>(D12*G12+H12*K12)/(D12+H12)</f>
        <v>#DIV/0!</v>
      </c>
    </row>
    <row r="13" spans="2:12" ht="13.5" thickBot="1">
      <c r="B13" s="106" t="s">
        <v>15</v>
      </c>
      <c r="C13" s="107" t="str">
        <f t="shared" si="0"/>
        <v>NA</v>
      </c>
      <c r="D13" s="47"/>
      <c r="E13" s="47"/>
      <c r="F13" s="74"/>
      <c r="G13" s="105" t="e">
        <f aca="true" t="shared" si="1" ref="G13:G18">100*E13/(E13+F13)</f>
        <v>#DIV/0!</v>
      </c>
      <c r="H13" s="74"/>
      <c r="I13" s="74"/>
      <c r="J13" s="74"/>
      <c r="K13" s="105" t="e">
        <f aca="true" t="shared" si="2" ref="K13:K18">100*I13/(I13+J13)</f>
        <v>#DIV/0!</v>
      </c>
      <c r="L13" s="105" t="e">
        <f aca="true" t="shared" si="3" ref="L13:L18">(D13*G13+H13*K13)/(D13+H13)</f>
        <v>#DIV/0!</v>
      </c>
    </row>
    <row r="14" spans="2:12" ht="13.5" thickBot="1">
      <c r="B14" s="106" t="s">
        <v>33</v>
      </c>
      <c r="C14" s="107" t="str">
        <f t="shared" si="0"/>
        <v>NA</v>
      </c>
      <c r="D14" s="47"/>
      <c r="E14" s="47"/>
      <c r="F14" s="75"/>
      <c r="G14" s="105" t="e">
        <f t="shared" si="1"/>
        <v>#DIV/0!</v>
      </c>
      <c r="H14" s="74"/>
      <c r="I14" s="74"/>
      <c r="J14" s="74"/>
      <c r="K14" s="105" t="e">
        <f t="shared" si="2"/>
        <v>#DIV/0!</v>
      </c>
      <c r="L14" s="105" t="e">
        <f t="shared" si="3"/>
        <v>#DIV/0!</v>
      </c>
    </row>
    <row r="15" spans="2:12" ht="13.5" thickBot="1">
      <c r="B15" s="106" t="s">
        <v>34</v>
      </c>
      <c r="C15" s="107" t="str">
        <f t="shared" si="0"/>
        <v>NA</v>
      </c>
      <c r="D15" s="47"/>
      <c r="E15" s="47"/>
      <c r="F15" s="76"/>
      <c r="G15" s="105" t="e">
        <f t="shared" si="1"/>
        <v>#DIV/0!</v>
      </c>
      <c r="H15" s="74"/>
      <c r="I15" s="74"/>
      <c r="J15" s="74"/>
      <c r="K15" s="105" t="e">
        <f t="shared" si="2"/>
        <v>#DIV/0!</v>
      </c>
      <c r="L15" s="105" t="e">
        <f t="shared" si="3"/>
        <v>#DIV/0!</v>
      </c>
    </row>
    <row r="16" spans="2:12" ht="13.5" thickBot="1">
      <c r="B16" s="106" t="s">
        <v>35</v>
      </c>
      <c r="C16" s="107" t="str">
        <f t="shared" si="0"/>
        <v>NA</v>
      </c>
      <c r="D16" s="47"/>
      <c r="E16" s="47"/>
      <c r="F16" s="76"/>
      <c r="G16" s="105" t="e">
        <f t="shared" si="1"/>
        <v>#DIV/0!</v>
      </c>
      <c r="H16" s="76"/>
      <c r="I16" s="74"/>
      <c r="J16" s="76"/>
      <c r="K16" s="105" t="e">
        <f t="shared" si="2"/>
        <v>#DIV/0!</v>
      </c>
      <c r="L16" s="105" t="e">
        <f t="shared" si="3"/>
        <v>#DIV/0!</v>
      </c>
    </row>
    <row r="17" spans="2:12" ht="13.5" thickBot="1">
      <c r="B17" s="106" t="s">
        <v>32</v>
      </c>
      <c r="C17" s="107" t="str">
        <f t="shared" si="0"/>
        <v>NA</v>
      </c>
      <c r="D17" s="47"/>
      <c r="E17" s="47"/>
      <c r="F17" s="76"/>
      <c r="G17" s="105" t="e">
        <f t="shared" si="1"/>
        <v>#DIV/0!</v>
      </c>
      <c r="H17" s="76"/>
      <c r="I17" s="74"/>
      <c r="J17" s="76"/>
      <c r="K17" s="105" t="e">
        <f t="shared" si="2"/>
        <v>#DIV/0!</v>
      </c>
      <c r="L17" s="105" t="e">
        <f t="shared" si="3"/>
        <v>#DIV/0!</v>
      </c>
    </row>
    <row r="18" spans="2:12" ht="13.5" thickBot="1">
      <c r="B18" s="106" t="s">
        <v>36</v>
      </c>
      <c r="C18" s="107" t="str">
        <f t="shared" si="0"/>
        <v>NA</v>
      </c>
      <c r="D18" s="48"/>
      <c r="E18" s="48"/>
      <c r="F18" s="77"/>
      <c r="G18" s="105" t="e">
        <f t="shared" si="1"/>
        <v>#DIV/0!</v>
      </c>
      <c r="H18" s="77"/>
      <c r="I18" s="77"/>
      <c r="J18" s="77"/>
      <c r="K18" s="105" t="e">
        <f t="shared" si="2"/>
        <v>#DIV/0!</v>
      </c>
      <c r="L18" s="105" t="e">
        <f t="shared" si="3"/>
        <v>#DIV/0!</v>
      </c>
    </row>
    <row r="19" spans="2:12" ht="13.5" thickBot="1">
      <c r="B19" s="108" t="s">
        <v>37</v>
      </c>
      <c r="C19" s="175" t="s">
        <v>43</v>
      </c>
      <c r="D19" s="176"/>
      <c r="E19" s="176"/>
      <c r="F19" s="176"/>
      <c r="G19" s="176"/>
      <c r="H19" s="176"/>
      <c r="I19" s="176"/>
      <c r="J19" s="176"/>
      <c r="K19" s="176"/>
      <c r="L19" s="177"/>
    </row>
    <row r="23" spans="2:12" ht="13.5" thickBot="1">
      <c r="B23" s="109" t="s">
        <v>44</v>
      </c>
      <c r="C23" s="180" t="s">
        <v>45</v>
      </c>
      <c r="D23" s="181"/>
      <c r="E23" s="181"/>
      <c r="F23" s="181"/>
      <c r="G23" s="181"/>
      <c r="H23" s="181"/>
      <c r="I23" s="181"/>
      <c r="J23" s="181"/>
      <c r="K23" s="181"/>
      <c r="L23" s="181"/>
    </row>
    <row r="24" spans="2:12" ht="13.5" thickBot="1">
      <c r="B24" s="110" t="s">
        <v>19</v>
      </c>
      <c r="C24" s="178" t="s">
        <v>46</v>
      </c>
      <c r="D24" s="179"/>
      <c r="E24" s="179"/>
      <c r="F24" s="179"/>
      <c r="G24" s="179"/>
      <c r="H24" s="179"/>
      <c r="I24" s="179"/>
      <c r="J24" s="179"/>
      <c r="K24" s="179"/>
      <c r="L24" s="179"/>
    </row>
    <row r="25" spans="2:12" ht="13.5" thickBot="1">
      <c r="B25" s="107" t="s">
        <v>38</v>
      </c>
      <c r="C25" s="178" t="s">
        <v>47</v>
      </c>
      <c r="D25" s="179"/>
      <c r="E25" s="179"/>
      <c r="F25" s="179"/>
      <c r="G25" s="179"/>
      <c r="H25" s="179"/>
      <c r="I25" s="179"/>
      <c r="J25" s="179"/>
      <c r="K25" s="179"/>
      <c r="L25" s="179"/>
    </row>
    <row r="26" spans="2:12" ht="12.75">
      <c r="B26" s="104" t="s">
        <v>48</v>
      </c>
      <c r="C26" s="178" t="s">
        <v>49</v>
      </c>
      <c r="D26" s="179"/>
      <c r="E26" s="179"/>
      <c r="F26" s="179"/>
      <c r="G26" s="179"/>
      <c r="H26" s="179"/>
      <c r="I26" s="179"/>
      <c r="J26" s="179"/>
      <c r="K26" s="179"/>
      <c r="L26" s="179"/>
    </row>
    <row r="27" spans="2:12" ht="13.5" thickBot="1">
      <c r="B27" s="111" t="s">
        <v>6</v>
      </c>
      <c r="C27" s="178" t="s">
        <v>50</v>
      </c>
      <c r="D27" s="179"/>
      <c r="E27" s="179"/>
      <c r="F27" s="179"/>
      <c r="G27" s="179"/>
      <c r="H27" s="179"/>
      <c r="I27" s="179"/>
      <c r="J27" s="179"/>
      <c r="K27" s="179"/>
      <c r="L27" s="179"/>
    </row>
    <row r="28" spans="2:12" ht="28.5" customHeight="1">
      <c r="B28" s="112" t="s">
        <v>51</v>
      </c>
      <c r="C28" s="178" t="s">
        <v>52</v>
      </c>
      <c r="D28" s="179"/>
      <c r="E28" s="179"/>
      <c r="F28" s="179"/>
      <c r="G28" s="179"/>
      <c r="H28" s="179"/>
      <c r="I28" s="179"/>
      <c r="J28" s="179"/>
      <c r="K28" s="179"/>
      <c r="L28" s="179"/>
    </row>
    <row r="31" ht="13.5" thickBot="1"/>
    <row r="32" spans="1:12" ht="42" customHeight="1" thickBot="1">
      <c r="A32" s="159" t="s">
        <v>74</v>
      </c>
      <c r="B32" s="159"/>
      <c r="C32" s="113" t="s">
        <v>11</v>
      </c>
      <c r="D32" s="160" t="s">
        <v>18</v>
      </c>
      <c r="E32" s="160"/>
      <c r="F32" s="160"/>
      <c r="G32" s="152" t="s">
        <v>7</v>
      </c>
      <c r="H32" s="152"/>
      <c r="I32" s="152"/>
      <c r="J32" s="152" t="s">
        <v>39</v>
      </c>
      <c r="K32" s="152"/>
      <c r="L32" s="153"/>
    </row>
    <row r="33" spans="1:12" ht="13.5" customHeight="1">
      <c r="A33" s="114"/>
      <c r="B33" s="103" t="s">
        <v>70</v>
      </c>
      <c r="C33" s="115"/>
      <c r="D33" s="154"/>
      <c r="E33" s="154"/>
      <c r="F33" s="154"/>
      <c r="G33" s="158"/>
      <c r="H33" s="158"/>
      <c r="I33" s="158"/>
      <c r="J33" s="154"/>
      <c r="K33" s="154"/>
      <c r="L33" s="155"/>
    </row>
    <row r="34" spans="1:12" ht="13.5" customHeight="1">
      <c r="A34" s="114"/>
      <c r="B34" s="106" t="s">
        <v>72</v>
      </c>
      <c r="C34" s="115"/>
      <c r="D34" s="154"/>
      <c r="E34" s="154"/>
      <c r="F34" s="154"/>
      <c r="G34" s="158"/>
      <c r="H34" s="158"/>
      <c r="I34" s="158"/>
      <c r="J34" s="154"/>
      <c r="K34" s="154"/>
      <c r="L34" s="155"/>
    </row>
    <row r="35" spans="1:12" ht="13.5" customHeight="1">
      <c r="A35" s="114"/>
      <c r="B35" s="106" t="s">
        <v>73</v>
      </c>
      <c r="C35" s="116" t="str">
        <f>' Summary HS'!$G$3</f>
        <v>PENDING</v>
      </c>
      <c r="D35" s="156" t="str">
        <f>IF(' Summary HS'!C8="PENDING","PENDING",IF(OR(' Summary HS'!C8="NOT MET",' Summary HS'!C9="NOT MET",' Summary HS'!C10="NOT MET",' Summary HS'!C11="NOT MET",' Summary HS'!C12="NOT MET",' Summary HS'!C13="NOT MET",' Summary HS'!C14="NOT MET",' Summary HS'!C15="NOT MET",' Summary HS'!C16="NOT MET",' Summary HS'!C17="NOT MET"),"NOT MET","MET"))</f>
        <v>PENDING</v>
      </c>
      <c r="E35" s="156"/>
      <c r="F35" s="156"/>
      <c r="G35" s="156" t="str">
        <f>IF(' Summary HS'!D8="PENDING","PENDING",IF(OR(' Summary HS'!D8="NOT MET",' Summary HS'!D9="NOT MET",' Summary HS'!D10="NOT MET",' Summary HS'!D11="NOT MET",' Summary HS'!D12="NOT MET",' Summary HS'!D13="NOT MET",' Summary HS'!D14="NOT MET",' Summary HS'!D15="NOT MET",' Summary HS'!D16="NOT MET",' Summary HS'!D17="NOT MET"),"NOT MET","MET"))</f>
        <v>PENDING</v>
      </c>
      <c r="H35" s="156"/>
      <c r="I35" s="156"/>
      <c r="J35" s="156" t="str">
        <f>$C$10</f>
        <v>PENDING</v>
      </c>
      <c r="K35" s="156"/>
      <c r="L35" s="157"/>
    </row>
  </sheetData>
  <sheetProtection sheet="1" objects="1" scenarios="1"/>
  <mergeCells count="28">
    <mergeCell ref="C19:L19"/>
    <mergeCell ref="C27:L27"/>
    <mergeCell ref="C28:L28"/>
    <mergeCell ref="C23:L23"/>
    <mergeCell ref="C24:L24"/>
    <mergeCell ref="C25:L25"/>
    <mergeCell ref="C26:L26"/>
    <mergeCell ref="A1:H1"/>
    <mergeCell ref="A2:H2"/>
    <mergeCell ref="F3:H3"/>
    <mergeCell ref="C8:C9"/>
    <mergeCell ref="A3:B3"/>
    <mergeCell ref="D8:G8"/>
    <mergeCell ref="H8:K8"/>
    <mergeCell ref="A8:B8"/>
    <mergeCell ref="A32:B32"/>
    <mergeCell ref="G32:I32"/>
    <mergeCell ref="G33:I33"/>
    <mergeCell ref="D32:F32"/>
    <mergeCell ref="D33:F33"/>
    <mergeCell ref="G34:I34"/>
    <mergeCell ref="G35:I35"/>
    <mergeCell ref="D34:F34"/>
    <mergeCell ref="D35:F35"/>
    <mergeCell ref="J32:L32"/>
    <mergeCell ref="J33:L33"/>
    <mergeCell ref="J34:L34"/>
    <mergeCell ref="J35:L35"/>
  </mergeCells>
  <conditionalFormatting sqref="B24:B27 G35 J33:J35 C33:D35 C10:C18">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1" bottom="1" header="0.5" footer="0.5"/>
  <pageSetup horizontalDpi="600" verticalDpi="600"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State Employee</cp:lastModifiedBy>
  <cp:lastPrinted>2004-05-10T21:07:24Z</cp:lastPrinted>
  <dcterms:created xsi:type="dcterms:W3CDTF">2003-06-13T17:31:43Z</dcterms:created>
  <dcterms:modified xsi:type="dcterms:W3CDTF">2005-04-12T21:36:56Z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2005-04-12T00:00:00Z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