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30" windowWidth="10890" windowHeight="8670" tabRatio="735" activeTab="0"/>
  </bookViews>
  <sheets>
    <sheet name="Directions" sheetId="1" r:id="rId1"/>
    <sheet name=" Summary HS" sheetId="2" r:id="rId2"/>
    <sheet name="ReadingDetails HS" sheetId="3" r:id="rId3"/>
    <sheet name="MathDetails HS" sheetId="4" r:id="rId4"/>
    <sheet name="Graduation" sheetId="5" r:id="rId5"/>
  </sheets>
  <definedNames>
    <definedName name="_xlnm.Print_Area" localSheetId="1">' Summary HS'!$A$1:$G$43</definedName>
    <definedName name="_xlnm.Print_Area" localSheetId="4">'Graduation'!$A$1:$L$57</definedName>
    <definedName name="_xlnm.Print_Area" localSheetId="3">'MathDetails HS'!$A$1:$J$47</definedName>
    <definedName name="_xlnm.Print_Area" localSheetId="2">'ReadingDetails HS'!$A$1:$J$47</definedName>
  </definedNames>
  <calcPr fullCalcOnLoad="1"/>
</workbook>
</file>

<file path=xl/sharedStrings.xml><?xml version="1.0" encoding="utf-8"?>
<sst xmlns="http://schemas.openxmlformats.org/spreadsheetml/2006/main" count="298" uniqueCount="113">
  <si>
    <t>Participation</t>
  </si>
  <si>
    <t>% Met</t>
  </si>
  <si>
    <t>Margin of Error</t>
  </si>
  <si>
    <t xml:space="preserve"> Rate</t>
  </si>
  <si>
    <t xml:space="preserve">District: </t>
  </si>
  <si>
    <t xml:space="preserve">School: </t>
  </si>
  <si>
    <t>NA</t>
  </si>
  <si>
    <t>Math AYP</t>
  </si>
  <si>
    <t xml:space="preserve"> Math AYP</t>
  </si>
  <si>
    <t>Non Participation</t>
  </si>
  <si>
    <t>Overall AYP</t>
  </si>
  <si>
    <t>Summary</t>
  </si>
  <si>
    <t>All Students</t>
  </si>
  <si>
    <t>Students with Disabilities</t>
  </si>
  <si>
    <t>Limited English Proficient</t>
  </si>
  <si>
    <t>Did the school meet the standard for AYP?</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</si>
  <si>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</si>
  <si>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</si>
  <si>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</si>
  <si>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</si>
  <si>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</si>
  <si>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</si>
  <si>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</si>
  <si>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</si>
  <si>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</si>
  <si>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</si>
  <si>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</si>
  <si>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</si>
  <si>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</si>
  <si>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</si>
  <si>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</si>
  <si>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Graduation</t>
  </si>
  <si>
    <t>% Grad</t>
  </si>
  <si>
    <t>#Grad</t>
  </si>
  <si>
    <t># DO</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</si>
  <si>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</si>
  <si>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</si>
  <si>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</si>
  <si>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</si>
  <si>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</si>
  <si>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</si>
  <si>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</si>
  <si>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</si>
  <si>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</si>
  <si>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</si>
  <si>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</si>
  <si>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School:</t>
  </si>
  <si>
    <t>Participation Target:</t>
  </si>
  <si>
    <t>Math Target:</t>
  </si>
  <si>
    <t>AYP Calculator directions</t>
  </si>
  <si>
    <t>Enter the name of the district and school</t>
  </si>
  <si>
    <t>You are done.  The summary page will show the results of the AYP calculation rules based on the data you entered.</t>
  </si>
  <si>
    <t>For definitions of data elements and other information about AYP see:</t>
  </si>
  <si>
    <t xml:space="preserve">Click on the Summary HS tab </t>
  </si>
  <si>
    <t>#Enroll</t>
  </si>
  <si>
    <t>AYP History</t>
  </si>
  <si>
    <t>Denominator</t>
  </si>
  <si>
    <t>Conifer High School</t>
  </si>
  <si>
    <t xml:space="preserve">In the Participation block, enter the number of tests from students enrolled on the first school day in May that did not participate in the state assessment or otherwise did not have a valid test score. </t>
  </si>
  <si>
    <t>Use this workbook for a school with grade 12 or a district with grade 12 that cannot be calculated by grade span.</t>
  </si>
  <si>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</si>
  <si>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</si>
  <si>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</si>
  <si>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t>http://www.ode.state.or.us/search/page/?=1193</t>
  </si>
  <si>
    <t>2007-2008</t>
  </si>
  <si>
    <t>Year(s) of data for best status</t>
  </si>
  <si>
    <t>District:</t>
  </si>
  <si>
    <t>Click on the Graduation tab (which includes Attendance data)</t>
  </si>
  <si>
    <t>08-09</t>
  </si>
  <si>
    <t>2008-2009</t>
  </si>
  <si>
    <t>Click on the ReadingDetails HS tab</t>
  </si>
  <si>
    <t xml:space="preserve"> Reading AYP</t>
  </si>
  <si>
    <t>Reading Knowledge and Skills Details</t>
  </si>
  <si>
    <t>Mathematics Knowledge and Skills Details</t>
  </si>
  <si>
    <t>Click on the MathDetails HS tab</t>
  </si>
  <si>
    <t>NOT MET</t>
  </si>
  <si>
    <t>Evergreen School District</t>
  </si>
  <si>
    <t>Reading Target:</t>
  </si>
  <si>
    <r>
      <t xml:space="preserve">Enter the </t>
    </r>
    <r>
      <rPr>
        <b/>
        <sz val="10"/>
        <rFont val="Arial"/>
        <family val="2"/>
      </rPr>
      <t>2008-09</t>
    </r>
    <r>
      <rPr>
        <sz val="10"/>
        <rFont val="Arial"/>
        <family val="0"/>
      </rPr>
      <t xml:space="preserve"> data from the</t>
    </r>
    <r>
      <rPr>
        <b/>
        <sz val="10"/>
        <rFont val="Arial"/>
        <family val="2"/>
      </rPr>
      <t xml:space="preserve"> 2008-09</t>
    </r>
    <r>
      <rPr>
        <sz val="10"/>
        <rFont val="Arial"/>
        <family val="0"/>
      </rPr>
      <t xml:space="preserve"> AYP report</t>
    </r>
  </si>
  <si>
    <r>
      <t xml:space="preserve">In the Participation block, enter the number of valid test scores in Reading/Literature for </t>
    </r>
    <r>
      <rPr>
        <b/>
        <sz val="10"/>
        <rFont val="Arial"/>
        <family val="2"/>
      </rPr>
      <t>2009-10</t>
    </r>
    <r>
      <rPr>
        <sz val="10"/>
        <rFont val="Arial"/>
        <family val="0"/>
      </rPr>
      <t xml:space="preserve"> from students enrolled on the first school day in May in grades 3-8 and 10.</t>
    </r>
  </si>
  <si>
    <r>
      <t xml:space="preserve">In the Participation block, enter the number of valid test scores in Mathematics for </t>
    </r>
    <r>
      <rPr>
        <b/>
        <sz val="10"/>
        <rFont val="Arial"/>
        <family val="2"/>
      </rPr>
      <t>2009-10</t>
    </r>
    <r>
      <rPr>
        <sz val="10"/>
        <rFont val="Arial"/>
        <family val="0"/>
      </rPr>
      <t xml:space="preserve"> from students enrolled on the first school day in May in grades 3-8 and 10.</t>
    </r>
  </si>
  <si>
    <r>
      <t xml:space="preserve">Enter the enrollment in grades 9 - 12, number of graduates with regular diplomas and number of dropouts for </t>
    </r>
    <r>
      <rPr>
        <b/>
        <sz val="10"/>
        <rFont val="Arial"/>
        <family val="2"/>
      </rPr>
      <t>2008-09</t>
    </r>
  </si>
  <si>
    <t>2009-10 Preliminary AYP Report</t>
  </si>
  <si>
    <t>09-10</t>
  </si>
  <si>
    <t>2009-2010</t>
  </si>
  <si>
    <t>#DO</t>
  </si>
  <si>
    <t xml:space="preserve"> English/ Language Arts AYP</t>
  </si>
  <si>
    <t>English/Language Arts
(Reading)</t>
  </si>
  <si>
    <t>Mathematics 
(Math)</t>
  </si>
  <si>
    <t>To meet AYP, subgroups are only required to meet Attendance (or Graduation for high schools) when the Academic Status target is Not Met.</t>
  </si>
  <si>
    <t>Graduation AYP</t>
  </si>
  <si>
    <t>Class of 2009</t>
  </si>
  <si>
    <t>Cohort Graduation Target:</t>
  </si>
  <si>
    <t>NCES Graduation Target:</t>
  </si>
  <si>
    <t>NO DATA</t>
  </si>
  <si>
    <t>No rating provided. District has not submitted required information.</t>
  </si>
  <si>
    <t>NCES Graduation Rate</t>
  </si>
  <si>
    <t>Enter the Adjusted Cohort counts, the number of regular diplomas, other completers, and non-graduates for the four-year cohort.</t>
  </si>
  <si>
    <r>
      <t xml:space="preserve">Enter the </t>
    </r>
    <r>
      <rPr>
        <b/>
        <sz val="10"/>
        <rFont val="Arial"/>
        <family val="2"/>
      </rPr>
      <t>2007-08</t>
    </r>
    <r>
      <rPr>
        <sz val="10"/>
        <rFont val="Arial"/>
        <family val="0"/>
      </rPr>
      <t xml:space="preserve"> graduation data from the </t>
    </r>
    <r>
      <rPr>
        <b/>
        <sz val="10"/>
        <rFont val="Arial"/>
        <family val="2"/>
      </rPr>
      <t>2008-09</t>
    </r>
    <r>
      <rPr>
        <sz val="10"/>
        <rFont val="Arial"/>
        <family val="0"/>
      </rPr>
      <t xml:space="preserve"> AYP report</t>
    </r>
  </si>
  <si>
    <t>Graduation Summary</t>
  </si>
  <si>
    <t>Regular Diplomas</t>
  </si>
  <si>
    <t>Non-Graduates</t>
  </si>
  <si>
    <t>Other Completers (such as GED)</t>
  </si>
  <si>
    <t>Non-completers (such as dropouts)</t>
  </si>
  <si>
    <t>Cohort Graduation</t>
  </si>
  <si>
    <t>Cohort Graduation Rate</t>
  </si>
  <si>
    <t>Adjusted Cohort (2005-06 to 
2008-09)</t>
  </si>
  <si>
    <t>Class of 2009 
Cohort Graduation</t>
  </si>
  <si>
    <t>NCES Graduation</t>
  </si>
  <si>
    <t>The cohort graduation rate is calculated as the number of regular diplomas received within 4 years divided by the number of students in the adjusted cohort. The adjusted cohort includes all first-time ninth graders in 2005-2006 plus students who transfer into the school minus students who transfer out. To be rated on graduation, a school must have grade 12 in 2008-2009 and at least 40 in its adjusted cohort.</t>
  </si>
  <si>
    <t>The combined graduation is calculated as the weighted average of enrollment times the graduation rate for each year. The NCES graduation rate equals graduates divided by graduates plus dropouts. Enrollment includes all students in grades 9-12 enrolled on the first school day in October.</t>
  </si>
  <si>
    <t>NCES Combined Graduation</t>
  </si>
  <si>
    <t>Note:  A minimum of 40 in the adjusted cohort is required for a high school to be rated on Graduation.  Schools or districts with fewer than 40 students in the adjusted cohort should use the AYP calculator for elementary schools.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</si>
</sst>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57">
    <font>
      <sz val="10"/>
      <name val="Arial"/>
      <family val="0"/>
    </font>
    <font>
      <sz val="10"/>
      <color indexed="9"/>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
      <b/>
      <sz val="10"/>
      <name val="Arial"/>
      <family val="2"/>
    </font>
    <font>
      <b/>
      <sz val="10"/>
      <color indexed="9"/>
      <name val="Arial"/>
      <family val="2"/>
    </font>
    <font>
      <b/>
      <sz val="6"/>
      <name val="Arial"/>
      <family val="2"/>
    </font>
    <font>
      <b/>
      <sz val="11"/>
      <name val="Arial"/>
      <family val="2"/>
    </font>
    <font>
      <i/>
      <sz val="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0"/>
      <name val="Arial"/>
      <family val="2"/>
    </font>
    <font>
      <b/>
      <sz val="10"/>
      <color indexed="2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0" tint="-0.04997999966144562"/>
      <name val="Arial"/>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9"/>
        <bgColor indexed="64"/>
      </patternFill>
    </fill>
    <fill>
      <patternFill patternType="solid">
        <fgColor indexed="1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34997999668121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thin"/>
    </border>
    <border>
      <left style="medium"/>
      <right>
        <color indexed="63"/>
      </right>
      <top style="medium"/>
      <bottom style="medium"/>
    </border>
    <border>
      <left>
        <color indexed="63"/>
      </left>
      <right>
        <color indexed="63"/>
      </right>
      <top>
        <color indexed="63"/>
      </top>
      <bottom style="thick"/>
    </border>
    <border>
      <left>
        <color indexed="63"/>
      </left>
      <right style="medium"/>
      <top style="medium"/>
      <bottom style="medium"/>
    </border>
    <border>
      <left style="medium"/>
      <right style="thin"/>
      <top style="medium"/>
      <bottom style="medium"/>
    </border>
    <border>
      <left style="medium"/>
      <right style="medium"/>
      <top style="thin"/>
      <bottom>
        <color indexed="63"/>
      </bottom>
    </border>
    <border>
      <left style="thin"/>
      <right style="thin"/>
      <top style="thin"/>
      <bottom style="thin"/>
    </border>
    <border>
      <left style="medium"/>
      <right style="medium"/>
      <top>
        <color indexed="63"/>
      </top>
      <bottom style="thin"/>
    </border>
    <border>
      <left style="medium"/>
      <right>
        <color indexed="63"/>
      </right>
      <top style="medium"/>
      <bottom>
        <color indexed="63"/>
      </bottom>
    </border>
    <border>
      <left style="thin"/>
      <right style="medium"/>
      <top>
        <color indexed="63"/>
      </top>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thin"/>
      <top style="thin"/>
      <bottom style="medium"/>
    </border>
    <border>
      <left style="medium"/>
      <right style="thin"/>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7">
    <xf numFmtId="0" fontId="0" fillId="0" borderId="0" xfId="0" applyAlignment="1">
      <alignment/>
    </xf>
    <xf numFmtId="0" fontId="5" fillId="0" borderId="0" xfId="0" applyFont="1" applyAlignment="1">
      <alignment horizontal="center"/>
    </xf>
    <xf numFmtId="0" fontId="0" fillId="0" borderId="0" xfId="0" applyAlignment="1">
      <alignment wrapText="1"/>
    </xf>
    <xf numFmtId="0" fontId="17" fillId="0" borderId="0" xfId="0" applyFont="1" applyAlignment="1">
      <alignment wrapText="1"/>
    </xf>
    <xf numFmtId="0" fontId="2" fillId="0" borderId="0" xfId="53" applyAlignment="1" applyProtection="1">
      <alignment/>
      <protection/>
    </xf>
    <xf numFmtId="0" fontId="16" fillId="0" borderId="0" xfId="0" applyFont="1" applyAlignment="1">
      <alignment wrapText="1"/>
    </xf>
    <xf numFmtId="0" fontId="0" fillId="0" borderId="10" xfId="0" applyBorder="1" applyAlignment="1" applyProtection="1">
      <alignment horizontal="right"/>
      <protection locked="0"/>
    </xf>
    <xf numFmtId="0" fontId="0" fillId="0" borderId="10" xfId="0" applyBorder="1" applyAlignment="1" applyProtection="1">
      <alignment/>
      <protection locked="0"/>
    </xf>
    <xf numFmtId="0" fontId="0" fillId="0" borderId="11" xfId="0" applyBorder="1" applyAlignment="1" applyProtection="1">
      <alignment horizontal="right"/>
      <protection locked="0"/>
    </xf>
    <xf numFmtId="0" fontId="0" fillId="0" borderId="11" xfId="0" applyBorder="1" applyAlignment="1" applyProtection="1">
      <alignment/>
      <protection locked="0"/>
    </xf>
    <xf numFmtId="0" fontId="0" fillId="0" borderId="12" xfId="0" applyBorder="1" applyAlignment="1" applyProtection="1">
      <alignment horizontal="righ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8" fillId="0" borderId="0" xfId="0" applyFont="1" applyAlignment="1" applyProtection="1">
      <alignment vertical="center"/>
      <protection/>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5" fillId="0" borderId="0" xfId="0" applyFont="1" applyAlignment="1" applyProtection="1">
      <alignment horizontal="left" vertical="center"/>
      <protection/>
    </xf>
    <xf numFmtId="0" fontId="0" fillId="0" borderId="0" xfId="0"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0" fontId="5" fillId="0" borderId="16" xfId="0" applyFont="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horizontal="center"/>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0" fillId="0" borderId="18" xfId="0" applyBorder="1" applyAlignment="1" applyProtection="1">
      <alignment/>
      <protection/>
    </xf>
    <xf numFmtId="0" fontId="4" fillId="0" borderId="0" xfId="0" applyFont="1" applyAlignment="1" applyProtection="1">
      <alignment/>
      <protection/>
    </xf>
    <xf numFmtId="0" fontId="0" fillId="0" borderId="19" xfId="0" applyBorder="1" applyAlignment="1" applyProtection="1">
      <alignment horizontal="center"/>
      <protection/>
    </xf>
    <xf numFmtId="0" fontId="5" fillId="0" borderId="16" xfId="0" applyFont="1" applyBorder="1" applyAlignment="1" applyProtection="1">
      <alignment horizontal="right"/>
      <protection/>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0" fillId="0" borderId="0" xfId="0" applyAlignment="1" applyProtection="1">
      <alignment horizontal="center"/>
      <protection/>
    </xf>
    <xf numFmtId="0" fontId="0" fillId="0" borderId="20" xfId="0" applyBorder="1" applyAlignment="1" applyProtection="1">
      <alignment horizontal="left"/>
      <protection/>
    </xf>
    <xf numFmtId="0" fontId="13" fillId="0" borderId="21" xfId="0" applyFont="1" applyBorder="1" applyAlignment="1" applyProtection="1">
      <alignment horizontal="center"/>
      <protection/>
    </xf>
    <xf numFmtId="165"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2" fontId="0" fillId="0" borderId="10" xfId="0" applyNumberFormat="1" applyBorder="1" applyAlignment="1" applyProtection="1">
      <alignment horizontal="right"/>
      <protection/>
    </xf>
    <xf numFmtId="0" fontId="0" fillId="0" borderId="22" xfId="0" applyBorder="1" applyAlignment="1" applyProtection="1">
      <alignment wrapText="1"/>
      <protection/>
    </xf>
    <xf numFmtId="0" fontId="0" fillId="0" borderId="0" xfId="0" applyBorder="1" applyAlignment="1" applyProtection="1">
      <alignment horizontal="center"/>
      <protection/>
    </xf>
    <xf numFmtId="2" fontId="0" fillId="0" borderId="11" xfId="0" applyNumberFormat="1" applyBorder="1" applyAlignment="1" applyProtection="1">
      <alignment horizontal="right"/>
      <protection/>
    </xf>
    <xf numFmtId="0" fontId="0" fillId="0" borderId="22" xfId="0" applyBorder="1" applyAlignment="1" applyProtection="1">
      <alignment/>
      <protection/>
    </xf>
    <xf numFmtId="0" fontId="13" fillId="0" borderId="23" xfId="0" applyFont="1" applyBorder="1" applyAlignment="1" applyProtection="1">
      <alignment horizontal="center" vertical="center"/>
      <protection/>
    </xf>
    <xf numFmtId="0" fontId="13" fillId="0" borderId="24" xfId="0" applyFont="1" applyBorder="1" applyAlignment="1" applyProtection="1">
      <alignment horizontal="center"/>
      <protection/>
    </xf>
    <xf numFmtId="0" fontId="13" fillId="0" borderId="11" xfId="0" applyFont="1" applyBorder="1" applyAlignment="1" applyProtection="1">
      <alignment horizontal="center"/>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2" fontId="0" fillId="0" borderId="17" xfId="0" applyNumberFormat="1" applyBorder="1" applyAlignment="1" applyProtection="1">
      <alignment horizontal="right"/>
      <protection/>
    </xf>
    <xf numFmtId="2" fontId="0" fillId="0" borderId="12" xfId="0" applyNumberFormat="1" applyBorder="1" applyAlignment="1" applyProtection="1">
      <alignment horizontal="right"/>
      <protection/>
    </xf>
    <xf numFmtId="1" fontId="0" fillId="0" borderId="25" xfId="0" applyNumberFormat="1" applyFill="1" applyBorder="1" applyAlignment="1" applyProtection="1">
      <alignment horizontal="right"/>
      <protection/>
    </xf>
    <xf numFmtId="1" fontId="0" fillId="0" borderId="17" xfId="0" applyNumberFormat="1" applyFill="1" applyBorder="1" applyAlignment="1" applyProtection="1">
      <alignment horizontal="right"/>
      <protection/>
    </xf>
    <xf numFmtId="2" fontId="0" fillId="0" borderId="10" xfId="0" applyNumberFormat="1" applyFill="1" applyBorder="1" applyAlignment="1" applyProtection="1">
      <alignment horizontal="right"/>
      <protection/>
    </xf>
    <xf numFmtId="2" fontId="0" fillId="0" borderId="17" xfId="0" applyNumberFormat="1" applyFill="1" applyBorder="1" applyAlignment="1" applyProtection="1">
      <alignment horizontal="right"/>
      <protection/>
    </xf>
    <xf numFmtId="0" fontId="0" fillId="0" borderId="26" xfId="0" applyFont="1" applyBorder="1" applyAlignment="1" applyProtection="1">
      <alignment horizontal="center"/>
      <protection/>
    </xf>
    <xf numFmtId="0" fontId="5" fillId="0" borderId="0" xfId="0" applyFont="1" applyAlignment="1" applyProtection="1">
      <alignment horizontal="center"/>
      <protection/>
    </xf>
    <xf numFmtId="0" fontId="0" fillId="0" borderId="27" xfId="0" applyBorder="1" applyAlignment="1">
      <alignment wrapText="1"/>
    </xf>
    <xf numFmtId="0" fontId="5" fillId="0" borderId="0" xfId="0" applyFont="1" applyAlignment="1" applyProtection="1">
      <alignment horizontal="right" vertical="center"/>
      <protection/>
    </xf>
    <xf numFmtId="0" fontId="0" fillId="0" borderId="17" xfId="0" applyFont="1" applyBorder="1" applyAlignment="1" applyProtection="1">
      <alignment horizontal="center"/>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8" xfId="0" applyBorder="1" applyAlignment="1" applyProtection="1">
      <alignment horizontal="center" wrapText="1"/>
      <protection/>
    </xf>
    <xf numFmtId="0" fontId="0" fillId="0" borderId="26" xfId="0" applyBorder="1" applyAlignment="1" applyProtection="1">
      <alignment horizontal="center" wrapText="1"/>
      <protection/>
    </xf>
    <xf numFmtId="0" fontId="0" fillId="0" borderId="29"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29" xfId="0" applyFont="1" applyBorder="1" applyAlignment="1" applyProtection="1">
      <alignment horizontal="center"/>
      <protection/>
    </xf>
    <xf numFmtId="0" fontId="12" fillId="0" borderId="11" xfId="0" applyFont="1" applyBorder="1" applyAlignment="1" applyProtection="1">
      <alignment/>
      <protection/>
    </xf>
    <xf numFmtId="0" fontId="19" fillId="33" borderId="11" xfId="0" applyFont="1" applyFill="1" applyBorder="1" applyAlignment="1" applyProtection="1">
      <alignment horizontal="center" vertical="center"/>
      <protection/>
    </xf>
    <xf numFmtId="0" fontId="19" fillId="33" borderId="30"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8" fillId="0" borderId="31" xfId="0" applyFont="1" applyBorder="1" applyAlignment="1" applyProtection="1">
      <alignment horizontal="center"/>
      <protection/>
    </xf>
    <xf numFmtId="0" fontId="20" fillId="0" borderId="31" xfId="0" applyFont="1" applyBorder="1" applyAlignment="1" applyProtection="1">
      <alignment horizontal="center"/>
      <protection/>
    </xf>
    <xf numFmtId="0" fontId="19" fillId="33" borderId="32" xfId="0" applyFont="1" applyFill="1" applyBorder="1" applyAlignment="1" applyProtection="1">
      <alignment horizontal="center" vertical="center"/>
      <protection/>
    </xf>
    <xf numFmtId="0" fontId="19" fillId="34"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2" fillId="0" borderId="19" xfId="0" applyFont="1" applyBorder="1" applyAlignment="1" applyProtection="1">
      <alignment/>
      <protection/>
    </xf>
    <xf numFmtId="0" fontId="12" fillId="0" borderId="10" xfId="0" applyFont="1" applyBorder="1" applyAlignment="1" applyProtection="1">
      <alignment/>
      <protection/>
    </xf>
    <xf numFmtId="0" fontId="19" fillId="34" borderId="12" xfId="0" applyFont="1" applyFill="1" applyBorder="1" applyAlignment="1" applyProtection="1">
      <alignment horizontal="center" vertical="center"/>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0" fillId="0" borderId="0" xfId="0" applyFont="1" applyAlignment="1">
      <alignment/>
    </xf>
    <xf numFmtId="0" fontId="0" fillId="0" borderId="0" xfId="0" applyFont="1" applyAlignment="1">
      <alignment wrapText="1"/>
    </xf>
    <xf numFmtId="0" fontId="0" fillId="0" borderId="17" xfId="0" applyFont="1" applyBorder="1" applyAlignment="1" applyProtection="1" quotePrefix="1">
      <alignment horizontal="center"/>
      <protection/>
    </xf>
    <xf numFmtId="0" fontId="18"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26" xfId="0" applyBorder="1" applyAlignment="1" applyProtection="1">
      <alignment horizontal="center"/>
      <protection/>
    </xf>
    <xf numFmtId="0" fontId="16" fillId="35" borderId="0" xfId="0" applyFont="1" applyFill="1" applyAlignment="1">
      <alignment wrapText="1"/>
    </xf>
    <xf numFmtId="0" fontId="5" fillId="0" borderId="0" xfId="0" applyFont="1" applyAlignment="1" applyProtection="1">
      <alignment horizontal="left" vertical="center"/>
      <protection locked="0"/>
    </xf>
    <xf numFmtId="0" fontId="0" fillId="0" borderId="24" xfId="0" applyFont="1" applyBorder="1" applyAlignment="1" applyProtection="1">
      <alignment horizontal="center" wrapText="1"/>
      <protection/>
    </xf>
    <xf numFmtId="0" fontId="22" fillId="0" borderId="0" xfId="0" applyFont="1" applyAlignment="1" applyProtection="1">
      <alignment/>
      <protection/>
    </xf>
    <xf numFmtId="0" fontId="0" fillId="0" borderId="33" xfId="0" applyFont="1" applyBorder="1" applyAlignment="1" applyProtection="1">
      <alignment horizontal="center" wrapText="1"/>
      <protection/>
    </xf>
    <xf numFmtId="0" fontId="5" fillId="0" borderId="0" xfId="0" applyFont="1" applyAlignment="1" applyProtection="1" quotePrefix="1">
      <alignment horizontal="left" vertical="center"/>
      <protection/>
    </xf>
    <xf numFmtId="0" fontId="5" fillId="0" borderId="0" xfId="0" applyFont="1" applyBorder="1" applyAlignment="1" applyProtection="1">
      <alignment horizontal="left"/>
      <protection/>
    </xf>
    <xf numFmtId="0" fontId="0" fillId="0" borderId="34" xfId="0" applyFont="1" applyBorder="1" applyAlignment="1" applyProtection="1">
      <alignment horizontal="center" wrapText="1"/>
      <protection/>
    </xf>
    <xf numFmtId="0" fontId="0" fillId="0" borderId="23" xfId="0" applyFont="1" applyBorder="1" applyAlignment="1" applyProtection="1">
      <alignment horizontal="center" vertical="center" wrapText="1"/>
      <protection/>
    </xf>
    <xf numFmtId="0" fontId="19" fillId="33" borderId="13" xfId="0" applyFont="1" applyFill="1" applyBorder="1" applyAlignment="1" applyProtection="1">
      <alignment horizontal="center" vertical="center"/>
      <protection/>
    </xf>
    <xf numFmtId="0" fontId="19" fillId="36" borderId="14" xfId="0" applyFont="1" applyFill="1" applyBorder="1" applyAlignment="1" applyProtection="1">
      <alignment horizontal="center" vertical="center"/>
      <protection/>
    </xf>
    <xf numFmtId="0" fontId="19" fillId="36" borderId="15" xfId="0" applyFont="1" applyFill="1" applyBorder="1" applyAlignment="1" applyProtection="1">
      <alignment horizontal="center" vertical="center"/>
      <protection/>
    </xf>
    <xf numFmtId="1" fontId="0" fillId="0" borderId="31" xfId="0" applyNumberFormat="1" applyFont="1" applyFill="1" applyBorder="1" applyAlignment="1" applyProtection="1">
      <alignment horizontal="center" vertical="center"/>
      <protection locked="0"/>
    </xf>
    <xf numFmtId="1" fontId="0" fillId="0" borderId="31" xfId="0" applyNumberFormat="1" applyBorder="1" applyAlignment="1" applyProtection="1">
      <alignment horizontal="center"/>
      <protection locked="0"/>
    </xf>
    <xf numFmtId="1" fontId="0" fillId="0" borderId="31" xfId="0" applyNumberFormat="1" applyFill="1" applyBorder="1" applyAlignment="1" applyProtection="1">
      <alignment horizontal="center"/>
      <protection locked="0"/>
    </xf>
    <xf numFmtId="1" fontId="0" fillId="0" borderId="18" xfId="0" applyNumberFormat="1" applyFont="1" applyFill="1" applyBorder="1" applyAlignment="1" applyProtection="1">
      <alignment horizontal="center" vertical="center"/>
      <protection locked="0"/>
    </xf>
    <xf numFmtId="1" fontId="0" fillId="0" borderId="35" xfId="0" applyNumberFormat="1" applyFont="1" applyFill="1" applyBorder="1" applyAlignment="1" applyProtection="1">
      <alignment horizontal="center" vertical="center"/>
      <protection locked="0"/>
    </xf>
    <xf numFmtId="1" fontId="0" fillId="0" borderId="35" xfId="0" applyNumberFormat="1" applyBorder="1" applyAlignment="1" applyProtection="1">
      <alignment horizontal="center"/>
      <protection locked="0"/>
    </xf>
    <xf numFmtId="1" fontId="0" fillId="0" borderId="36" xfId="0" applyNumberFormat="1" applyFont="1" applyFill="1" applyBorder="1" applyAlignment="1" applyProtection="1">
      <alignment horizontal="center" vertical="center"/>
      <protection locked="0"/>
    </xf>
    <xf numFmtId="1" fontId="0" fillId="0" borderId="37" xfId="0" applyNumberFormat="1" applyFont="1" applyFill="1" applyBorder="1" applyAlignment="1" applyProtection="1">
      <alignment horizontal="center" vertical="center"/>
      <protection locked="0"/>
    </xf>
    <xf numFmtId="1" fontId="0" fillId="0" borderId="38" xfId="0" applyNumberFormat="1" applyFont="1" applyFill="1" applyBorder="1" applyAlignment="1" applyProtection="1">
      <alignment horizontal="center" vertical="center"/>
      <protection locked="0"/>
    </xf>
    <xf numFmtId="1" fontId="0" fillId="0" borderId="38" xfId="0" applyNumberFormat="1" applyFill="1" applyBorder="1" applyAlignment="1" applyProtection="1">
      <alignment horizontal="center"/>
      <protection locked="0"/>
    </xf>
    <xf numFmtId="1" fontId="0" fillId="0" borderId="18" xfId="0" applyNumberFormat="1" applyBorder="1" applyAlignment="1" applyProtection="1">
      <alignment horizontal="center"/>
      <protection locked="0"/>
    </xf>
    <xf numFmtId="1" fontId="0" fillId="0" borderId="36" xfId="0" applyNumberFormat="1" applyBorder="1" applyAlignment="1" applyProtection="1">
      <alignment horizontal="center"/>
      <protection locked="0"/>
    </xf>
    <xf numFmtId="1" fontId="0" fillId="0" borderId="36" xfId="0" applyNumberFormat="1" applyFill="1" applyBorder="1" applyAlignment="1" applyProtection="1">
      <alignment horizontal="center"/>
      <protection locked="0"/>
    </xf>
    <xf numFmtId="1" fontId="0" fillId="0" borderId="37" xfId="0" applyNumberFormat="1" applyFill="1" applyBorder="1" applyAlignment="1" applyProtection="1">
      <alignment horizontal="center"/>
      <protection locked="0"/>
    </xf>
    <xf numFmtId="0" fontId="19" fillId="33" borderId="39" xfId="0" applyFont="1" applyFill="1" applyBorder="1" applyAlignment="1" applyProtection="1">
      <alignment horizontal="center" vertical="center"/>
      <protection/>
    </xf>
    <xf numFmtId="0" fontId="19" fillId="33" borderId="40" xfId="0" applyFont="1" applyFill="1" applyBorder="1" applyAlignment="1" applyProtection="1">
      <alignment horizontal="center" vertical="center"/>
      <protection/>
    </xf>
    <xf numFmtId="0" fontId="19" fillId="33" borderId="41" xfId="0" applyFont="1" applyFill="1" applyBorder="1" applyAlignment="1" applyProtection="1">
      <alignment horizontal="center" vertical="center"/>
      <protection/>
    </xf>
    <xf numFmtId="0" fontId="19" fillId="0" borderId="42" xfId="0" applyFont="1" applyFill="1" applyBorder="1" applyAlignment="1" applyProtection="1">
      <alignment horizontal="center" vertical="center"/>
      <protection/>
    </xf>
    <xf numFmtId="0" fontId="19" fillId="33" borderId="42" xfId="0" applyFont="1" applyFill="1" applyBorder="1" applyAlignment="1" applyProtection="1">
      <alignment horizontal="center" vertical="center"/>
      <protection/>
    </xf>
    <xf numFmtId="0" fontId="0" fillId="0" borderId="29" xfId="0" applyBorder="1" applyAlignment="1" applyProtection="1">
      <alignment horizontal="center"/>
      <protection/>
    </xf>
    <xf numFmtId="0" fontId="0" fillId="0" borderId="43" xfId="0" applyBorder="1" applyAlignment="1" applyProtection="1">
      <alignment horizontal="center"/>
      <protection/>
    </xf>
    <xf numFmtId="0" fontId="0" fillId="0" borderId="43" xfId="0" applyFont="1" applyBorder="1" applyAlignment="1" applyProtection="1">
      <alignment horizontal="center"/>
      <protection/>
    </xf>
    <xf numFmtId="0" fontId="0" fillId="0" borderId="44" xfId="0" applyBorder="1" applyAlignment="1" applyProtection="1">
      <alignment horizontal="center"/>
      <protection/>
    </xf>
    <xf numFmtId="165" fontId="0" fillId="0" borderId="45" xfId="0" applyNumberFormat="1" applyBorder="1" applyAlignment="1" applyProtection="1">
      <alignment horizontal="right"/>
      <protection/>
    </xf>
    <xf numFmtId="165" fontId="0" fillId="0" borderId="46" xfId="0" applyNumberFormat="1" applyBorder="1" applyAlignment="1" applyProtection="1">
      <alignment horizontal="right"/>
      <protection/>
    </xf>
    <xf numFmtId="165" fontId="0" fillId="0" borderId="47" xfId="0" applyNumberFormat="1" applyBorder="1" applyAlignment="1" applyProtection="1">
      <alignment horizontal="right"/>
      <protection/>
    </xf>
    <xf numFmtId="165" fontId="0" fillId="0" borderId="48" xfId="0" applyNumberFormat="1" applyBorder="1" applyAlignment="1" applyProtection="1">
      <alignment horizontal="right"/>
      <protection/>
    </xf>
    <xf numFmtId="165" fontId="0" fillId="0" borderId="25" xfId="0" applyNumberFormat="1" applyBorder="1" applyAlignment="1" applyProtection="1">
      <alignment horizontal="right"/>
      <protection/>
    </xf>
    <xf numFmtId="165" fontId="0" fillId="0" borderId="49" xfId="0" applyNumberFormat="1" applyBorder="1" applyAlignment="1" applyProtection="1">
      <alignment horizontal="right"/>
      <protection/>
    </xf>
    <xf numFmtId="165" fontId="0" fillId="0" borderId="50" xfId="0" applyNumberFormat="1" applyBorder="1" applyAlignment="1" applyProtection="1">
      <alignment horizontal="right"/>
      <protection/>
    </xf>
    <xf numFmtId="0" fontId="19" fillId="34" borderId="14" xfId="0" applyFont="1" applyFill="1" applyBorder="1" applyAlignment="1" applyProtection="1">
      <alignment horizontal="center" vertical="center"/>
      <protection/>
    </xf>
    <xf numFmtId="0" fontId="19" fillId="34" borderId="15" xfId="0" applyFont="1" applyFill="1" applyBorder="1" applyAlignment="1" applyProtection="1">
      <alignment horizontal="center" vertical="center"/>
      <protection/>
    </xf>
    <xf numFmtId="0" fontId="0" fillId="0" borderId="24" xfId="0" applyFont="1" applyBorder="1" applyAlignment="1" applyProtection="1" quotePrefix="1">
      <alignment horizontal="center"/>
      <protection/>
    </xf>
    <xf numFmtId="1" fontId="5" fillId="0" borderId="16" xfId="0" applyNumberFormat="1" applyFont="1" applyBorder="1" applyAlignment="1" applyProtection="1">
      <alignment horizontal="center"/>
      <protection/>
    </xf>
    <xf numFmtId="1" fontId="5" fillId="0" borderId="0" xfId="0" applyNumberFormat="1" applyFont="1" applyBorder="1" applyAlignment="1" applyProtection="1">
      <alignment horizontal="center"/>
      <protection/>
    </xf>
    <xf numFmtId="165" fontId="5" fillId="0" borderId="0" xfId="0" applyNumberFormat="1" applyFont="1" applyBorder="1" applyAlignment="1" applyProtection="1">
      <alignment horizontal="center"/>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horizontal="left" wrapText="1"/>
      <protection/>
    </xf>
    <xf numFmtId="0" fontId="5" fillId="0" borderId="20" xfId="0" applyFont="1" applyBorder="1" applyAlignment="1" applyProtection="1">
      <alignment horizontal="left" wrapText="1"/>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5"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20" xfId="0" applyFont="1" applyBorder="1" applyAlignment="1" applyProtection="1">
      <alignment horizontal="right" vertical="center"/>
      <protection/>
    </xf>
    <xf numFmtId="0" fontId="12" fillId="0" borderId="24" xfId="0" applyFont="1" applyBorder="1" applyAlignment="1" applyProtection="1">
      <alignment horizontal="center" wrapText="1"/>
      <protection/>
    </xf>
    <xf numFmtId="0" fontId="12" fillId="0" borderId="19" xfId="0" applyFont="1" applyBorder="1" applyAlignment="1" applyProtection="1">
      <alignment horizontal="center" wrapText="1"/>
      <protection/>
    </xf>
    <xf numFmtId="0" fontId="5" fillId="0" borderId="16" xfId="0" applyFont="1" applyBorder="1" applyAlignment="1" applyProtection="1">
      <alignment horizontal="center"/>
      <protection/>
    </xf>
    <xf numFmtId="0" fontId="0" fillId="0" borderId="24" xfId="0" applyBorder="1" applyAlignment="1" applyProtection="1">
      <alignment horizontal="center" wrapText="1"/>
      <protection/>
    </xf>
    <xf numFmtId="0" fontId="0" fillId="0" borderId="19" xfId="0" applyBorder="1" applyAlignment="1" applyProtection="1">
      <alignment horizontal="center" wrapText="1"/>
      <protection/>
    </xf>
    <xf numFmtId="0" fontId="0" fillId="0" borderId="32" xfId="0" applyBorder="1" applyAlignment="1" applyProtection="1">
      <alignment horizontal="center" wrapText="1"/>
      <protection/>
    </xf>
    <xf numFmtId="0" fontId="13" fillId="0" borderId="10" xfId="0" applyFont="1" applyBorder="1" applyAlignment="1" applyProtection="1">
      <alignment horizontal="center" wrapText="1"/>
      <protection/>
    </xf>
    <xf numFmtId="0" fontId="13" fillId="0" borderId="11" xfId="0" applyFont="1" applyBorder="1" applyAlignment="1" applyProtection="1">
      <alignment horizontal="center" wrapText="1"/>
      <protection/>
    </xf>
    <xf numFmtId="0" fontId="13" fillId="0" borderId="23"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0" fillId="0" borderId="26" xfId="0" applyFont="1" applyBorder="1" applyAlignment="1" applyProtection="1">
      <alignment horizontal="center"/>
      <protection/>
    </xf>
    <xf numFmtId="0" fontId="0" fillId="0" borderId="51" xfId="0" applyFont="1" applyBorder="1" applyAlignment="1" applyProtection="1">
      <alignment horizontal="center"/>
      <protection/>
    </xf>
    <xf numFmtId="0" fontId="0" fillId="0" borderId="20" xfId="0" applyBorder="1" applyAlignment="1" applyProtection="1">
      <alignment horizontal="left" wrapText="1"/>
      <protection/>
    </xf>
    <xf numFmtId="0" fontId="5" fillId="0" borderId="0" xfId="0" applyFont="1" applyAlignment="1" applyProtection="1">
      <alignment horizontal="left"/>
      <protection/>
    </xf>
    <xf numFmtId="0" fontId="5" fillId="0" borderId="20" xfId="0" applyFont="1" applyBorder="1" applyAlignment="1" applyProtection="1">
      <alignment horizontal="left"/>
      <protection/>
    </xf>
    <xf numFmtId="0" fontId="0" fillId="0" borderId="20" xfId="0" applyBorder="1" applyAlignment="1" applyProtection="1">
      <alignment horizontal="left"/>
      <protection/>
    </xf>
    <xf numFmtId="16" fontId="0" fillId="0" borderId="26" xfId="0" applyNumberFormat="1" applyFont="1" applyBorder="1" applyAlignment="1" applyProtection="1" quotePrefix="1">
      <alignment horizontal="center"/>
      <protection/>
    </xf>
    <xf numFmtId="0" fontId="0" fillId="0" borderId="28" xfId="0" applyBorder="1" applyAlignment="1" applyProtection="1">
      <alignment horizontal="center"/>
      <protection/>
    </xf>
    <xf numFmtId="0" fontId="9" fillId="0" borderId="0" xfId="0" applyFont="1" applyAlignment="1" applyProtection="1">
      <alignment horizontal="center" vertical="center"/>
      <protection/>
    </xf>
    <xf numFmtId="0" fontId="13" fillId="0" borderId="24" xfId="0" applyFont="1" applyBorder="1" applyAlignment="1" applyProtection="1">
      <alignment horizontal="center" vertical="center"/>
      <protection/>
    </xf>
    <xf numFmtId="0" fontId="13" fillId="0" borderId="19" xfId="0" applyFont="1" applyBorder="1" applyAlignment="1" applyProtection="1">
      <alignment horizontal="center"/>
      <protection/>
    </xf>
    <xf numFmtId="0" fontId="13" fillId="0" borderId="26" xfId="0" applyFont="1" applyBorder="1" applyAlignment="1" applyProtection="1">
      <alignment horizontal="center"/>
      <protection/>
    </xf>
    <xf numFmtId="0" fontId="13" fillId="0" borderId="28" xfId="0" applyFont="1" applyBorder="1" applyAlignment="1" applyProtection="1">
      <alignment horizontal="center"/>
      <protection/>
    </xf>
    <xf numFmtId="0" fontId="13" fillId="0" borderId="51" xfId="0" applyFont="1" applyBorder="1" applyAlignment="1" applyProtection="1">
      <alignment horizontal="center"/>
      <protection/>
    </xf>
    <xf numFmtId="0" fontId="5" fillId="0" borderId="16"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52" xfId="0" applyBorder="1" applyAlignment="1" applyProtection="1">
      <alignment horizontal="center" wrapText="1"/>
      <protection/>
    </xf>
    <xf numFmtId="0" fontId="13" fillId="0" borderId="30" xfId="0" applyFont="1" applyBorder="1" applyAlignment="1" applyProtection="1">
      <alignment horizontal="center" wrapText="1"/>
      <protection/>
    </xf>
    <xf numFmtId="0" fontId="0" fillId="37" borderId="31" xfId="0" applyFont="1" applyFill="1" applyBorder="1" applyAlignment="1" applyProtection="1">
      <alignment horizontal="center" vertical="center"/>
      <protection locked="0"/>
    </xf>
    <xf numFmtId="0" fontId="0" fillId="0" borderId="23" xfId="0" applyBorder="1" applyAlignment="1" applyProtection="1">
      <alignment horizontal="center" wrapText="1"/>
      <protection/>
    </xf>
    <xf numFmtId="0" fontId="0" fillId="0" borderId="21" xfId="0" applyBorder="1" applyAlignment="1" applyProtection="1">
      <alignment horizontal="center" wrapText="1"/>
      <protection/>
    </xf>
    <xf numFmtId="0" fontId="0" fillId="0" borderId="36" xfId="0" applyFont="1" applyBorder="1" applyAlignment="1" applyProtection="1">
      <alignment horizontal="left" indent="1"/>
      <protection/>
    </xf>
    <xf numFmtId="0" fontId="0" fillId="0" borderId="46" xfId="0" applyFont="1" applyBorder="1" applyAlignment="1" applyProtection="1">
      <alignment horizontal="left" indent="1"/>
      <protection/>
    </xf>
    <xf numFmtId="0" fontId="0" fillId="0" borderId="37" xfId="0" applyFont="1" applyBorder="1" applyAlignment="1" applyProtection="1">
      <alignment horizontal="left" indent="1"/>
      <protection/>
    </xf>
    <xf numFmtId="0" fontId="0" fillId="0" borderId="47" xfId="0" applyFont="1" applyBorder="1" applyAlignment="1" applyProtection="1">
      <alignment horizontal="left" indent="1"/>
      <protection/>
    </xf>
    <xf numFmtId="0" fontId="22" fillId="0" borderId="53" xfId="0" applyFont="1" applyBorder="1" applyAlignment="1" applyProtection="1">
      <alignment vertical="center" wrapText="1"/>
      <protection/>
    </xf>
    <xf numFmtId="0" fontId="0" fillId="0" borderId="18" xfId="0" applyFont="1" applyBorder="1" applyAlignment="1" applyProtection="1">
      <alignment horizontal="left" indent="1"/>
      <protection/>
    </xf>
    <xf numFmtId="0" fontId="0" fillId="0" borderId="48" xfId="0" applyFont="1" applyBorder="1" applyAlignment="1" applyProtection="1">
      <alignment horizontal="left" indent="1"/>
      <protection/>
    </xf>
    <xf numFmtId="0" fontId="0" fillId="37" borderId="38" xfId="0" applyFont="1" applyFill="1" applyBorder="1" applyAlignment="1" applyProtection="1">
      <alignment horizontal="center" vertical="center"/>
      <protection locked="0"/>
    </xf>
    <xf numFmtId="0" fontId="0" fillId="37" borderId="54"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9" fillId="33" borderId="31" xfId="0" applyFont="1" applyFill="1" applyBorder="1" applyAlignment="1" applyProtection="1">
      <alignment horizontal="center" vertical="center"/>
      <protection/>
    </xf>
    <xf numFmtId="0" fontId="19" fillId="33" borderId="46" xfId="0" applyFont="1" applyFill="1" applyBorder="1" applyAlignment="1" applyProtection="1">
      <alignment horizontal="center" vertical="center"/>
      <protection/>
    </xf>
    <xf numFmtId="0" fontId="19" fillId="33" borderId="38" xfId="0" applyFont="1" applyFill="1" applyBorder="1" applyAlignment="1" applyProtection="1">
      <alignment horizontal="center" vertical="center"/>
      <protection/>
    </xf>
    <xf numFmtId="0" fontId="19" fillId="33" borderId="47" xfId="0" applyFont="1" applyFill="1" applyBorder="1" applyAlignment="1" applyProtection="1">
      <alignment horizontal="center" vertical="center"/>
      <protection/>
    </xf>
    <xf numFmtId="0" fontId="0" fillId="0" borderId="54" xfId="0" applyFont="1" applyBorder="1" applyAlignment="1" applyProtection="1">
      <alignment horizontal="center" vertical="center"/>
      <protection locked="0"/>
    </xf>
    <xf numFmtId="0" fontId="0" fillId="0" borderId="53" xfId="0" applyFont="1" applyBorder="1" applyAlignment="1" applyProtection="1">
      <alignment horizontal="center" wrapText="1"/>
      <protection/>
    </xf>
    <xf numFmtId="0" fontId="0" fillId="0" borderId="23" xfId="0" applyFont="1" applyBorder="1" applyAlignment="1" applyProtection="1">
      <alignment horizontal="center" wrapText="1"/>
      <protection/>
    </xf>
    <xf numFmtId="0" fontId="19" fillId="33" borderId="35" xfId="0" applyFont="1" applyFill="1" applyBorder="1" applyAlignment="1" applyProtection="1">
      <alignment horizontal="center" vertical="center"/>
      <protection/>
    </xf>
    <xf numFmtId="0" fontId="19" fillId="33" borderId="48" xfId="0" applyFont="1" applyFill="1" applyBorder="1" applyAlignment="1" applyProtection="1">
      <alignment horizontal="center" vertical="center"/>
      <protection/>
    </xf>
    <xf numFmtId="0" fontId="19" fillId="33" borderId="36" xfId="0" applyFont="1" applyFill="1" applyBorder="1" applyAlignment="1" applyProtection="1">
      <alignment horizontal="center" vertical="center"/>
      <protection/>
    </xf>
    <xf numFmtId="0" fontId="19" fillId="33" borderId="37" xfId="0" applyFont="1" applyFill="1" applyBorder="1" applyAlignment="1" applyProtection="1">
      <alignment horizontal="center" vertical="center"/>
      <protection/>
    </xf>
    <xf numFmtId="0" fontId="0" fillId="0" borderId="42"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wrapText="1"/>
      <protection/>
    </xf>
    <xf numFmtId="0" fontId="0" fillId="0" borderId="44" xfId="0" applyFont="1" applyBorder="1" applyAlignment="1" applyProtection="1">
      <alignment horizontal="center" wrapText="1"/>
      <protection/>
    </xf>
    <xf numFmtId="0" fontId="19" fillId="33" borderId="56" xfId="0" applyFont="1" applyFill="1" applyBorder="1" applyAlignment="1" applyProtection="1">
      <alignment horizontal="center" vertical="center"/>
      <protection/>
    </xf>
    <xf numFmtId="0" fontId="19" fillId="33" borderId="54" xfId="0" applyFont="1" applyFill="1" applyBorder="1" applyAlignment="1" applyProtection="1">
      <alignment horizontal="center" vertical="center"/>
      <protection/>
    </xf>
    <xf numFmtId="0" fontId="13" fillId="0" borderId="38" xfId="0" applyFont="1" applyBorder="1" applyAlignment="1" applyProtection="1">
      <alignment horizontal="center" vertical="center" wrapText="1"/>
      <protection/>
    </xf>
    <xf numFmtId="0" fontId="0" fillId="0" borderId="57" xfId="0" applyFont="1" applyBorder="1" applyAlignment="1" applyProtection="1">
      <alignment horizontal="center" vertical="center"/>
      <protection locked="0"/>
    </xf>
    <xf numFmtId="0" fontId="15" fillId="0" borderId="31" xfId="0" applyFont="1" applyBorder="1" applyAlignment="1" applyProtection="1">
      <alignment horizontal="left" vertical="top" wrapText="1"/>
      <protection/>
    </xf>
    <xf numFmtId="0" fontId="14" fillId="0" borderId="31" xfId="0" applyFont="1" applyBorder="1" applyAlignment="1" applyProtection="1">
      <alignment horizontal="left" vertical="top" wrapText="1"/>
      <protection/>
    </xf>
    <xf numFmtId="0" fontId="0" fillId="0" borderId="18" xfId="0" applyFont="1" applyBorder="1" applyAlignment="1" applyProtection="1">
      <alignment horizontal="center" wrapText="1"/>
      <protection/>
    </xf>
    <xf numFmtId="0" fontId="0" fillId="0" borderId="35" xfId="0" applyFont="1" applyBorder="1" applyAlignment="1" applyProtection="1">
      <alignment horizontal="center" wrapText="1"/>
      <protection/>
    </xf>
    <xf numFmtId="0" fontId="0" fillId="0" borderId="37" xfId="0" applyFont="1" applyBorder="1" applyAlignment="1" applyProtection="1">
      <alignment horizontal="center" wrapText="1"/>
      <protection/>
    </xf>
    <xf numFmtId="0" fontId="0" fillId="0" borderId="38" xfId="0" applyFont="1" applyBorder="1" applyAlignment="1" applyProtection="1">
      <alignment horizontal="center" wrapText="1"/>
      <protection/>
    </xf>
    <xf numFmtId="0" fontId="0" fillId="0" borderId="35" xfId="0" applyFont="1" applyBorder="1" applyAlignment="1" applyProtection="1">
      <alignment horizontal="center" vertical="center" wrapText="1"/>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6" xfId="0" applyFont="1"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20" xfId="0" applyFont="1" applyBorder="1" applyAlignment="1" applyProtection="1">
      <alignment horizontal="center"/>
      <protection/>
    </xf>
    <xf numFmtId="0" fontId="0" fillId="0" borderId="10" xfId="0" applyFont="1" applyBorder="1" applyAlignment="1" applyProtection="1">
      <alignment horizontal="center" wrapText="1"/>
      <protection/>
    </xf>
    <xf numFmtId="0" fontId="0" fillId="0" borderId="11" xfId="0" applyFont="1" applyBorder="1" applyAlignment="1" applyProtection="1">
      <alignment horizontal="center" wrapText="1"/>
      <protection/>
    </xf>
    <xf numFmtId="0" fontId="0" fillId="0" borderId="58" xfId="0" applyFont="1" applyBorder="1" applyAlignment="1" applyProtection="1">
      <alignment horizontal="left" indent="1"/>
      <protection/>
    </xf>
    <xf numFmtId="0" fontId="0" fillId="0" borderId="59" xfId="0" applyFont="1" applyBorder="1" applyAlignment="1" applyProtection="1">
      <alignment horizontal="left" indent="1"/>
      <protection/>
    </xf>
    <xf numFmtId="0" fontId="19" fillId="0" borderId="31" xfId="0" applyFont="1" applyFill="1" applyBorder="1" applyAlignment="1" applyProtection="1">
      <alignment horizontal="center" vertical="center"/>
      <protection/>
    </xf>
    <xf numFmtId="0" fontId="19" fillId="0" borderId="46" xfId="0" applyFont="1" applyFill="1" applyBorder="1" applyAlignment="1" applyProtection="1">
      <alignment horizontal="center" vertical="center"/>
      <protection/>
    </xf>
    <xf numFmtId="0" fontId="0" fillId="0" borderId="35" xfId="0" applyFont="1" applyBorder="1" applyAlignment="1" applyProtection="1">
      <alignment horizontal="center"/>
      <protection/>
    </xf>
    <xf numFmtId="0" fontId="18" fillId="0" borderId="31" xfId="0" applyFont="1" applyBorder="1" applyAlignment="1" applyProtection="1">
      <alignment horizontal="center"/>
      <protection/>
    </xf>
    <xf numFmtId="0" fontId="0" fillId="0" borderId="35" xfId="0" applyBorder="1" applyAlignment="1" applyProtection="1">
      <alignment horizontal="center" wrapText="1"/>
      <protection/>
    </xf>
    <xf numFmtId="0" fontId="0" fillId="0" borderId="37" xfId="0" applyFont="1" applyBorder="1" applyAlignment="1" applyProtection="1">
      <alignment horizontal="center"/>
      <protection/>
    </xf>
    <xf numFmtId="0" fontId="0" fillId="0" borderId="47" xfId="0" applyFont="1" applyBorder="1" applyAlignment="1" applyProtection="1">
      <alignment horizontal="center"/>
      <protection/>
    </xf>
    <xf numFmtId="0" fontId="0" fillId="0" borderId="60" xfId="0" applyFont="1" applyBorder="1" applyAlignment="1" applyProtection="1">
      <alignment horizontal="left" indent="1"/>
      <protection/>
    </xf>
    <xf numFmtId="0" fontId="5" fillId="0" borderId="0" xfId="0" applyFont="1" applyBorder="1" applyAlignment="1" applyProtection="1">
      <alignment/>
      <protection/>
    </xf>
    <xf numFmtId="0" fontId="21" fillId="0" borderId="16" xfId="0" applyFont="1" applyBorder="1" applyAlignment="1" applyProtection="1">
      <alignment vertical="center"/>
      <protection/>
    </xf>
    <xf numFmtId="0" fontId="14" fillId="0" borderId="31" xfId="0" applyFont="1" applyBorder="1" applyAlignment="1" applyProtection="1">
      <alignment horizontal="center" vertical="top" wrapText="1"/>
      <protection/>
    </xf>
    <xf numFmtId="0" fontId="19" fillId="36" borderId="31" xfId="0" applyFont="1" applyFill="1" applyBorder="1" applyAlignment="1" applyProtection="1">
      <alignment horizontal="center" vertical="center"/>
      <protection/>
    </xf>
    <xf numFmtId="0" fontId="55" fillId="38" borderId="31" xfId="0" applyFont="1" applyFill="1" applyBorder="1" applyAlignment="1" applyProtection="1">
      <alignment horizontal="center" vertical="center"/>
      <protection/>
    </xf>
    <xf numFmtId="0" fontId="19" fillId="39" borderId="31" xfId="0" applyFont="1" applyFill="1" applyBorder="1" applyAlignment="1" applyProtection="1">
      <alignment horizontal="center" vertical="center"/>
      <protection/>
    </xf>
    <xf numFmtId="0" fontId="0" fillId="0" borderId="48" xfId="0" applyFont="1" applyBorder="1" applyAlignment="1" applyProtection="1">
      <alignment horizontal="center"/>
      <protection/>
    </xf>
    <xf numFmtId="0" fontId="56" fillId="0" borderId="31" xfId="0" applyFont="1" applyBorder="1" applyAlignment="1" applyProtection="1">
      <alignment horizontal="center" vertical="top" wrapText="1"/>
      <protection/>
    </xf>
    <xf numFmtId="0" fontId="0" fillId="0" borderId="18"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46"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
      <fill>
        <patternFill>
          <bgColor indexed="22"/>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A1" sqref="A1"/>
    </sheetView>
  </sheetViews>
  <sheetFormatPr defaultColWidth="9.140625" defaultRowHeight="12.75"/>
  <cols>
    <col min="1" max="1" width="5.8515625" style="0" customWidth="1"/>
    <col min="2" max="2" width="64.28125" style="0" customWidth="1"/>
  </cols>
  <sheetData>
    <row r="1" ht="15.75">
      <c r="B1" s="1" t="s">
        <v>49</v>
      </c>
    </row>
    <row r="2" ht="25.5">
      <c r="B2" s="5" t="s">
        <v>59</v>
      </c>
    </row>
    <row r="4" spans="1:2" ht="12.75">
      <c r="A4">
        <v>1</v>
      </c>
      <c r="B4" t="s">
        <v>53</v>
      </c>
    </row>
    <row r="5" spans="1:2" ht="12.75">
      <c r="A5">
        <v>2</v>
      </c>
      <c r="B5" t="s">
        <v>50</v>
      </c>
    </row>
    <row r="6" spans="1:2" ht="12.75">
      <c r="A6">
        <v>3</v>
      </c>
      <c r="B6" t="s">
        <v>70</v>
      </c>
    </row>
    <row r="7" spans="1:2" ht="12.75">
      <c r="A7">
        <v>4</v>
      </c>
      <c r="B7" s="94" t="s">
        <v>78</v>
      </c>
    </row>
    <row r="8" spans="1:2" ht="38.25">
      <c r="A8">
        <v>5</v>
      </c>
      <c r="B8" s="95" t="s">
        <v>79</v>
      </c>
    </row>
    <row r="9" spans="1:2" ht="76.5">
      <c r="A9">
        <v>6</v>
      </c>
      <c r="B9" s="2" t="s">
        <v>61</v>
      </c>
    </row>
    <row r="10" spans="1:2" ht="51.75" thickBot="1">
      <c r="A10">
        <v>7</v>
      </c>
      <c r="B10" s="67" t="s">
        <v>62</v>
      </c>
    </row>
    <row r="11" spans="1:2" ht="13.5" thickTop="1">
      <c r="A11">
        <v>8</v>
      </c>
      <c r="B11" s="2" t="s">
        <v>74</v>
      </c>
    </row>
    <row r="12" spans="1:2" ht="12.75">
      <c r="A12">
        <v>9</v>
      </c>
      <c r="B12" s="94" t="s">
        <v>78</v>
      </c>
    </row>
    <row r="13" spans="1:2" ht="38.25">
      <c r="A13">
        <v>10</v>
      </c>
      <c r="B13" s="95" t="s">
        <v>80</v>
      </c>
    </row>
    <row r="14" spans="1:2" ht="38.25">
      <c r="A14">
        <v>11</v>
      </c>
      <c r="B14" s="2" t="s">
        <v>58</v>
      </c>
    </row>
    <row r="15" spans="1:2" ht="57" customHeight="1" thickBot="1">
      <c r="A15">
        <v>12</v>
      </c>
      <c r="B15" s="67" t="s">
        <v>60</v>
      </c>
    </row>
    <row r="16" spans="1:2" ht="13.5" thickTop="1">
      <c r="A16">
        <v>13</v>
      </c>
      <c r="B16" s="2" t="s">
        <v>67</v>
      </c>
    </row>
    <row r="17" ht="25.5">
      <c r="B17" s="2" t="s">
        <v>97</v>
      </c>
    </row>
    <row r="18" spans="1:2" ht="12.75">
      <c r="A18">
        <v>14</v>
      </c>
      <c r="B18" s="94" t="s">
        <v>98</v>
      </c>
    </row>
    <row r="19" spans="1:2" ht="25.5">
      <c r="A19">
        <v>15</v>
      </c>
      <c r="B19" s="95" t="s">
        <v>81</v>
      </c>
    </row>
    <row r="21" ht="25.5">
      <c r="B21" s="3" t="s">
        <v>51</v>
      </c>
    </row>
    <row r="22" ht="12.75">
      <c r="B22" s="3"/>
    </row>
    <row r="23" ht="53.25" customHeight="1">
      <c r="B23" s="102" t="s">
        <v>112</v>
      </c>
    </row>
    <row r="25" ht="12.75">
      <c r="B25" t="s">
        <v>52</v>
      </c>
    </row>
    <row r="26" ht="12.75">
      <c r="B26" s="4" t="s">
        <v>63</v>
      </c>
    </row>
  </sheetData>
  <sheetProtection/>
  <hyperlinks>
    <hyperlink ref="B26"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4"/>
  <sheetViews>
    <sheetView zoomScalePageLayoutView="0" workbookViewId="0" topLeftCell="A1">
      <selection activeCell="B3" sqref="B3"/>
    </sheetView>
  </sheetViews>
  <sheetFormatPr defaultColWidth="9.140625" defaultRowHeight="12.75"/>
  <cols>
    <col min="1" max="1" width="10.28125" style="24" customWidth="1"/>
    <col min="2" max="2" width="27.57421875" style="41" customWidth="1"/>
    <col min="3" max="3" width="10.7109375" style="41" customWidth="1"/>
    <col min="4" max="4" width="13.140625" style="41" customWidth="1"/>
    <col min="5" max="5" width="10.140625" style="41" customWidth="1"/>
    <col min="6" max="6" width="10.8515625" style="41" customWidth="1"/>
    <col min="7" max="7" width="10.57421875" style="41" customWidth="1"/>
    <col min="8" max="24" width="6.28125" style="24" customWidth="1"/>
    <col min="25" max="16384" width="9.140625" style="24" customWidth="1"/>
  </cols>
  <sheetData>
    <row r="1" spans="1:20" s="18" customFormat="1" ht="21" customHeight="1">
      <c r="A1" s="150" t="s">
        <v>82</v>
      </c>
      <c r="B1" s="151"/>
      <c r="C1" s="151"/>
      <c r="D1" s="151"/>
      <c r="E1" s="151"/>
      <c r="F1" s="151"/>
      <c r="G1" s="151"/>
      <c r="H1" s="151"/>
      <c r="I1" s="16"/>
      <c r="J1" s="16"/>
      <c r="K1" s="16"/>
      <c r="L1" s="16"/>
      <c r="M1" s="16"/>
      <c r="N1" s="16"/>
      <c r="O1" s="16"/>
      <c r="P1" s="16"/>
      <c r="Q1" s="16"/>
      <c r="R1" s="16"/>
      <c r="S1" s="16"/>
      <c r="T1" s="17"/>
    </row>
    <row r="2" spans="1:20" s="18" customFormat="1" ht="18" customHeight="1">
      <c r="A2" s="155" t="s">
        <v>11</v>
      </c>
      <c r="B2" s="155"/>
      <c r="C2" s="155"/>
      <c r="D2" s="155"/>
      <c r="E2" s="155"/>
      <c r="F2" s="155"/>
      <c r="G2" s="155"/>
      <c r="H2" s="16"/>
      <c r="I2" s="16"/>
      <c r="J2" s="16"/>
      <c r="K2" s="16"/>
      <c r="L2" s="16"/>
      <c r="M2" s="16"/>
      <c r="N2" s="16"/>
      <c r="O2" s="16"/>
      <c r="P2" s="16"/>
      <c r="Q2" s="16"/>
      <c r="R2" s="16"/>
      <c r="S2" s="16"/>
      <c r="T2" s="17"/>
    </row>
    <row r="3" spans="1:7" s="18" customFormat="1" ht="15" customHeight="1">
      <c r="A3" s="68" t="s">
        <v>4</v>
      </c>
      <c r="B3" s="103" t="s">
        <v>76</v>
      </c>
      <c r="C3" s="36"/>
      <c r="D3" s="157" t="s">
        <v>45</v>
      </c>
      <c r="E3" s="158"/>
      <c r="F3" s="159"/>
      <c r="G3" s="78"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18" customFormat="1" ht="15" customHeight="1">
      <c r="A4" s="68" t="s">
        <v>5</v>
      </c>
      <c r="B4" s="103" t="s">
        <v>57</v>
      </c>
      <c r="C4" s="36"/>
      <c r="D4" s="19"/>
      <c r="E4" s="19"/>
      <c r="F4" s="19"/>
      <c r="G4" s="19"/>
    </row>
    <row r="5" spans="1:7" s="18" customFormat="1" ht="16.5" customHeight="1">
      <c r="A5" s="68"/>
      <c r="B5" s="21"/>
      <c r="C5" s="36"/>
      <c r="D5" s="19"/>
      <c r="E5" s="19"/>
      <c r="F5" s="19"/>
      <c r="G5" s="19"/>
    </row>
    <row r="6" spans="1:6" ht="16.5" thickBot="1">
      <c r="A6" s="66"/>
      <c r="B6" s="156" t="s">
        <v>15</v>
      </c>
      <c r="C6" s="156"/>
      <c r="D6" s="156"/>
      <c r="E6" s="156"/>
      <c r="F6" s="156"/>
    </row>
    <row r="7" spans="1:6" ht="42" customHeight="1" thickBot="1">
      <c r="A7" s="154" t="s">
        <v>10</v>
      </c>
      <c r="B7" s="154"/>
      <c r="C7" s="104" t="s">
        <v>86</v>
      </c>
      <c r="D7" s="69" t="s">
        <v>7</v>
      </c>
      <c r="E7" s="65" t="s">
        <v>31</v>
      </c>
      <c r="F7" s="70"/>
    </row>
    <row r="8" spans="1:6" ht="13.5" customHeight="1">
      <c r="A8" s="32"/>
      <c r="B8" s="28" t="s">
        <v>12</v>
      </c>
      <c r="C8" s="78" t="str">
        <f aca="true" t="shared" si="0" ref="C8:C17">C21</f>
        <v>PENDING</v>
      </c>
      <c r="D8" s="78" t="str">
        <f aca="true" t="shared" si="1" ref="D8:D17">C34</f>
        <v>PENDING</v>
      </c>
      <c r="E8" s="79" t="str">
        <f>Graduation!C7</f>
        <v>PENDING</v>
      </c>
      <c r="F8" s="70"/>
    </row>
    <row r="9" spans="1:6" ht="13.5" customHeight="1">
      <c r="A9" s="32"/>
      <c r="B9" s="29" t="s">
        <v>24</v>
      </c>
      <c r="C9" s="78" t="str">
        <f t="shared" si="0"/>
        <v>NA</v>
      </c>
      <c r="D9" s="80" t="str">
        <f t="shared" si="1"/>
        <v>NA</v>
      </c>
      <c r="E9" s="81"/>
      <c r="F9" s="71"/>
    </row>
    <row r="10" spans="1:6" ht="13.5" customHeight="1">
      <c r="A10" s="32"/>
      <c r="B10" s="29" t="s">
        <v>14</v>
      </c>
      <c r="C10" s="78" t="str">
        <f t="shared" si="0"/>
        <v>NA</v>
      </c>
      <c r="D10" s="80" t="str">
        <f t="shared" si="1"/>
        <v>NA</v>
      </c>
      <c r="E10" s="82"/>
      <c r="F10" s="71"/>
    </row>
    <row r="11" spans="1:6" ht="13.5" customHeight="1">
      <c r="A11" s="32"/>
      <c r="B11" s="29" t="s">
        <v>13</v>
      </c>
      <c r="C11" s="78" t="str">
        <f t="shared" si="0"/>
        <v>NA</v>
      </c>
      <c r="D11" s="80" t="str">
        <f t="shared" si="1"/>
        <v>NA</v>
      </c>
      <c r="E11" s="82"/>
      <c r="F11" s="71"/>
    </row>
    <row r="12" spans="1:6" ht="13.5" customHeight="1">
      <c r="A12" s="32"/>
      <c r="B12" s="29" t="s">
        <v>26</v>
      </c>
      <c r="C12" s="78" t="str">
        <f t="shared" si="0"/>
        <v>NA</v>
      </c>
      <c r="D12" s="80" t="str">
        <f t="shared" si="1"/>
        <v>NA</v>
      </c>
      <c r="E12" s="81"/>
      <c r="F12" s="71"/>
    </row>
    <row r="13" spans="1:6" ht="13.5" customHeight="1">
      <c r="A13" s="32"/>
      <c r="B13" s="29" t="s">
        <v>27</v>
      </c>
      <c r="C13" s="78" t="str">
        <f t="shared" si="0"/>
        <v>NA</v>
      </c>
      <c r="D13" s="80" t="str">
        <f t="shared" si="1"/>
        <v>NA</v>
      </c>
      <c r="E13" s="81"/>
      <c r="F13" s="71"/>
    </row>
    <row r="14" spans="1:6" ht="13.5" customHeight="1">
      <c r="A14" s="32"/>
      <c r="B14" s="29" t="s">
        <v>28</v>
      </c>
      <c r="C14" s="78" t="str">
        <f t="shared" si="0"/>
        <v>NA</v>
      </c>
      <c r="D14" s="80" t="str">
        <f t="shared" si="1"/>
        <v>NA</v>
      </c>
      <c r="E14" s="81"/>
      <c r="F14" s="71"/>
    </row>
    <row r="15" spans="1:6" ht="13.5" customHeight="1">
      <c r="A15" s="32"/>
      <c r="B15" s="29" t="s">
        <v>25</v>
      </c>
      <c r="C15" s="78" t="str">
        <f t="shared" si="0"/>
        <v>NA</v>
      </c>
      <c r="D15" s="80" t="str">
        <f t="shared" si="1"/>
        <v>NA</v>
      </c>
      <c r="E15" s="81"/>
      <c r="F15" s="71"/>
    </row>
    <row r="16" spans="1:6" ht="13.5" customHeight="1">
      <c r="A16" s="32"/>
      <c r="B16" s="29" t="s">
        <v>29</v>
      </c>
      <c r="C16" s="78" t="str">
        <f t="shared" si="0"/>
        <v>NA</v>
      </c>
      <c r="D16" s="80" t="str">
        <f t="shared" si="1"/>
        <v>NA</v>
      </c>
      <c r="E16" s="81"/>
      <c r="F16" s="71"/>
    </row>
    <row r="17" spans="1:6" ht="13.5" customHeight="1" thickBot="1">
      <c r="A17" s="32"/>
      <c r="B17" s="30" t="s">
        <v>30</v>
      </c>
      <c r="C17" s="78" t="str">
        <f t="shared" si="0"/>
        <v>NA</v>
      </c>
      <c r="D17" s="80" t="str">
        <f t="shared" si="1"/>
        <v>NA</v>
      </c>
      <c r="E17" s="82"/>
      <c r="F17" s="71"/>
    </row>
    <row r="18" spans="1:2" ht="12.75" customHeight="1">
      <c r="A18" s="66"/>
      <c r="B18" s="66"/>
    </row>
    <row r="19" spans="1:2" ht="12.75" customHeight="1" thickBot="1">
      <c r="A19" s="66"/>
      <c r="B19" s="66"/>
    </row>
    <row r="20" spans="1:7" ht="42" customHeight="1" thickBot="1">
      <c r="A20" s="152" t="s">
        <v>87</v>
      </c>
      <c r="B20" s="153"/>
      <c r="C20" s="104" t="s">
        <v>86</v>
      </c>
      <c r="D20" s="27" t="s">
        <v>0</v>
      </c>
      <c r="E20" s="72" t="s">
        <v>17</v>
      </c>
      <c r="F20" s="73" t="s">
        <v>19</v>
      </c>
      <c r="G20" s="74" t="s">
        <v>31</v>
      </c>
    </row>
    <row r="21" spans="2:7" ht="13.5" customHeight="1">
      <c r="B21" s="28" t="s">
        <v>12</v>
      </c>
      <c r="C21" s="78" t="str">
        <f>IF(OR(D21="PENDING",E21="PENDING",G21="PENDING"),"PENDING",(IF(OR(D21="NOT MET",AND(E21="NOT MET",OR(F21="NOT MET",G21="NOT MET"))),"NOT MET","MET")))</f>
        <v>PENDING</v>
      </c>
      <c r="D21" s="78" t="str">
        <f>'ReadingDetails HS'!C10</f>
        <v>PENDING</v>
      </c>
      <c r="E21" s="78" t="str">
        <f>'ReadingDetails HS'!C24</f>
        <v>PENDING</v>
      </c>
      <c r="F21" s="78" t="str">
        <f>'ReadingDetails HS'!C37</f>
        <v>NA</v>
      </c>
      <c r="G21" s="83" t="str">
        <f>Graduation!C7</f>
        <v>PENDING</v>
      </c>
    </row>
    <row r="22" spans="2:7" ht="13.5" customHeight="1">
      <c r="B22" s="29" t="s">
        <v>24</v>
      </c>
      <c r="C22" s="84" t="str">
        <f>IF('ReadingDetails HS'!H11&lt;40,"NA",(IF(AND(D22="MET",(OR('ReadingDetails HS'!H11=40,'ReadingDetails HS'!H11=41))),"NA",(IF(AND(D22="MET",OR(OR(E22="MET",E22="NA"),(AND(F22="MET",OR(G22="MET",G22="NA"))))),"MET","NOT MET")))))</f>
        <v>NA</v>
      </c>
      <c r="D22" s="78" t="str">
        <f>'ReadingDetails HS'!C11</f>
        <v>NA</v>
      </c>
      <c r="E22" s="78" t="str">
        <f>'ReadingDetails HS'!C25</f>
        <v>NA</v>
      </c>
      <c r="F22" s="80" t="str">
        <f>'ReadingDetails HS'!C38</f>
        <v>NA</v>
      </c>
      <c r="G22" s="83" t="str">
        <f>Graduation!C8</f>
        <v>NA</v>
      </c>
    </row>
    <row r="23" spans="2:7" ht="13.5" customHeight="1">
      <c r="B23" s="29" t="s">
        <v>14</v>
      </c>
      <c r="C23" s="84" t="str">
        <f>IF('ReadingDetails HS'!H12&lt;40,"NA",(IF(AND(D23="MET",(OR('ReadingDetails HS'!H12=40,'ReadingDetails HS'!H12=41))),"NA",(IF(AND(D23="MET",OR(OR(E23="MET",E23="NA"),(AND(F23="MET",OR(G23="MET",G23="NA"))))),"MET","NOT MET")))))</f>
        <v>NA</v>
      </c>
      <c r="D23" s="78" t="str">
        <f>'ReadingDetails HS'!C12</f>
        <v>NA</v>
      </c>
      <c r="E23" s="78" t="str">
        <f>'ReadingDetails HS'!C26</f>
        <v>NA</v>
      </c>
      <c r="F23" s="80" t="str">
        <f>'ReadingDetails HS'!C39</f>
        <v>NA</v>
      </c>
      <c r="G23" s="83" t="str">
        <f>Graduation!C9</f>
        <v>NA</v>
      </c>
    </row>
    <row r="24" spans="2:7" ht="13.5" customHeight="1">
      <c r="B24" s="29" t="s">
        <v>13</v>
      </c>
      <c r="C24" s="84" t="str">
        <f>IF('ReadingDetails HS'!H13&lt;40,"NA",(IF(AND(D24="MET",(OR('ReadingDetails HS'!H13=40,'ReadingDetails HS'!H13=41))),"NA",(IF(AND(D24="MET",OR(OR(E24="MET",E24="NA"),(AND(F24="MET",OR(G24="MET",G24="NA"))))),"MET","NOT MET")))))</f>
        <v>NA</v>
      </c>
      <c r="D24" s="78" t="str">
        <f>'ReadingDetails HS'!C13</f>
        <v>NA</v>
      </c>
      <c r="E24" s="78" t="str">
        <f>'ReadingDetails HS'!C27</f>
        <v>NA</v>
      </c>
      <c r="F24" s="80" t="str">
        <f>'ReadingDetails HS'!C40</f>
        <v>NA</v>
      </c>
      <c r="G24" s="83" t="str">
        <f>Graduation!C10</f>
        <v>NA</v>
      </c>
    </row>
    <row r="25" spans="2:7" ht="13.5" customHeight="1">
      <c r="B25" s="29" t="s">
        <v>26</v>
      </c>
      <c r="C25" s="84" t="str">
        <f>IF('ReadingDetails HS'!H14&lt;40,"NA",(IF(AND(D25="MET",(OR('ReadingDetails HS'!H14=40,'ReadingDetails HS'!H14=41))),"NA",(IF(AND(D25="MET",OR(OR(E25="MET",E25="NA"),(AND(F25="MET",OR(G25="MET",G25="NA"))))),"MET","NOT MET")))))</f>
        <v>NA</v>
      </c>
      <c r="D25" s="78" t="str">
        <f>'ReadingDetails HS'!C14</f>
        <v>NA</v>
      </c>
      <c r="E25" s="78" t="str">
        <f>'ReadingDetails HS'!C28</f>
        <v>NA</v>
      </c>
      <c r="F25" s="80" t="str">
        <f>'ReadingDetails HS'!C41</f>
        <v>NA</v>
      </c>
      <c r="G25" s="83" t="str">
        <f>Graduation!C11</f>
        <v>NA</v>
      </c>
    </row>
    <row r="26" spans="2:7" ht="13.5" customHeight="1">
      <c r="B26" s="29" t="s">
        <v>27</v>
      </c>
      <c r="C26" s="84" t="str">
        <f>IF('ReadingDetails HS'!H15&lt;40,"NA",(IF(AND(D26="MET",(OR('ReadingDetails HS'!H15=40,'ReadingDetails HS'!H15=41))),"NA",(IF(AND(D26="MET",OR(OR(E26="MET",E26="NA"),(AND(F26="MET",OR(G26="MET",G26="NA"))))),"MET","NOT MET")))))</f>
        <v>NA</v>
      </c>
      <c r="D26" s="78" t="str">
        <f>'ReadingDetails HS'!C15</f>
        <v>NA</v>
      </c>
      <c r="E26" s="78" t="str">
        <f>'ReadingDetails HS'!C29</f>
        <v>NA</v>
      </c>
      <c r="F26" s="80" t="str">
        <f>'ReadingDetails HS'!C42</f>
        <v>NA</v>
      </c>
      <c r="G26" s="83" t="str">
        <f>Graduation!C12</f>
        <v>NA</v>
      </c>
    </row>
    <row r="27" spans="2:7" ht="13.5" customHeight="1">
      <c r="B27" s="29" t="s">
        <v>28</v>
      </c>
      <c r="C27" s="84" t="str">
        <f>IF('ReadingDetails HS'!H16&lt;40,"NA",(IF(AND(D27="MET",(OR('ReadingDetails HS'!H16=40,'ReadingDetails HS'!H16=41))),"NA",(IF(AND(D27="MET",OR(OR(E27="MET",E27="NA"),(AND(F27="MET",OR(G27="MET",G27="NA"))))),"MET","NOT MET")))))</f>
        <v>NA</v>
      </c>
      <c r="D27" s="78" t="str">
        <f>'ReadingDetails HS'!C16</f>
        <v>NA</v>
      </c>
      <c r="E27" s="78" t="str">
        <f>'ReadingDetails HS'!C30</f>
        <v>NA</v>
      </c>
      <c r="F27" s="80" t="str">
        <f>'ReadingDetails HS'!C43</f>
        <v>NA</v>
      </c>
      <c r="G27" s="83" t="str">
        <f>Graduation!C13</f>
        <v>NA</v>
      </c>
    </row>
    <row r="28" spans="2:7" ht="13.5" customHeight="1">
      <c r="B28" s="29" t="s">
        <v>25</v>
      </c>
      <c r="C28" s="84" t="str">
        <f>IF('ReadingDetails HS'!H17&lt;40,"NA",(IF(AND(D28="MET",(OR('ReadingDetails HS'!H17=40,'ReadingDetails HS'!H17=41))),"NA",(IF(AND(D28="MET",OR(OR(E28="MET",E28="NA"),(AND(F28="MET",OR(G28="MET",G28="NA"))))),"MET","NOT MET")))))</f>
        <v>NA</v>
      </c>
      <c r="D28" s="78" t="str">
        <f>'ReadingDetails HS'!C17</f>
        <v>NA</v>
      </c>
      <c r="E28" s="78" t="str">
        <f>'ReadingDetails HS'!C31</f>
        <v>NA</v>
      </c>
      <c r="F28" s="80" t="str">
        <f>'ReadingDetails HS'!C44</f>
        <v>NA</v>
      </c>
      <c r="G28" s="83" t="str">
        <f>Graduation!C14</f>
        <v>NA</v>
      </c>
    </row>
    <row r="29" spans="2:7" ht="13.5" customHeight="1">
      <c r="B29" s="29" t="s">
        <v>29</v>
      </c>
      <c r="C29" s="84" t="str">
        <f>IF('ReadingDetails HS'!H18&lt;40,"NA",(IF(AND(D29="MET",(OR('ReadingDetails HS'!H18=40,'ReadingDetails HS'!H18=41))),"NA",(IF(AND(D29="MET",OR(OR(E29="MET",E29="NA"),(AND(F29="MET",OR(G29="MET",G29="NA"))))),"MET","NOT MET")))))</f>
        <v>NA</v>
      </c>
      <c r="D29" s="78" t="str">
        <f>'ReadingDetails HS'!C18</f>
        <v>NA</v>
      </c>
      <c r="E29" s="78" t="str">
        <f>'ReadingDetails HS'!C32</f>
        <v>NA</v>
      </c>
      <c r="F29" s="80" t="str">
        <f>'ReadingDetails HS'!C45</f>
        <v>NA</v>
      </c>
      <c r="G29" s="83" t="str">
        <f>Graduation!C15</f>
        <v>NA</v>
      </c>
    </row>
    <row r="30" spans="2:7" ht="13.5" customHeight="1" thickBot="1">
      <c r="B30" s="30" t="s">
        <v>30</v>
      </c>
      <c r="C30" s="84" t="str">
        <f>IF('ReadingDetails HS'!H19&lt;40,"NA",(IF(AND(D30="MET",(OR('ReadingDetails HS'!H19=40,'ReadingDetails HS'!H19=41))),"NA",(IF(AND(D30="MET",OR(OR(E30="MET",E30="NA"),(AND(F30="MET",OR(G30="MET",G30="NA"))))),"MET","NOT MET")))))</f>
        <v>NA</v>
      </c>
      <c r="D30" s="78" t="str">
        <f>'ReadingDetails HS'!C19</f>
        <v>NA</v>
      </c>
      <c r="E30" s="78" t="str">
        <f>'ReadingDetails HS'!C33</f>
        <v>NA</v>
      </c>
      <c r="F30" s="80" t="str">
        <f>'ReadingDetails HS'!C46</f>
        <v>NA</v>
      </c>
      <c r="G30" s="83" t="str">
        <f>Graduation!C16</f>
        <v>NA</v>
      </c>
    </row>
    <row r="31" spans="1:2" ht="12.75" customHeight="1">
      <c r="A31" s="105" t="s">
        <v>89</v>
      </c>
      <c r="B31" s="66"/>
    </row>
    <row r="32" ht="12.75" customHeight="1" thickBot="1"/>
    <row r="33" spans="1:7" ht="37.5" customHeight="1" thickBot="1">
      <c r="A33" s="152" t="s">
        <v>88</v>
      </c>
      <c r="B33" s="153"/>
      <c r="C33" s="101" t="s">
        <v>8</v>
      </c>
      <c r="D33" s="27" t="s">
        <v>0</v>
      </c>
      <c r="E33" s="72" t="s">
        <v>17</v>
      </c>
      <c r="F33" s="75" t="s">
        <v>19</v>
      </c>
      <c r="G33" s="76" t="s">
        <v>31</v>
      </c>
    </row>
    <row r="34" spans="2:7" ht="12.75" customHeight="1">
      <c r="B34" s="28" t="s">
        <v>12</v>
      </c>
      <c r="C34" s="83" t="str">
        <f>IF(OR(D34="PENDING",E34="PENDING",G34="PENDING"),"PENDING",(IF(OR(D34="NOT MET",AND(E34="NOT MET",OR(F34="NOT MET",G34="NOT MET"))),"NOT MET","MET")))</f>
        <v>PENDING</v>
      </c>
      <c r="D34" s="83" t="str">
        <f>'MathDetails HS'!C10</f>
        <v>PENDING</v>
      </c>
      <c r="E34" s="78" t="str">
        <f>'MathDetails HS'!C24</f>
        <v>PENDING</v>
      </c>
      <c r="F34" s="78" t="str">
        <f>'MathDetails HS'!C37</f>
        <v>NA</v>
      </c>
      <c r="G34" s="83" t="str">
        <f>Graduation!C7</f>
        <v>PENDING</v>
      </c>
    </row>
    <row r="35" spans="2:7" ht="13.5" customHeight="1">
      <c r="B35" s="29" t="s">
        <v>24</v>
      </c>
      <c r="C35" s="84" t="str">
        <f>IF('MathDetails HS'!H11&lt;40,"NA",(IF(AND(D35="MET",(OR('MathDetails HS'!H11=40,'MathDetails HS'!H11=41))),"NA",(IF(AND(D35="MET",OR(OR(E35="MET",E35="NA"),(AND(F35="MET",OR(G35="MET",G35="NA"))))),"MET","NOT MET")))))</f>
        <v>NA</v>
      </c>
      <c r="D35" s="78" t="str">
        <f>'MathDetails HS'!C11</f>
        <v>NA</v>
      </c>
      <c r="E35" s="78" t="str">
        <f>'MathDetails HS'!C25</f>
        <v>NA</v>
      </c>
      <c r="F35" s="78" t="str">
        <f>'MathDetails HS'!C38</f>
        <v>NA</v>
      </c>
      <c r="G35" s="83" t="str">
        <f>Graduation!C8</f>
        <v>NA</v>
      </c>
    </row>
    <row r="36" spans="2:7" ht="13.5" customHeight="1">
      <c r="B36" s="29" t="s">
        <v>14</v>
      </c>
      <c r="C36" s="84" t="str">
        <f>IF('MathDetails HS'!H12&lt;40,"NA",(IF(AND(D36="MET",(OR('MathDetails HS'!H12=40,'MathDetails HS'!H12=41))),"NA",(IF(AND(D36="MET",OR(OR(E36="MET",E36="NA"),(AND(F36="MET",OR(G36="MET",G36="NA"))))),"MET","NOT MET")))))</f>
        <v>NA</v>
      </c>
      <c r="D36" s="78" t="str">
        <f>'MathDetails HS'!C12</f>
        <v>NA</v>
      </c>
      <c r="E36" s="78" t="str">
        <f>'MathDetails HS'!C26</f>
        <v>NA</v>
      </c>
      <c r="F36" s="78" t="str">
        <f>'MathDetails HS'!C39</f>
        <v>NA</v>
      </c>
      <c r="G36" s="83" t="str">
        <f>Graduation!C9</f>
        <v>NA</v>
      </c>
    </row>
    <row r="37" spans="2:7" ht="13.5" customHeight="1">
      <c r="B37" s="29" t="s">
        <v>13</v>
      </c>
      <c r="C37" s="84" t="str">
        <f>IF('MathDetails HS'!H13&lt;40,"NA",(IF(AND(D37="MET",(OR('MathDetails HS'!H13=40,'MathDetails HS'!H13=41))),"NA",(IF(AND(D37="MET",OR(OR(E37="MET",E37="NA"),(AND(F37="MET",OR(G37="MET",G37="NA"))))),"MET","NOT MET")))))</f>
        <v>NA</v>
      </c>
      <c r="D37" s="78" t="str">
        <f>'MathDetails HS'!C13</f>
        <v>NA</v>
      </c>
      <c r="E37" s="78" t="str">
        <f>'MathDetails HS'!C27</f>
        <v>NA</v>
      </c>
      <c r="F37" s="78" t="str">
        <f>'MathDetails HS'!C40</f>
        <v>NA</v>
      </c>
      <c r="G37" s="83" t="str">
        <f>Graduation!C10</f>
        <v>NA</v>
      </c>
    </row>
    <row r="38" spans="2:7" ht="13.5" customHeight="1">
      <c r="B38" s="29" t="s">
        <v>26</v>
      </c>
      <c r="C38" s="84" t="str">
        <f>IF('MathDetails HS'!H14&lt;40,"NA",(IF(AND(D38="MET",(OR('MathDetails HS'!H14=40,'MathDetails HS'!H14=41))),"NA",(IF(AND(D38="MET",OR(OR(E38="MET",E38="NA"),(AND(F38="MET",OR(G38="MET",G38="NA"))))),"MET","NOT MET")))))</f>
        <v>NA</v>
      </c>
      <c r="D38" s="78" t="str">
        <f>'MathDetails HS'!C14</f>
        <v>NA</v>
      </c>
      <c r="E38" s="78" t="str">
        <f>'MathDetails HS'!C28</f>
        <v>NA</v>
      </c>
      <c r="F38" s="78" t="str">
        <f>'MathDetails HS'!C41</f>
        <v>NA</v>
      </c>
      <c r="G38" s="83" t="str">
        <f>Graduation!C11</f>
        <v>NA</v>
      </c>
    </row>
    <row r="39" spans="2:7" ht="13.5" customHeight="1">
      <c r="B39" s="29" t="s">
        <v>27</v>
      </c>
      <c r="C39" s="84" t="str">
        <f>IF('MathDetails HS'!H15&lt;40,"NA",(IF(AND(D39="MET",(OR('MathDetails HS'!H15=40,'MathDetails HS'!H15=41))),"NA",(IF(AND(D39="MET",OR(OR(E39="MET",E39="NA"),(AND(F39="MET",OR(G39="MET",G39="NA"))))),"MET","NOT MET")))))</f>
        <v>NA</v>
      </c>
      <c r="D39" s="78" t="str">
        <f>'MathDetails HS'!C15</f>
        <v>NA</v>
      </c>
      <c r="E39" s="78" t="str">
        <f>'MathDetails HS'!C29</f>
        <v>NA</v>
      </c>
      <c r="F39" s="78" t="str">
        <f>'MathDetails HS'!C42</f>
        <v>NA</v>
      </c>
      <c r="G39" s="83" t="str">
        <f>Graduation!C12</f>
        <v>NA</v>
      </c>
    </row>
    <row r="40" spans="2:7" ht="13.5" customHeight="1">
      <c r="B40" s="29" t="s">
        <v>28</v>
      </c>
      <c r="C40" s="84" t="str">
        <f>IF('MathDetails HS'!H16&lt;40,"NA",(IF(AND(D40="MET",(OR('MathDetails HS'!H16=40,'MathDetails HS'!H16=41))),"NA",(IF(AND(D40="MET",OR(OR(E40="MET",E40="NA"),(AND(F40="MET",OR(G40="MET",G40="NA"))))),"MET","NOT MET")))))</f>
        <v>NA</v>
      </c>
      <c r="D40" s="78" t="str">
        <f>'MathDetails HS'!C16</f>
        <v>NA</v>
      </c>
      <c r="E40" s="78" t="str">
        <f>'MathDetails HS'!C30</f>
        <v>NA</v>
      </c>
      <c r="F40" s="78" t="str">
        <f>'MathDetails HS'!C43</f>
        <v>NA</v>
      </c>
      <c r="G40" s="83" t="str">
        <f>Graduation!C13</f>
        <v>NA</v>
      </c>
    </row>
    <row r="41" spans="2:7" ht="13.5" customHeight="1">
      <c r="B41" s="29" t="s">
        <v>25</v>
      </c>
      <c r="C41" s="84" t="str">
        <f>IF('MathDetails HS'!H17&lt;40,"NA",(IF(AND(D41="MET",(OR('MathDetails HS'!H17=40,'MathDetails HS'!H17=41))),"NA",(IF(AND(D41="MET",OR(OR(E41="MET",E41="NA"),(AND(F41="MET",OR(G41="MET",G41="NA"))))),"MET","NOT MET")))))</f>
        <v>NA</v>
      </c>
      <c r="D41" s="78" t="str">
        <f>'MathDetails HS'!C17</f>
        <v>NA</v>
      </c>
      <c r="E41" s="78" t="str">
        <f>'MathDetails HS'!C31</f>
        <v>NA</v>
      </c>
      <c r="F41" s="78" t="str">
        <f>'MathDetails HS'!C44</f>
        <v>NA</v>
      </c>
      <c r="G41" s="83" t="str">
        <f>Graduation!C14</f>
        <v>NA</v>
      </c>
    </row>
    <row r="42" spans="2:7" ht="13.5" customHeight="1">
      <c r="B42" s="29" t="s">
        <v>29</v>
      </c>
      <c r="C42" s="84" t="str">
        <f>IF('MathDetails HS'!H18&lt;40,"NA",(IF(AND(D42="MET",(OR('MathDetails HS'!H18=40,'MathDetails HS'!H18=41))),"NA",(IF(AND(D42="MET",OR(OR(E42="MET",E42="NA"),(AND(F42="MET",OR(G42="MET",G42="NA"))))),"MET","NOT MET")))))</f>
        <v>NA</v>
      </c>
      <c r="D42" s="78" t="str">
        <f>'MathDetails HS'!C18</f>
        <v>NA</v>
      </c>
      <c r="E42" s="78" t="str">
        <f>'MathDetails HS'!C32</f>
        <v>NA</v>
      </c>
      <c r="F42" s="78" t="str">
        <f>'MathDetails HS'!C45</f>
        <v>NA</v>
      </c>
      <c r="G42" s="83" t="str">
        <f>Graduation!C15</f>
        <v>NA</v>
      </c>
    </row>
    <row r="43" spans="2:7" ht="13.5" customHeight="1" thickBot="1">
      <c r="B43" s="30" t="s">
        <v>30</v>
      </c>
      <c r="C43" s="84" t="str">
        <f>IF('MathDetails HS'!H19&lt;40,"NA",(IF(AND(D43="MET",(OR('MathDetails HS'!H19=40,'MathDetails HS'!H19=41))),"NA",(IF(AND(D43="MET",OR(OR(E43="MET",E43="NA"),(AND(F43="MET",OR(G43="MET",G43="NA"))))),"MET","NOT MET")))))</f>
        <v>NA</v>
      </c>
      <c r="D43" s="78" t="str">
        <f>'MathDetails HS'!C19</f>
        <v>NA</v>
      </c>
      <c r="E43" s="78" t="str">
        <f>'MathDetails HS'!C33</f>
        <v>NA</v>
      </c>
      <c r="F43" s="78" t="str">
        <f>'MathDetails HS'!C46</f>
        <v>NA</v>
      </c>
      <c r="G43" s="83" t="str">
        <f>Graduation!C16</f>
        <v>NA</v>
      </c>
    </row>
    <row r="44" ht="12.75">
      <c r="A44" s="105" t="s">
        <v>89</v>
      </c>
    </row>
  </sheetData>
  <sheetProtection/>
  <mergeCells count="7">
    <mergeCell ref="A1:H1"/>
    <mergeCell ref="A33:B33"/>
    <mergeCell ref="A7:B7"/>
    <mergeCell ref="A20:B20"/>
    <mergeCell ref="A2:G2"/>
    <mergeCell ref="B6:F6"/>
    <mergeCell ref="D3:F3"/>
  </mergeCells>
  <conditionalFormatting sqref="C8:E17 G34:G43 G3 G32 F32:F43 C32:C43 D34:E43 C21:G30 D32:E32">
    <cfRule type="cellIs" priority="16" dxfId="2" operator="equal" stopIfTrue="1">
      <formula>"MET"</formula>
    </cfRule>
    <cfRule type="cellIs" priority="17" dxfId="1" operator="equal" stopIfTrue="1">
      <formula>"NOT MET"</formula>
    </cfRule>
    <cfRule type="cellIs" priority="18" dxfId="0" operator="equal" stopIfTrue="1">
      <formula>"NA"</formula>
    </cfRule>
  </conditionalFormatting>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zoomScalePageLayoutView="0" workbookViewId="0" topLeftCell="A1">
      <selection activeCell="D10" sqref="D10"/>
    </sheetView>
  </sheetViews>
  <sheetFormatPr defaultColWidth="9.140625" defaultRowHeight="12.75"/>
  <cols>
    <col min="1" max="1" width="10.28125" style="24" customWidth="1"/>
    <col min="2" max="2" width="27.00390625" style="24" customWidth="1"/>
    <col min="3" max="3" width="9.28125" style="24" customWidth="1"/>
    <col min="4" max="4" width="6.7109375" style="24" customWidth="1"/>
    <col min="5" max="5" width="6.28125" style="24" customWidth="1"/>
    <col min="6" max="6" width="7.7109375" style="24" customWidth="1"/>
    <col min="7" max="7" width="7.140625" style="24" customWidth="1"/>
    <col min="8" max="8" width="11.7109375" style="24" customWidth="1"/>
    <col min="9" max="9" width="8.7109375" style="24" customWidth="1"/>
    <col min="10" max="10" width="7.7109375" style="24" customWidth="1"/>
    <col min="11" max="16384" width="9.140625" style="24" customWidth="1"/>
  </cols>
  <sheetData>
    <row r="1" spans="1:25" s="18" customFormat="1" ht="21" customHeight="1">
      <c r="A1" s="150" t="s">
        <v>82</v>
      </c>
      <c r="B1" s="150"/>
      <c r="C1" s="150"/>
      <c r="D1" s="150"/>
      <c r="E1" s="150"/>
      <c r="F1" s="150"/>
      <c r="G1" s="150"/>
      <c r="H1" s="150"/>
      <c r="I1" s="150"/>
      <c r="J1" s="16"/>
      <c r="K1" s="16"/>
      <c r="L1" s="16"/>
      <c r="M1" s="16"/>
      <c r="N1" s="16"/>
      <c r="O1" s="16"/>
      <c r="P1" s="16"/>
      <c r="Q1" s="16"/>
      <c r="R1" s="16"/>
      <c r="S1" s="16"/>
      <c r="T1" s="16"/>
      <c r="U1" s="16"/>
      <c r="V1" s="16"/>
      <c r="W1" s="16"/>
      <c r="X1" s="16"/>
      <c r="Y1" s="17"/>
    </row>
    <row r="2" spans="1:25" s="18" customFormat="1" ht="18" customHeight="1">
      <c r="A2" s="178" t="s">
        <v>72</v>
      </c>
      <c r="B2" s="178"/>
      <c r="C2" s="178"/>
      <c r="D2" s="178"/>
      <c r="E2" s="178"/>
      <c r="F2" s="178"/>
      <c r="G2" s="178"/>
      <c r="H2" s="178"/>
      <c r="I2" s="178"/>
      <c r="J2" s="16"/>
      <c r="K2" s="16"/>
      <c r="L2" s="16"/>
      <c r="M2" s="16"/>
      <c r="N2" s="16"/>
      <c r="O2" s="16"/>
      <c r="P2" s="16"/>
      <c r="Q2" s="16"/>
      <c r="R2" s="16"/>
      <c r="S2" s="16"/>
      <c r="T2" s="16"/>
      <c r="U2" s="16"/>
      <c r="V2" s="16"/>
      <c r="W2" s="16"/>
      <c r="X2" s="16"/>
      <c r="Y2" s="17"/>
    </row>
    <row r="3" spans="1:25" s="18" customFormat="1" ht="8.25" customHeight="1">
      <c r="A3" s="35"/>
      <c r="B3" s="35"/>
      <c r="C3" s="35"/>
      <c r="D3" s="35"/>
      <c r="E3" s="35"/>
      <c r="F3" s="35"/>
      <c r="G3" s="35"/>
      <c r="H3" s="35"/>
      <c r="I3" s="35"/>
      <c r="J3" s="16"/>
      <c r="K3" s="16"/>
      <c r="L3" s="16"/>
      <c r="M3" s="16"/>
      <c r="N3" s="16"/>
      <c r="O3" s="16"/>
      <c r="P3" s="16"/>
      <c r="Q3" s="16"/>
      <c r="R3" s="16"/>
      <c r="S3" s="16"/>
      <c r="T3" s="16"/>
      <c r="U3" s="16"/>
      <c r="V3" s="16"/>
      <c r="W3" s="16"/>
      <c r="X3" s="16"/>
      <c r="Y3" s="17"/>
    </row>
    <row r="4" spans="1:12" s="18" customFormat="1" ht="16.5" customHeight="1">
      <c r="A4" s="21" t="s">
        <v>66</v>
      </c>
      <c r="B4" s="107" t="str">
        <f>' Summary HS'!$B$3</f>
        <v>Evergreen School District</v>
      </c>
      <c r="C4" s="36"/>
      <c r="D4" s="19"/>
      <c r="E4" s="19"/>
      <c r="F4" s="19"/>
      <c r="G4" s="150"/>
      <c r="H4" s="150"/>
      <c r="I4" s="150"/>
      <c r="J4" s="19"/>
      <c r="K4" s="19"/>
      <c r="L4" s="19"/>
    </row>
    <row r="5" spans="1:11" s="18" customFormat="1" ht="15" customHeight="1">
      <c r="A5" s="21" t="s">
        <v>46</v>
      </c>
      <c r="B5" s="107" t="str">
        <f>' Summary HS'!$B$4</f>
        <v>Conifer High School</v>
      </c>
      <c r="C5" s="36"/>
      <c r="D5" s="19"/>
      <c r="E5" s="19"/>
      <c r="F5" s="19"/>
      <c r="G5" s="19"/>
      <c r="H5" s="19"/>
      <c r="I5" s="19"/>
      <c r="J5" s="19"/>
      <c r="K5" s="19"/>
    </row>
    <row r="6" spans="1:9" ht="13.5" customHeight="1">
      <c r="A6" s="37"/>
      <c r="B6" s="37"/>
      <c r="C6" s="38"/>
      <c r="D6" s="38"/>
      <c r="E6" s="38"/>
      <c r="F6" s="38"/>
      <c r="G6" s="38"/>
      <c r="H6" s="38"/>
      <c r="I6" s="38"/>
    </row>
    <row r="7" spans="1:11" ht="16.5" customHeight="1" thickBot="1">
      <c r="A7" s="39"/>
      <c r="B7" s="40"/>
      <c r="C7" s="34"/>
      <c r="D7" s="34"/>
      <c r="E7" s="34"/>
      <c r="F7" s="184" t="s">
        <v>47</v>
      </c>
      <c r="G7" s="184"/>
      <c r="H7" s="185"/>
      <c r="I7" s="147">
        <v>94.5</v>
      </c>
      <c r="K7" s="41"/>
    </row>
    <row r="8" spans="1:9" ht="16.5" thickBot="1">
      <c r="A8" s="40"/>
      <c r="B8" s="42"/>
      <c r="C8" s="179" t="s">
        <v>0</v>
      </c>
      <c r="D8" s="181" t="s">
        <v>0</v>
      </c>
      <c r="E8" s="182"/>
      <c r="F8" s="181" t="s">
        <v>9</v>
      </c>
      <c r="G8" s="183"/>
      <c r="H8" s="55" t="s">
        <v>0</v>
      </c>
      <c r="I8" s="54" t="s">
        <v>0</v>
      </c>
    </row>
    <row r="9" spans="1:9" ht="16.5" thickBot="1">
      <c r="A9" s="173" t="s">
        <v>0</v>
      </c>
      <c r="B9" s="175"/>
      <c r="C9" s="180"/>
      <c r="D9" s="96" t="s">
        <v>68</v>
      </c>
      <c r="E9" s="96" t="s">
        <v>83</v>
      </c>
      <c r="F9" s="96" t="s">
        <v>68</v>
      </c>
      <c r="G9" s="96" t="s">
        <v>83</v>
      </c>
      <c r="H9" s="56" t="s">
        <v>56</v>
      </c>
      <c r="I9" s="43" t="s">
        <v>3</v>
      </c>
    </row>
    <row r="10" spans="1:13" ht="16.5" thickBot="1">
      <c r="A10" s="39"/>
      <c r="B10" s="28" t="s">
        <v>12</v>
      </c>
      <c r="C10" s="78" t="str">
        <f>IF((D10+E10)&gt;39,(IF(OR(I10&gt;=$I$7,100*E10/(E10+G10)&gt;=$I$7),"MET","NOT MET")),"PENDING")</f>
        <v>PENDING</v>
      </c>
      <c r="D10" s="7"/>
      <c r="E10" s="6"/>
      <c r="F10" s="7"/>
      <c r="G10" s="12"/>
      <c r="H10" s="57">
        <f aca="true" t="shared" si="0" ref="H10:H19">D10+E10+F10+G10</f>
        <v>0</v>
      </c>
      <c r="I10" s="61" t="str">
        <f aca="true" t="shared" si="1" ref="I10:I19">IF(ISERROR(100*(D10+E10)/(D10+E10+F10+G10)),"*",100*(D10+E10)/(D10+E10+F10+G10))</f>
        <v>*</v>
      </c>
      <c r="K10" s="44"/>
      <c r="M10" s="45"/>
    </row>
    <row r="11" spans="1:9" ht="16.5" thickBot="1">
      <c r="A11" s="39"/>
      <c r="B11" s="29" t="s">
        <v>24</v>
      </c>
      <c r="C11" s="78" t="str">
        <f>IF((D11+E11)&gt;39,(IF(OR(I11&gt;=$I$7,100*E11/(E11+G11)&gt;=$I$7),"MET","NOT MET")),"NA")</f>
        <v>NA</v>
      </c>
      <c r="D11" s="9"/>
      <c r="E11" s="8"/>
      <c r="F11" s="9"/>
      <c r="G11" s="13"/>
      <c r="H11" s="57">
        <f t="shared" si="0"/>
        <v>0</v>
      </c>
      <c r="I11" s="61" t="str">
        <f t="shared" si="1"/>
        <v>*</v>
      </c>
    </row>
    <row r="12" spans="1:9" ht="16.5" thickBot="1">
      <c r="A12" s="39"/>
      <c r="B12" s="29" t="s">
        <v>14</v>
      </c>
      <c r="C12" s="78" t="str">
        <f aca="true" t="shared" si="2" ref="C12:C19">IF((D12+E12)&gt;39,(IF(OR(I12&gt;=$I$7,100*E12/(E12+G12)&gt;=$I$7),"MET","NOT MET")),"NA")</f>
        <v>NA</v>
      </c>
      <c r="D12" s="9"/>
      <c r="E12" s="8"/>
      <c r="F12" s="9"/>
      <c r="G12" s="13"/>
      <c r="H12" s="57">
        <f t="shared" si="0"/>
        <v>0</v>
      </c>
      <c r="I12" s="61" t="str">
        <f t="shared" si="1"/>
        <v>*</v>
      </c>
    </row>
    <row r="13" spans="1:9" ht="16.5" thickBot="1">
      <c r="A13" s="39"/>
      <c r="B13" s="29" t="s">
        <v>13</v>
      </c>
      <c r="C13" s="78" t="str">
        <f t="shared" si="2"/>
        <v>NA</v>
      </c>
      <c r="D13" s="9"/>
      <c r="E13" s="8"/>
      <c r="F13" s="9"/>
      <c r="G13" s="13"/>
      <c r="H13" s="57">
        <f t="shared" si="0"/>
        <v>0</v>
      </c>
      <c r="I13" s="61" t="str">
        <f t="shared" si="1"/>
        <v>*</v>
      </c>
    </row>
    <row r="14" spans="1:9" ht="16.5" thickBot="1">
      <c r="A14" s="39"/>
      <c r="B14" s="29" t="s">
        <v>26</v>
      </c>
      <c r="C14" s="78" t="str">
        <f t="shared" si="2"/>
        <v>NA</v>
      </c>
      <c r="D14" s="9"/>
      <c r="E14" s="8"/>
      <c r="F14" s="9"/>
      <c r="G14" s="13"/>
      <c r="H14" s="57">
        <f t="shared" si="0"/>
        <v>0</v>
      </c>
      <c r="I14" s="61" t="str">
        <f t="shared" si="1"/>
        <v>*</v>
      </c>
    </row>
    <row r="15" spans="1:9" ht="16.5" thickBot="1">
      <c r="A15" s="39"/>
      <c r="B15" s="29" t="s">
        <v>27</v>
      </c>
      <c r="C15" s="78" t="str">
        <f t="shared" si="2"/>
        <v>NA</v>
      </c>
      <c r="D15" s="9"/>
      <c r="E15" s="8"/>
      <c r="F15" s="9"/>
      <c r="G15" s="13"/>
      <c r="H15" s="57">
        <f t="shared" si="0"/>
        <v>0</v>
      </c>
      <c r="I15" s="61" t="str">
        <f t="shared" si="1"/>
        <v>*</v>
      </c>
    </row>
    <row r="16" spans="1:9" ht="16.5" thickBot="1">
      <c r="A16" s="39"/>
      <c r="B16" s="29" t="s">
        <v>28</v>
      </c>
      <c r="C16" s="78" t="str">
        <f t="shared" si="2"/>
        <v>NA</v>
      </c>
      <c r="D16" s="9"/>
      <c r="E16" s="8"/>
      <c r="F16" s="9"/>
      <c r="G16" s="13"/>
      <c r="H16" s="57">
        <f t="shared" si="0"/>
        <v>0</v>
      </c>
      <c r="I16" s="61" t="str">
        <f t="shared" si="1"/>
        <v>*</v>
      </c>
    </row>
    <row r="17" spans="1:9" ht="16.5" thickBot="1">
      <c r="A17" s="39"/>
      <c r="B17" s="29" t="s">
        <v>25</v>
      </c>
      <c r="C17" s="78" t="str">
        <f t="shared" si="2"/>
        <v>NA</v>
      </c>
      <c r="D17" s="9"/>
      <c r="E17" s="8"/>
      <c r="F17" s="9"/>
      <c r="G17" s="13"/>
      <c r="H17" s="57">
        <f t="shared" si="0"/>
        <v>0</v>
      </c>
      <c r="I17" s="61" t="str">
        <f t="shared" si="1"/>
        <v>*</v>
      </c>
    </row>
    <row r="18" spans="1:9" ht="16.5" thickBot="1">
      <c r="A18" s="39"/>
      <c r="B18" s="29" t="s">
        <v>29</v>
      </c>
      <c r="C18" s="78" t="str">
        <f t="shared" si="2"/>
        <v>NA</v>
      </c>
      <c r="D18" s="9"/>
      <c r="E18" s="8"/>
      <c r="F18" s="9"/>
      <c r="G18" s="13"/>
      <c r="H18" s="57">
        <f t="shared" si="0"/>
        <v>0</v>
      </c>
      <c r="I18" s="61" t="str">
        <f t="shared" si="1"/>
        <v>*</v>
      </c>
    </row>
    <row r="19" spans="1:9" ht="16.5" thickBot="1">
      <c r="A19" s="39"/>
      <c r="B19" s="30" t="s">
        <v>30</v>
      </c>
      <c r="C19" s="85" t="str">
        <f t="shared" si="2"/>
        <v>NA</v>
      </c>
      <c r="D19" s="11"/>
      <c r="E19" s="10"/>
      <c r="F19" s="11"/>
      <c r="G19" s="14"/>
      <c r="H19" s="58">
        <f t="shared" si="0"/>
        <v>0</v>
      </c>
      <c r="I19" s="62" t="str">
        <f t="shared" si="1"/>
        <v>*</v>
      </c>
    </row>
    <row r="20" spans="1:7" ht="15.75">
      <c r="A20" s="39"/>
      <c r="B20" s="46"/>
      <c r="C20" s="47"/>
      <c r="D20" s="48"/>
      <c r="E20" s="48"/>
      <c r="F20" s="48"/>
      <c r="G20" s="48"/>
    </row>
    <row r="21" spans="1:9" ht="17.25" customHeight="1" thickBot="1">
      <c r="A21" s="39"/>
      <c r="B21" s="39"/>
      <c r="G21" s="162" t="s">
        <v>77</v>
      </c>
      <c r="H21" s="162"/>
      <c r="I21" s="147">
        <v>60</v>
      </c>
    </row>
    <row r="22" spans="1:11" ht="13.5" customHeight="1" thickBot="1">
      <c r="A22" s="173"/>
      <c r="B22" s="175"/>
      <c r="C22" s="163" t="s">
        <v>17</v>
      </c>
      <c r="D22" s="170" t="s">
        <v>69</v>
      </c>
      <c r="E22" s="171"/>
      <c r="F22" s="170" t="s">
        <v>84</v>
      </c>
      <c r="G22" s="171"/>
      <c r="H22" s="168" t="s">
        <v>65</v>
      </c>
      <c r="I22" s="163" t="s">
        <v>22</v>
      </c>
      <c r="J22" s="163" t="s">
        <v>2</v>
      </c>
      <c r="K22" s="160" t="s">
        <v>20</v>
      </c>
    </row>
    <row r="23" spans="1:11" ht="15" customHeight="1" thickBot="1">
      <c r="A23" s="173" t="s">
        <v>17</v>
      </c>
      <c r="B23" s="174"/>
      <c r="C23" s="164"/>
      <c r="D23" s="33" t="s">
        <v>23</v>
      </c>
      <c r="E23" s="33" t="s">
        <v>21</v>
      </c>
      <c r="F23" s="33" t="s">
        <v>23</v>
      </c>
      <c r="G23" s="33" t="s">
        <v>21</v>
      </c>
      <c r="H23" s="169"/>
      <c r="I23" s="164"/>
      <c r="J23" s="164"/>
      <c r="K23" s="161"/>
    </row>
    <row r="24" spans="2:11" ht="13.5" thickBot="1">
      <c r="B24" s="28" t="s">
        <v>12</v>
      </c>
      <c r="C24" s="86" t="str">
        <f>IF((D24+F24)&gt;41,(IF(OR(I24&gt;=$I$21,K24&gt;=$I$21),"MET","NOT MET")),"PENDING")</f>
        <v>PENDING</v>
      </c>
      <c r="D24" s="6"/>
      <c r="E24" s="6"/>
      <c r="F24" s="6"/>
      <c r="G24" s="6"/>
      <c r="H24" s="90" t="str">
        <f aca="true" t="shared" si="3" ref="H24:H33">IF(ISERROR(100*(E24+G24)/(D24+F24)),"*",IF(AND(((100*(E24+G24)/(D24+F24))+(233*SQRT(0.24/((D24+F24)/2))))&gt;=$I$21,(D24+F24)&gt;=42),"2007-2009",IF(ISNUMBER(((100*(G24/F24))+(233*SQRT(0.24/((D24+F24)/2))))),IF(AND(F24&gt;=21,(D24+F24)&gt;=42,((100*(G24/F24))+(233*SQRT(0.24/((D24+F24)/2))))&gt;$I$21),"2009-2010","2008-2010"),"2008-2010")))</f>
        <v>*</v>
      </c>
      <c r="I24" s="63" t="str">
        <f aca="true" t="shared" si="4" ref="I24:I33">IF(ISERROR(100*(E24+G24)/(D24+F24)),"*",IF(AND(((100*(E24+G24)/(D24+F24))+(233*SQRT(0.24/((D24+F24)/2))))&gt;=$I$21,(D24+F24)&gt;=42),(100*(E24+G24)/(D24+F24)),IF(ISNUMBER(((100*(G24/F24))+(233*SQRT(0.24/((D24+F24)/2))))),IF(AND(F24&gt;=21,(D24+F24)&gt;=42,((100*(G24/F24))+(233*SQRT(0.24/((D24+F24)/2))))&gt;$I$21),(100*(G24/F24)),(100*((E24+G24)/(D24+F24)))),(100*((E24+G24)/(D24+F24))))))</f>
        <v>*</v>
      </c>
      <c r="J24" s="49" t="str">
        <f aca="true" t="shared" si="5" ref="J24:J33">IF((D24+F24)&lt;42,"*",IF(AND(((100*(E24+G24)/(D24+F24))+(233*SQRT(0.24/((D24+F24)/2))))&gt;=$I$21,(D24+F24)&gt;=42),(233*SQRT(0.24/((D24+F24)/2))),IF(ISNUMBER(((100*(G24/F24))+(233*SQRT(0.24/((D24+F24)/2))))),IF(AND(F24&gt;=21,((100*(G24/F24))+(233*SQRT(0.24/((D24+F24)/2))))&gt;$I$21),(233*SQRT(0.24/((D24+F24)/2))),(233*SQRT(0.24/((D24+F24)/2)))),(233*SQRT(0.24/((D24+F24)/2))))))</f>
        <v>*</v>
      </c>
      <c r="K24" s="49" t="str">
        <f aca="true" t="shared" si="6" ref="K24:K33">IF((D24+F24)&gt;41,I24+J24,"*")</f>
        <v>*</v>
      </c>
    </row>
    <row r="25" spans="2:11" ht="13.5" thickBot="1">
      <c r="B25" s="29" t="s">
        <v>24</v>
      </c>
      <c r="C25" s="87" t="str">
        <f aca="true" t="shared" si="7" ref="C25:C33">IF((D25+F25)&gt;41,(IF(OR(I25&gt;=$I$21,K25&gt;=$I$21),"MET","NOT MET")),"NA")</f>
        <v>NA</v>
      </c>
      <c r="D25" s="8"/>
      <c r="E25" s="8"/>
      <c r="F25" s="8"/>
      <c r="G25" s="8"/>
      <c r="H25" s="77" t="str">
        <f t="shared" si="3"/>
        <v>*</v>
      </c>
      <c r="I25" s="63" t="str">
        <f t="shared" si="4"/>
        <v>*</v>
      </c>
      <c r="J25" s="49" t="str">
        <f t="shared" si="5"/>
        <v>*</v>
      </c>
      <c r="K25" s="49" t="str">
        <f t="shared" si="6"/>
        <v>*</v>
      </c>
    </row>
    <row r="26" spans="2:11" ht="13.5" thickBot="1">
      <c r="B26" s="29" t="s">
        <v>14</v>
      </c>
      <c r="C26" s="87" t="str">
        <f t="shared" si="7"/>
        <v>NA</v>
      </c>
      <c r="D26" s="8"/>
      <c r="E26" s="8"/>
      <c r="F26" s="8"/>
      <c r="G26" s="8"/>
      <c r="H26" s="77" t="str">
        <f t="shared" si="3"/>
        <v>*</v>
      </c>
      <c r="I26" s="63" t="str">
        <f t="shared" si="4"/>
        <v>*</v>
      </c>
      <c r="J26" s="49" t="str">
        <f t="shared" si="5"/>
        <v>*</v>
      </c>
      <c r="K26" s="49" t="str">
        <f t="shared" si="6"/>
        <v>*</v>
      </c>
    </row>
    <row r="27" spans="2:11" ht="13.5" thickBot="1">
      <c r="B27" s="29" t="s">
        <v>13</v>
      </c>
      <c r="C27" s="87" t="str">
        <f t="shared" si="7"/>
        <v>NA</v>
      </c>
      <c r="D27" s="8"/>
      <c r="E27" s="8"/>
      <c r="F27" s="8"/>
      <c r="G27" s="8"/>
      <c r="H27" s="77" t="str">
        <f t="shared" si="3"/>
        <v>*</v>
      </c>
      <c r="I27" s="63" t="str">
        <f t="shared" si="4"/>
        <v>*</v>
      </c>
      <c r="J27" s="49" t="str">
        <f t="shared" si="5"/>
        <v>*</v>
      </c>
      <c r="K27" s="49" t="str">
        <f t="shared" si="6"/>
        <v>*</v>
      </c>
    </row>
    <row r="28" spans="2:11" ht="13.5" thickBot="1">
      <c r="B28" s="29" t="s">
        <v>26</v>
      </c>
      <c r="C28" s="87" t="str">
        <f t="shared" si="7"/>
        <v>NA</v>
      </c>
      <c r="D28" s="8"/>
      <c r="E28" s="8"/>
      <c r="F28" s="8"/>
      <c r="G28" s="8"/>
      <c r="H28" s="77" t="str">
        <f t="shared" si="3"/>
        <v>*</v>
      </c>
      <c r="I28" s="63" t="str">
        <f t="shared" si="4"/>
        <v>*</v>
      </c>
      <c r="J28" s="49" t="str">
        <f t="shared" si="5"/>
        <v>*</v>
      </c>
      <c r="K28" s="49" t="str">
        <f t="shared" si="6"/>
        <v>*</v>
      </c>
    </row>
    <row r="29" spans="2:11" ht="13.5" thickBot="1">
      <c r="B29" s="29" t="s">
        <v>27</v>
      </c>
      <c r="C29" s="87" t="str">
        <f t="shared" si="7"/>
        <v>NA</v>
      </c>
      <c r="D29" s="8"/>
      <c r="E29" s="8"/>
      <c r="F29" s="8"/>
      <c r="G29" s="8"/>
      <c r="H29" s="77" t="str">
        <f t="shared" si="3"/>
        <v>*</v>
      </c>
      <c r="I29" s="63" t="str">
        <f t="shared" si="4"/>
        <v>*</v>
      </c>
      <c r="J29" s="49" t="str">
        <f t="shared" si="5"/>
        <v>*</v>
      </c>
      <c r="K29" s="49" t="str">
        <f t="shared" si="6"/>
        <v>*</v>
      </c>
    </row>
    <row r="30" spans="2:11" ht="13.5" thickBot="1">
      <c r="B30" s="29" t="s">
        <v>28</v>
      </c>
      <c r="C30" s="87" t="str">
        <f t="shared" si="7"/>
        <v>NA</v>
      </c>
      <c r="D30" s="8"/>
      <c r="E30" s="8"/>
      <c r="F30" s="8"/>
      <c r="G30" s="8"/>
      <c r="H30" s="77" t="str">
        <f t="shared" si="3"/>
        <v>*</v>
      </c>
      <c r="I30" s="63" t="str">
        <f t="shared" si="4"/>
        <v>*</v>
      </c>
      <c r="J30" s="49" t="str">
        <f t="shared" si="5"/>
        <v>*</v>
      </c>
      <c r="K30" s="49" t="str">
        <f t="shared" si="6"/>
        <v>*</v>
      </c>
    </row>
    <row r="31" spans="2:11" ht="13.5" thickBot="1">
      <c r="B31" s="29" t="s">
        <v>25</v>
      </c>
      <c r="C31" s="87" t="str">
        <f t="shared" si="7"/>
        <v>NA</v>
      </c>
      <c r="D31" s="8"/>
      <c r="E31" s="8"/>
      <c r="F31" s="8"/>
      <c r="G31" s="8"/>
      <c r="H31" s="77" t="str">
        <f t="shared" si="3"/>
        <v>*</v>
      </c>
      <c r="I31" s="63" t="str">
        <f t="shared" si="4"/>
        <v>*</v>
      </c>
      <c r="J31" s="49" t="str">
        <f t="shared" si="5"/>
        <v>*</v>
      </c>
      <c r="K31" s="49" t="str">
        <f t="shared" si="6"/>
        <v>*</v>
      </c>
    </row>
    <row r="32" spans="2:11" ht="13.5" thickBot="1">
      <c r="B32" s="29" t="s">
        <v>29</v>
      </c>
      <c r="C32" s="87" t="str">
        <f t="shared" si="7"/>
        <v>NA</v>
      </c>
      <c r="D32" s="8"/>
      <c r="E32" s="8"/>
      <c r="F32" s="8"/>
      <c r="G32" s="8"/>
      <c r="H32" s="77" t="str">
        <f t="shared" si="3"/>
        <v>*</v>
      </c>
      <c r="I32" s="63" t="str">
        <f t="shared" si="4"/>
        <v>*</v>
      </c>
      <c r="J32" s="49" t="str">
        <f t="shared" si="5"/>
        <v>*</v>
      </c>
      <c r="K32" s="49" t="str">
        <f t="shared" si="6"/>
        <v>*</v>
      </c>
    </row>
    <row r="33" spans="2:11" ht="13.5" thickBot="1">
      <c r="B33" s="30" t="s">
        <v>30</v>
      </c>
      <c r="C33" s="88" t="str">
        <f t="shared" si="7"/>
        <v>NA</v>
      </c>
      <c r="D33" s="10"/>
      <c r="E33" s="10"/>
      <c r="F33" s="10"/>
      <c r="G33" s="10"/>
      <c r="H33" s="89" t="str">
        <f t="shared" si="3"/>
        <v>*</v>
      </c>
      <c r="I33" s="64" t="str">
        <f t="shared" si="4"/>
        <v>*</v>
      </c>
      <c r="J33" s="59" t="str">
        <f t="shared" si="5"/>
        <v>*</v>
      </c>
      <c r="K33" s="59" t="str">
        <f t="shared" si="6"/>
        <v>*</v>
      </c>
    </row>
    <row r="34" ht="13.5" customHeight="1" thickBot="1"/>
    <row r="35" spans="1:13" ht="13.5" customHeight="1" thickBot="1">
      <c r="A35" s="152"/>
      <c r="B35" s="172"/>
      <c r="C35" s="163" t="s">
        <v>19</v>
      </c>
      <c r="D35" s="176" t="s">
        <v>1</v>
      </c>
      <c r="E35" s="177"/>
      <c r="F35" s="166" t="s">
        <v>44</v>
      </c>
      <c r="G35" s="163" t="s">
        <v>18</v>
      </c>
      <c r="H35" s="50"/>
      <c r="I35" s="51"/>
      <c r="M35" s="41"/>
    </row>
    <row r="36" spans="1:8" ht="25.5" customHeight="1" thickBot="1">
      <c r="A36" s="152" t="s">
        <v>19</v>
      </c>
      <c r="B36" s="172"/>
      <c r="C36" s="164"/>
      <c r="D36" s="96" t="s">
        <v>68</v>
      </c>
      <c r="E36" s="96" t="s">
        <v>83</v>
      </c>
      <c r="F36" s="167"/>
      <c r="G36" s="165"/>
      <c r="H36" s="50"/>
    </row>
    <row r="37" spans="2:8" ht="13.5" thickBot="1">
      <c r="B37" s="28" t="s">
        <v>12</v>
      </c>
      <c r="C37" s="84" t="str">
        <f aca="true" t="shared" si="8" ref="C37:C46">IF((D24+F24)&gt;41,(IF(C24="MET","NA",IF(F37&gt;=G37,"MET","NOT MET"))),"NA")</f>
        <v>NA</v>
      </c>
      <c r="D37" s="49" t="str">
        <f aca="true" t="shared" si="9" ref="D37:D46">IF(ISERROR(100*(E24/D24)),"*",100*(E24/D24))</f>
        <v>*</v>
      </c>
      <c r="E37" s="49" t="str">
        <f aca="true" t="shared" si="10" ref="E37:E46">IF(ISERROR(100*(G24/F24)),"*",100*(G24/F24))</f>
        <v>*</v>
      </c>
      <c r="F37" s="52" t="str">
        <f aca="true" t="shared" si="11" ref="F37:F46">IF(ISERROR(E37-D37),"*",E37-D37)</f>
        <v>*</v>
      </c>
      <c r="G37" s="52" t="str">
        <f aca="true" t="shared" si="12" ref="G37:G46">IF((D24+F24)&gt;41,(100-D37)/10," *")</f>
        <v> *</v>
      </c>
      <c r="H37" s="53"/>
    </row>
    <row r="38" spans="2:8" ht="13.5" thickBot="1">
      <c r="B38" s="29" t="s">
        <v>24</v>
      </c>
      <c r="C38" s="84" t="str">
        <f t="shared" si="8"/>
        <v>NA</v>
      </c>
      <c r="D38" s="49" t="str">
        <f t="shared" si="9"/>
        <v>*</v>
      </c>
      <c r="E38" s="49" t="str">
        <f t="shared" si="10"/>
        <v>*</v>
      </c>
      <c r="F38" s="52" t="str">
        <f t="shared" si="11"/>
        <v>*</v>
      </c>
      <c r="G38" s="52" t="str">
        <f t="shared" si="12"/>
        <v> *</v>
      </c>
      <c r="H38" s="53"/>
    </row>
    <row r="39" spans="2:8" ht="13.5" thickBot="1">
      <c r="B39" s="29" t="s">
        <v>14</v>
      </c>
      <c r="C39" s="84" t="str">
        <f t="shared" si="8"/>
        <v>NA</v>
      </c>
      <c r="D39" s="49" t="str">
        <f t="shared" si="9"/>
        <v>*</v>
      </c>
      <c r="E39" s="49" t="str">
        <f t="shared" si="10"/>
        <v>*</v>
      </c>
      <c r="F39" s="52" t="str">
        <f t="shared" si="11"/>
        <v>*</v>
      </c>
      <c r="G39" s="52" t="str">
        <f t="shared" si="12"/>
        <v> *</v>
      </c>
      <c r="H39" s="53"/>
    </row>
    <row r="40" spans="2:8" ht="13.5" thickBot="1">
      <c r="B40" s="29" t="s">
        <v>13</v>
      </c>
      <c r="C40" s="84" t="str">
        <f t="shared" si="8"/>
        <v>NA</v>
      </c>
      <c r="D40" s="49" t="str">
        <f t="shared" si="9"/>
        <v>*</v>
      </c>
      <c r="E40" s="49" t="str">
        <f t="shared" si="10"/>
        <v>*</v>
      </c>
      <c r="F40" s="52" t="str">
        <f t="shared" si="11"/>
        <v>*</v>
      </c>
      <c r="G40" s="52" t="str">
        <f t="shared" si="12"/>
        <v> *</v>
      </c>
      <c r="H40" s="53"/>
    </row>
    <row r="41" spans="2:8" ht="13.5" thickBot="1">
      <c r="B41" s="29" t="s">
        <v>26</v>
      </c>
      <c r="C41" s="84" t="str">
        <f t="shared" si="8"/>
        <v>NA</v>
      </c>
      <c r="D41" s="49" t="str">
        <f t="shared" si="9"/>
        <v>*</v>
      </c>
      <c r="E41" s="49" t="str">
        <f t="shared" si="10"/>
        <v>*</v>
      </c>
      <c r="F41" s="52" t="str">
        <f t="shared" si="11"/>
        <v>*</v>
      </c>
      <c r="G41" s="52" t="str">
        <f t="shared" si="12"/>
        <v> *</v>
      </c>
      <c r="H41" s="53"/>
    </row>
    <row r="42" spans="2:8" ht="13.5" thickBot="1">
      <c r="B42" s="29" t="s">
        <v>27</v>
      </c>
      <c r="C42" s="84" t="str">
        <f t="shared" si="8"/>
        <v>NA</v>
      </c>
      <c r="D42" s="49" t="str">
        <f t="shared" si="9"/>
        <v>*</v>
      </c>
      <c r="E42" s="49" t="str">
        <f t="shared" si="10"/>
        <v>*</v>
      </c>
      <c r="F42" s="52" t="str">
        <f t="shared" si="11"/>
        <v>*</v>
      </c>
      <c r="G42" s="52" t="str">
        <f t="shared" si="12"/>
        <v> *</v>
      </c>
      <c r="H42" s="53"/>
    </row>
    <row r="43" spans="2:8" ht="13.5" thickBot="1">
      <c r="B43" s="29" t="s">
        <v>28</v>
      </c>
      <c r="C43" s="84" t="str">
        <f t="shared" si="8"/>
        <v>NA</v>
      </c>
      <c r="D43" s="49" t="str">
        <f t="shared" si="9"/>
        <v>*</v>
      </c>
      <c r="E43" s="49" t="str">
        <f t="shared" si="10"/>
        <v>*</v>
      </c>
      <c r="F43" s="52" t="str">
        <f t="shared" si="11"/>
        <v>*</v>
      </c>
      <c r="G43" s="52" t="str">
        <f t="shared" si="12"/>
        <v> *</v>
      </c>
      <c r="H43" s="53"/>
    </row>
    <row r="44" spans="2:8" ht="13.5" thickBot="1">
      <c r="B44" s="29" t="s">
        <v>25</v>
      </c>
      <c r="C44" s="84" t="str">
        <f t="shared" si="8"/>
        <v>NA</v>
      </c>
      <c r="D44" s="49" t="str">
        <f t="shared" si="9"/>
        <v>*</v>
      </c>
      <c r="E44" s="49" t="str">
        <f t="shared" si="10"/>
        <v>*</v>
      </c>
      <c r="F44" s="52" t="str">
        <f t="shared" si="11"/>
        <v>*</v>
      </c>
      <c r="G44" s="52" t="str">
        <f t="shared" si="12"/>
        <v> *</v>
      </c>
      <c r="H44" s="53"/>
    </row>
    <row r="45" spans="2:8" ht="13.5" thickBot="1">
      <c r="B45" s="29" t="s">
        <v>29</v>
      </c>
      <c r="C45" s="84" t="str">
        <f t="shared" si="8"/>
        <v>NA</v>
      </c>
      <c r="D45" s="49" t="str">
        <f t="shared" si="9"/>
        <v>*</v>
      </c>
      <c r="E45" s="49" t="str">
        <f t="shared" si="10"/>
        <v>*</v>
      </c>
      <c r="F45" s="52" t="str">
        <f t="shared" si="11"/>
        <v>*</v>
      </c>
      <c r="G45" s="52" t="str">
        <f t="shared" si="12"/>
        <v> *</v>
      </c>
      <c r="H45" s="53"/>
    </row>
    <row r="46" spans="2:8" ht="13.5" thickBot="1">
      <c r="B46" s="30" t="s">
        <v>30</v>
      </c>
      <c r="C46" s="91" t="str">
        <f t="shared" si="8"/>
        <v>NA</v>
      </c>
      <c r="D46" s="59" t="str">
        <f t="shared" si="9"/>
        <v>*</v>
      </c>
      <c r="E46" s="59" t="str">
        <f t="shared" si="10"/>
        <v>*</v>
      </c>
      <c r="F46" s="60" t="str">
        <f t="shared" si="11"/>
        <v>*</v>
      </c>
      <c r="G46" s="60" t="str">
        <f t="shared" si="12"/>
        <v> *</v>
      </c>
      <c r="H46" s="53"/>
    </row>
  </sheetData>
  <sheetProtection sheet="1"/>
  <mergeCells count="24">
    <mergeCell ref="A2:I2"/>
    <mergeCell ref="A1:I1"/>
    <mergeCell ref="G4:I4"/>
    <mergeCell ref="C8:C9"/>
    <mergeCell ref="A9:B9"/>
    <mergeCell ref="D8:E8"/>
    <mergeCell ref="F8:G8"/>
    <mergeCell ref="F7:H7"/>
    <mergeCell ref="A36:B36"/>
    <mergeCell ref="A23:B23"/>
    <mergeCell ref="A35:B35"/>
    <mergeCell ref="D22:E22"/>
    <mergeCell ref="A22:B22"/>
    <mergeCell ref="D35:E35"/>
    <mergeCell ref="C22:C23"/>
    <mergeCell ref="K22:K23"/>
    <mergeCell ref="G21:H21"/>
    <mergeCell ref="C35:C36"/>
    <mergeCell ref="G35:G36"/>
    <mergeCell ref="F35:F36"/>
    <mergeCell ref="J22:J23"/>
    <mergeCell ref="I22:I23"/>
    <mergeCell ref="H22:H23"/>
    <mergeCell ref="F22:G22"/>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75" right="0.75" top="1" bottom="1" header="0.5" footer="0.5"/>
  <pageSetup fitToHeight="1" fitToWidth="1" horizontalDpi="300" verticalDpi="300" orientation="portrait" scale="91" r:id="rId1"/>
</worksheet>
</file>

<file path=xl/worksheets/sheet4.xml><?xml version="1.0" encoding="utf-8"?>
<worksheet xmlns="http://schemas.openxmlformats.org/spreadsheetml/2006/main" xmlns:r="http://schemas.openxmlformats.org/officeDocument/2006/relationships">
  <dimension ref="A1:Y46"/>
  <sheetViews>
    <sheetView zoomScalePageLayoutView="0" workbookViewId="0" topLeftCell="A1">
      <selection activeCell="D10" sqref="D10"/>
    </sheetView>
  </sheetViews>
  <sheetFormatPr defaultColWidth="9.140625" defaultRowHeight="12.75"/>
  <cols>
    <col min="1" max="1" width="10.140625" style="24" customWidth="1"/>
    <col min="2" max="2" width="27.00390625" style="24" customWidth="1"/>
    <col min="3" max="3" width="9.28125" style="24" customWidth="1"/>
    <col min="4" max="5" width="7.57421875" style="24" customWidth="1"/>
    <col min="6" max="6" width="7.421875" style="24" customWidth="1"/>
    <col min="7" max="7" width="7.140625" style="24" customWidth="1"/>
    <col min="8" max="8" width="11.57421875" style="24" customWidth="1"/>
    <col min="9" max="9" width="9.140625" style="24" customWidth="1"/>
    <col min="10" max="10" width="7.7109375" style="24" customWidth="1"/>
    <col min="11" max="16384" width="9.140625" style="24" customWidth="1"/>
  </cols>
  <sheetData>
    <row r="1" spans="1:25" s="18" customFormat="1" ht="21" customHeight="1">
      <c r="A1" s="150" t="s">
        <v>82</v>
      </c>
      <c r="B1" s="150"/>
      <c r="C1" s="150"/>
      <c r="D1" s="150"/>
      <c r="E1" s="150"/>
      <c r="F1" s="150"/>
      <c r="G1" s="150"/>
      <c r="H1" s="150"/>
      <c r="I1" s="150"/>
      <c r="J1" s="16"/>
      <c r="K1" s="16"/>
      <c r="L1" s="16"/>
      <c r="M1" s="16"/>
      <c r="N1" s="16"/>
      <c r="O1" s="16"/>
      <c r="P1" s="16"/>
      <c r="Q1" s="16"/>
      <c r="R1" s="16"/>
      <c r="S1" s="16"/>
      <c r="T1" s="16"/>
      <c r="U1" s="16"/>
      <c r="V1" s="16"/>
      <c r="W1" s="16"/>
      <c r="X1" s="16"/>
      <c r="Y1" s="17"/>
    </row>
    <row r="2" spans="1:25" s="18" customFormat="1" ht="18" customHeight="1">
      <c r="A2" s="178" t="s">
        <v>73</v>
      </c>
      <c r="B2" s="178"/>
      <c r="C2" s="178"/>
      <c r="D2" s="178"/>
      <c r="E2" s="178"/>
      <c r="F2" s="178"/>
      <c r="G2" s="178"/>
      <c r="H2" s="178"/>
      <c r="I2" s="178"/>
      <c r="J2" s="16"/>
      <c r="K2" s="16"/>
      <c r="L2" s="16"/>
      <c r="M2" s="16"/>
      <c r="N2" s="16"/>
      <c r="O2" s="16"/>
      <c r="P2" s="16"/>
      <c r="Q2" s="16"/>
      <c r="R2" s="16"/>
      <c r="S2" s="16"/>
      <c r="T2" s="16"/>
      <c r="U2" s="16"/>
      <c r="V2" s="16"/>
      <c r="W2" s="16"/>
      <c r="X2" s="16"/>
      <c r="Y2" s="17"/>
    </row>
    <row r="3" spans="1:25" s="18" customFormat="1" ht="8.25" customHeight="1">
      <c r="A3" s="35"/>
      <c r="B3" s="35"/>
      <c r="C3" s="35"/>
      <c r="D3" s="35"/>
      <c r="E3" s="35"/>
      <c r="F3" s="35"/>
      <c r="G3" s="35"/>
      <c r="H3" s="35"/>
      <c r="I3" s="35"/>
      <c r="J3" s="16"/>
      <c r="K3" s="16"/>
      <c r="L3" s="16"/>
      <c r="M3" s="16"/>
      <c r="N3" s="16"/>
      <c r="O3" s="16"/>
      <c r="P3" s="16"/>
      <c r="Q3" s="16"/>
      <c r="R3" s="16"/>
      <c r="S3" s="16"/>
      <c r="T3" s="16"/>
      <c r="U3" s="16"/>
      <c r="V3" s="16"/>
      <c r="W3" s="16"/>
      <c r="X3" s="16"/>
      <c r="Y3" s="17"/>
    </row>
    <row r="4" spans="1:12" s="18" customFormat="1" ht="16.5" customHeight="1">
      <c r="A4" s="21" t="s">
        <v>66</v>
      </c>
      <c r="B4" s="107" t="str">
        <f>' Summary HS'!$B$3</f>
        <v>Evergreen School District</v>
      </c>
      <c r="C4" s="36"/>
      <c r="D4" s="19"/>
      <c r="E4" s="19"/>
      <c r="F4" s="19"/>
      <c r="G4" s="150"/>
      <c r="H4" s="150"/>
      <c r="I4" s="150"/>
      <c r="J4" s="19"/>
      <c r="K4" s="19"/>
      <c r="L4" s="19"/>
    </row>
    <row r="5" spans="1:11" s="18" customFormat="1" ht="15" customHeight="1">
      <c r="A5" s="21" t="s">
        <v>46</v>
      </c>
      <c r="B5" s="107" t="str">
        <f>' Summary HS'!$B$4</f>
        <v>Conifer High School</v>
      </c>
      <c r="C5" s="36"/>
      <c r="D5" s="19"/>
      <c r="E5" s="19"/>
      <c r="F5" s="19"/>
      <c r="G5" s="19"/>
      <c r="H5" s="19"/>
      <c r="I5" s="19"/>
      <c r="J5" s="19"/>
      <c r="K5" s="19"/>
    </row>
    <row r="6" spans="1:9" ht="13.5" customHeight="1">
      <c r="A6" s="37"/>
      <c r="B6" s="37"/>
      <c r="C6" s="38"/>
      <c r="D6" s="38"/>
      <c r="E6" s="38"/>
      <c r="F6" s="38"/>
      <c r="G6" s="38"/>
      <c r="H6" s="38"/>
      <c r="I6" s="38"/>
    </row>
    <row r="7" spans="1:11" ht="16.5" customHeight="1" thickBot="1">
      <c r="A7" s="39"/>
      <c r="B7" s="40"/>
      <c r="C7" s="34"/>
      <c r="D7" s="34"/>
      <c r="E7" s="34"/>
      <c r="F7" s="184" t="s">
        <v>47</v>
      </c>
      <c r="G7" s="184"/>
      <c r="H7" s="185"/>
      <c r="I7" s="147">
        <v>94.5</v>
      </c>
      <c r="K7" s="41"/>
    </row>
    <row r="8" spans="1:9" ht="16.5" thickBot="1">
      <c r="A8" s="40"/>
      <c r="B8" s="42"/>
      <c r="C8" s="179" t="s">
        <v>0</v>
      </c>
      <c r="D8" s="181" t="s">
        <v>0</v>
      </c>
      <c r="E8" s="182"/>
      <c r="F8" s="181" t="s">
        <v>9</v>
      </c>
      <c r="G8" s="183"/>
      <c r="H8" s="55" t="s">
        <v>0</v>
      </c>
      <c r="I8" s="54" t="s">
        <v>0</v>
      </c>
    </row>
    <row r="9" spans="1:9" ht="16.5" thickBot="1">
      <c r="A9" s="173" t="s">
        <v>0</v>
      </c>
      <c r="B9" s="175"/>
      <c r="C9" s="180"/>
      <c r="D9" s="96" t="s">
        <v>68</v>
      </c>
      <c r="E9" s="96" t="s">
        <v>83</v>
      </c>
      <c r="F9" s="96" t="s">
        <v>68</v>
      </c>
      <c r="G9" s="96" t="s">
        <v>83</v>
      </c>
      <c r="H9" s="56" t="s">
        <v>56</v>
      </c>
      <c r="I9" s="43" t="s">
        <v>3</v>
      </c>
    </row>
    <row r="10" spans="1:11" ht="16.5" thickBot="1">
      <c r="A10" s="39"/>
      <c r="B10" s="28" t="s">
        <v>12</v>
      </c>
      <c r="C10" s="78" t="str">
        <f>IF((D10+E10)&gt;39,(IF(OR(I10&gt;=$I$7,100*E10/(E10+G10)&gt;=$I$7),"MET","NOT MET")),"PENDING")</f>
        <v>PENDING</v>
      </c>
      <c r="D10" s="7"/>
      <c r="E10" s="6"/>
      <c r="F10" s="7"/>
      <c r="G10" s="12"/>
      <c r="H10" s="57">
        <f aca="true" t="shared" si="0" ref="H10:H19">D10+E10+F10+G10</f>
        <v>0</v>
      </c>
      <c r="I10" s="61" t="str">
        <f aca="true" t="shared" si="1" ref="I10:I19">IF(ISERROR(100*(D10+E10)/(D10+E10+F10+G10)),"*",100*(D10+E10)/(D10+E10+F10+G10))</f>
        <v>*</v>
      </c>
      <c r="K10" s="44"/>
    </row>
    <row r="11" spans="1:9" ht="16.5" thickBot="1">
      <c r="A11" s="39"/>
      <c r="B11" s="29" t="s">
        <v>24</v>
      </c>
      <c r="C11" s="78" t="str">
        <f>IF((D11+E11)&gt;39,(IF(OR(I11&gt;=$I$7,100*E11/(E11+G11)&gt;=$I$7),"MET","NOT MET")),"NA")</f>
        <v>NA</v>
      </c>
      <c r="D11" s="9"/>
      <c r="E11" s="8"/>
      <c r="F11" s="9"/>
      <c r="G11" s="13"/>
      <c r="H11" s="57">
        <f t="shared" si="0"/>
        <v>0</v>
      </c>
      <c r="I11" s="61" t="str">
        <f t="shared" si="1"/>
        <v>*</v>
      </c>
    </row>
    <row r="12" spans="1:9" ht="16.5" thickBot="1">
      <c r="A12" s="39"/>
      <c r="B12" s="29" t="s">
        <v>14</v>
      </c>
      <c r="C12" s="78" t="str">
        <f aca="true" t="shared" si="2" ref="C12:C19">IF((D12+E12)&gt;39,(IF(OR(I12&gt;=$I$7,100*E12/(E12+G12)&gt;=$I$7),"MET","NOT MET")),"NA")</f>
        <v>NA</v>
      </c>
      <c r="D12" s="9"/>
      <c r="E12" s="8"/>
      <c r="F12" s="9"/>
      <c r="G12" s="13"/>
      <c r="H12" s="57">
        <f t="shared" si="0"/>
        <v>0</v>
      </c>
      <c r="I12" s="61" t="str">
        <f t="shared" si="1"/>
        <v>*</v>
      </c>
    </row>
    <row r="13" spans="1:9" ht="16.5" thickBot="1">
      <c r="A13" s="39"/>
      <c r="B13" s="29" t="s">
        <v>13</v>
      </c>
      <c r="C13" s="78" t="str">
        <f t="shared" si="2"/>
        <v>NA</v>
      </c>
      <c r="D13" s="9"/>
      <c r="E13" s="8"/>
      <c r="F13" s="9"/>
      <c r="G13" s="13"/>
      <c r="H13" s="57">
        <f t="shared" si="0"/>
        <v>0</v>
      </c>
      <c r="I13" s="61" t="str">
        <f t="shared" si="1"/>
        <v>*</v>
      </c>
    </row>
    <row r="14" spans="1:9" ht="16.5" thickBot="1">
      <c r="A14" s="39"/>
      <c r="B14" s="29" t="s">
        <v>26</v>
      </c>
      <c r="C14" s="78" t="str">
        <f t="shared" si="2"/>
        <v>NA</v>
      </c>
      <c r="D14" s="9"/>
      <c r="E14" s="8"/>
      <c r="F14" s="9"/>
      <c r="G14" s="13"/>
      <c r="H14" s="57">
        <f t="shared" si="0"/>
        <v>0</v>
      </c>
      <c r="I14" s="61" t="str">
        <f t="shared" si="1"/>
        <v>*</v>
      </c>
    </row>
    <row r="15" spans="1:9" ht="16.5" thickBot="1">
      <c r="A15" s="39"/>
      <c r="B15" s="29" t="s">
        <v>27</v>
      </c>
      <c r="C15" s="78" t="str">
        <f t="shared" si="2"/>
        <v>NA</v>
      </c>
      <c r="D15" s="9"/>
      <c r="E15" s="8"/>
      <c r="F15" s="9"/>
      <c r="G15" s="13"/>
      <c r="H15" s="57">
        <f t="shared" si="0"/>
        <v>0</v>
      </c>
      <c r="I15" s="61" t="str">
        <f t="shared" si="1"/>
        <v>*</v>
      </c>
    </row>
    <row r="16" spans="1:9" ht="16.5" thickBot="1">
      <c r="A16" s="39"/>
      <c r="B16" s="29" t="s">
        <v>28</v>
      </c>
      <c r="C16" s="78" t="str">
        <f t="shared" si="2"/>
        <v>NA</v>
      </c>
      <c r="D16" s="9"/>
      <c r="E16" s="8"/>
      <c r="F16" s="9"/>
      <c r="G16" s="13"/>
      <c r="H16" s="57">
        <f t="shared" si="0"/>
        <v>0</v>
      </c>
      <c r="I16" s="61" t="str">
        <f t="shared" si="1"/>
        <v>*</v>
      </c>
    </row>
    <row r="17" spans="1:9" ht="16.5" thickBot="1">
      <c r="A17" s="39"/>
      <c r="B17" s="29" t="s">
        <v>25</v>
      </c>
      <c r="C17" s="78" t="str">
        <f t="shared" si="2"/>
        <v>NA</v>
      </c>
      <c r="D17" s="9"/>
      <c r="E17" s="8"/>
      <c r="F17" s="9"/>
      <c r="G17" s="13"/>
      <c r="H17" s="57">
        <f t="shared" si="0"/>
        <v>0</v>
      </c>
      <c r="I17" s="61" t="str">
        <f t="shared" si="1"/>
        <v>*</v>
      </c>
    </row>
    <row r="18" spans="1:9" ht="16.5" thickBot="1">
      <c r="A18" s="39"/>
      <c r="B18" s="29" t="s">
        <v>29</v>
      </c>
      <c r="C18" s="78" t="str">
        <f t="shared" si="2"/>
        <v>NA</v>
      </c>
      <c r="D18" s="9"/>
      <c r="E18" s="8"/>
      <c r="F18" s="9"/>
      <c r="G18" s="13"/>
      <c r="H18" s="57">
        <f t="shared" si="0"/>
        <v>0</v>
      </c>
      <c r="I18" s="61" t="str">
        <f t="shared" si="1"/>
        <v>*</v>
      </c>
    </row>
    <row r="19" spans="1:9" ht="16.5" thickBot="1">
      <c r="A19" s="39"/>
      <c r="B19" s="30" t="s">
        <v>30</v>
      </c>
      <c r="C19" s="85" t="str">
        <f t="shared" si="2"/>
        <v>NA</v>
      </c>
      <c r="D19" s="11"/>
      <c r="E19" s="10"/>
      <c r="F19" s="11"/>
      <c r="G19" s="14"/>
      <c r="H19" s="58">
        <f t="shared" si="0"/>
        <v>0</v>
      </c>
      <c r="I19" s="62" t="str">
        <f t="shared" si="1"/>
        <v>*</v>
      </c>
    </row>
    <row r="20" spans="1:7" ht="15.75">
      <c r="A20" s="39"/>
      <c r="B20" s="46"/>
      <c r="C20" s="47"/>
      <c r="D20" s="48"/>
      <c r="E20" s="48"/>
      <c r="F20" s="48"/>
      <c r="G20" s="48"/>
    </row>
    <row r="21" spans="1:9" ht="17.25" customHeight="1" thickBot="1">
      <c r="A21" s="39"/>
      <c r="B21" s="39"/>
      <c r="G21" s="162" t="s">
        <v>48</v>
      </c>
      <c r="H21" s="162"/>
      <c r="I21" s="147">
        <v>59</v>
      </c>
    </row>
    <row r="22" spans="1:11" ht="13.5" customHeight="1" thickBot="1">
      <c r="A22" s="173"/>
      <c r="B22" s="175"/>
      <c r="C22" s="163" t="s">
        <v>17</v>
      </c>
      <c r="D22" s="170" t="s">
        <v>69</v>
      </c>
      <c r="E22" s="171"/>
      <c r="F22" s="170" t="s">
        <v>84</v>
      </c>
      <c r="G22" s="171"/>
      <c r="H22" s="168" t="s">
        <v>65</v>
      </c>
      <c r="I22" s="163" t="s">
        <v>22</v>
      </c>
      <c r="J22" s="163" t="s">
        <v>2</v>
      </c>
      <c r="K22" s="160" t="s">
        <v>20</v>
      </c>
    </row>
    <row r="23" spans="1:11" ht="15" customHeight="1" thickBot="1">
      <c r="A23" s="173" t="s">
        <v>17</v>
      </c>
      <c r="B23" s="174"/>
      <c r="C23" s="164"/>
      <c r="D23" s="33" t="s">
        <v>23</v>
      </c>
      <c r="E23" s="33" t="s">
        <v>21</v>
      </c>
      <c r="F23" s="33" t="s">
        <v>23</v>
      </c>
      <c r="G23" s="33" t="s">
        <v>21</v>
      </c>
      <c r="H23" s="169"/>
      <c r="I23" s="164"/>
      <c r="J23" s="164"/>
      <c r="K23" s="161"/>
    </row>
    <row r="24" spans="2:11" ht="13.5" thickBot="1">
      <c r="B24" s="28" t="s">
        <v>12</v>
      </c>
      <c r="C24" s="86" t="str">
        <f>IF((D24+F24)&gt;41,(IF(OR(I24&gt;=$I$21,K24&gt;=$I$21),"MET","NOT MET")),"PENDING")</f>
        <v>PENDING</v>
      </c>
      <c r="D24" s="6"/>
      <c r="E24" s="6"/>
      <c r="F24" s="6"/>
      <c r="G24" s="6"/>
      <c r="H24" s="90" t="str">
        <f aca="true" t="shared" si="3" ref="H24:H33">IF(ISERROR(100*(E24+G24)/(D24+F24)),"*",IF(AND(((100*(E24+G24)/(D24+F24))+(233*SQRT(0.24/((D24+F24)/2))))&gt;=$I$21,(D24+F24)&gt;=42),"2007-2009",IF(ISNUMBER(((100*(G24/F24))+(233*SQRT(0.24/((D24+F24)/2))))),IF(AND(F24&gt;=21,(D24+F24)&gt;=42,((100*(G24/F24))+(233*SQRT(0.24/((D24+F24)/2))))&gt;$I$21),"2009-2010","2008-2010"),"2008-2010")))</f>
        <v>*</v>
      </c>
      <c r="I24" s="63" t="str">
        <f aca="true" t="shared" si="4" ref="I24:I33">IF(ISERROR(100*(E24+G24)/(D24+F24)),"*",IF(AND(((100*(E24+G24)/(D24+F24))+(233*SQRT(0.24/((D24+F24)/2))))&gt;=$I$21,(D24+F24)&gt;=42),(100*(E24+G24)/(D24+F24)),IF(ISNUMBER(((100*(G24/F24))+(233*SQRT(0.24/((D24+F24)/2))))),IF(AND(F24&gt;=21,(D24+F24)&gt;=42,((100*(G24/F24))+(233*SQRT(0.24/((D24+F24)/2))))&gt;$I$21),(100*(G24/F24)),(100*((E24+G24)/(D24+F24)))),(100*((E24+G24)/(D24+F24))))))</f>
        <v>*</v>
      </c>
      <c r="J24" s="49" t="str">
        <f aca="true" t="shared" si="5" ref="J24:J33">IF((D24+F24)&lt;42,"*",IF(AND(((100*(E24+G24)/(D24+F24))+(233*SQRT(0.24/((D24+F24)/2))))&gt;=$I$21,(D24+F24)&gt;=42),(233*SQRT(0.24/((D24+F24)/2))),IF(ISNUMBER(((100*(G24/F24))+(233*SQRT(0.24/((D24+F24)/2))))),IF(AND(F24&gt;=21,((100*(G24/F24))+(233*SQRT(0.24/((D24+F24)/2))))&gt;$I$21),(233*SQRT(0.24/((D24+F24)/2))),(233*SQRT(0.24/((D24+F24)/2)))),(233*SQRT(0.24/((D24+F24)/2))))))</f>
        <v>*</v>
      </c>
      <c r="K24" s="49" t="str">
        <f aca="true" t="shared" si="6" ref="K24:K33">IF((D24+F24)&gt;41,I24+J24,"*")</f>
        <v>*</v>
      </c>
    </row>
    <row r="25" spans="2:11" ht="13.5" thickBot="1">
      <c r="B25" s="29" t="s">
        <v>24</v>
      </c>
      <c r="C25" s="87" t="str">
        <f aca="true" t="shared" si="7" ref="C25:C33">IF((D25+F25)&gt;41,(IF(OR(I25&gt;=$I$21,K25&gt;=$I$21),"MET","NOT MET")),"NA")</f>
        <v>NA</v>
      </c>
      <c r="D25" s="8"/>
      <c r="E25" s="8"/>
      <c r="F25" s="8"/>
      <c r="G25" s="8"/>
      <c r="H25" s="77" t="str">
        <f t="shared" si="3"/>
        <v>*</v>
      </c>
      <c r="I25" s="63" t="str">
        <f t="shared" si="4"/>
        <v>*</v>
      </c>
      <c r="J25" s="49" t="str">
        <f t="shared" si="5"/>
        <v>*</v>
      </c>
      <c r="K25" s="49" t="str">
        <f t="shared" si="6"/>
        <v>*</v>
      </c>
    </row>
    <row r="26" spans="2:11" ht="13.5" thickBot="1">
      <c r="B26" s="29" t="s">
        <v>14</v>
      </c>
      <c r="C26" s="87" t="str">
        <f t="shared" si="7"/>
        <v>NA</v>
      </c>
      <c r="D26" s="8"/>
      <c r="E26" s="8"/>
      <c r="F26" s="8"/>
      <c r="G26" s="8"/>
      <c r="H26" s="77" t="str">
        <f t="shared" si="3"/>
        <v>*</v>
      </c>
      <c r="I26" s="63" t="str">
        <f t="shared" si="4"/>
        <v>*</v>
      </c>
      <c r="J26" s="49" t="str">
        <f t="shared" si="5"/>
        <v>*</v>
      </c>
      <c r="K26" s="49" t="str">
        <f t="shared" si="6"/>
        <v>*</v>
      </c>
    </row>
    <row r="27" spans="2:11" ht="13.5" thickBot="1">
      <c r="B27" s="29" t="s">
        <v>13</v>
      </c>
      <c r="C27" s="87" t="str">
        <f t="shared" si="7"/>
        <v>NA</v>
      </c>
      <c r="D27" s="8"/>
      <c r="E27" s="8"/>
      <c r="F27" s="8"/>
      <c r="G27" s="8"/>
      <c r="H27" s="77" t="str">
        <f t="shared" si="3"/>
        <v>*</v>
      </c>
      <c r="I27" s="63" t="str">
        <f t="shared" si="4"/>
        <v>*</v>
      </c>
      <c r="J27" s="49" t="str">
        <f t="shared" si="5"/>
        <v>*</v>
      </c>
      <c r="K27" s="49" t="str">
        <f t="shared" si="6"/>
        <v>*</v>
      </c>
    </row>
    <row r="28" spans="2:11" ht="13.5" thickBot="1">
      <c r="B28" s="29" t="s">
        <v>26</v>
      </c>
      <c r="C28" s="87" t="str">
        <f t="shared" si="7"/>
        <v>NA</v>
      </c>
      <c r="D28" s="8"/>
      <c r="E28" s="8"/>
      <c r="F28" s="8"/>
      <c r="G28" s="8"/>
      <c r="H28" s="77" t="str">
        <f t="shared" si="3"/>
        <v>*</v>
      </c>
      <c r="I28" s="63" t="str">
        <f t="shared" si="4"/>
        <v>*</v>
      </c>
      <c r="J28" s="49" t="str">
        <f t="shared" si="5"/>
        <v>*</v>
      </c>
      <c r="K28" s="49" t="str">
        <f t="shared" si="6"/>
        <v>*</v>
      </c>
    </row>
    <row r="29" spans="2:11" ht="13.5" thickBot="1">
      <c r="B29" s="29" t="s">
        <v>27</v>
      </c>
      <c r="C29" s="87" t="str">
        <f t="shared" si="7"/>
        <v>NA</v>
      </c>
      <c r="D29" s="8"/>
      <c r="E29" s="8"/>
      <c r="F29" s="8"/>
      <c r="G29" s="8"/>
      <c r="H29" s="77" t="str">
        <f t="shared" si="3"/>
        <v>*</v>
      </c>
      <c r="I29" s="63" t="str">
        <f t="shared" si="4"/>
        <v>*</v>
      </c>
      <c r="J29" s="49" t="str">
        <f t="shared" si="5"/>
        <v>*</v>
      </c>
      <c r="K29" s="49" t="str">
        <f t="shared" si="6"/>
        <v>*</v>
      </c>
    </row>
    <row r="30" spans="2:11" ht="13.5" thickBot="1">
      <c r="B30" s="29" t="s">
        <v>28</v>
      </c>
      <c r="C30" s="87" t="str">
        <f t="shared" si="7"/>
        <v>NA</v>
      </c>
      <c r="D30" s="8"/>
      <c r="E30" s="8"/>
      <c r="F30" s="8"/>
      <c r="G30" s="8"/>
      <c r="H30" s="77" t="str">
        <f t="shared" si="3"/>
        <v>*</v>
      </c>
      <c r="I30" s="63" t="str">
        <f t="shared" si="4"/>
        <v>*</v>
      </c>
      <c r="J30" s="49" t="str">
        <f t="shared" si="5"/>
        <v>*</v>
      </c>
      <c r="K30" s="49" t="str">
        <f t="shared" si="6"/>
        <v>*</v>
      </c>
    </row>
    <row r="31" spans="2:11" ht="13.5" thickBot="1">
      <c r="B31" s="29" t="s">
        <v>25</v>
      </c>
      <c r="C31" s="87" t="str">
        <f t="shared" si="7"/>
        <v>NA</v>
      </c>
      <c r="D31" s="8"/>
      <c r="E31" s="8"/>
      <c r="F31" s="8"/>
      <c r="G31" s="8"/>
      <c r="H31" s="77" t="str">
        <f t="shared" si="3"/>
        <v>*</v>
      </c>
      <c r="I31" s="63" t="str">
        <f t="shared" si="4"/>
        <v>*</v>
      </c>
      <c r="J31" s="49" t="str">
        <f t="shared" si="5"/>
        <v>*</v>
      </c>
      <c r="K31" s="49" t="str">
        <f t="shared" si="6"/>
        <v>*</v>
      </c>
    </row>
    <row r="32" spans="2:11" ht="13.5" thickBot="1">
      <c r="B32" s="29" t="s">
        <v>29</v>
      </c>
      <c r="C32" s="87" t="str">
        <f t="shared" si="7"/>
        <v>NA</v>
      </c>
      <c r="D32" s="8"/>
      <c r="E32" s="8"/>
      <c r="F32" s="8"/>
      <c r="G32" s="8"/>
      <c r="H32" s="77" t="str">
        <f t="shared" si="3"/>
        <v>*</v>
      </c>
      <c r="I32" s="63" t="str">
        <f t="shared" si="4"/>
        <v>*</v>
      </c>
      <c r="J32" s="49" t="str">
        <f t="shared" si="5"/>
        <v>*</v>
      </c>
      <c r="K32" s="49" t="str">
        <f t="shared" si="6"/>
        <v>*</v>
      </c>
    </row>
    <row r="33" spans="2:11" ht="13.5" thickBot="1">
      <c r="B33" s="30" t="s">
        <v>30</v>
      </c>
      <c r="C33" s="88" t="str">
        <f t="shared" si="7"/>
        <v>NA</v>
      </c>
      <c r="D33" s="10"/>
      <c r="E33" s="10"/>
      <c r="F33" s="10"/>
      <c r="G33" s="10"/>
      <c r="H33" s="89" t="str">
        <f t="shared" si="3"/>
        <v>*</v>
      </c>
      <c r="I33" s="64" t="str">
        <f t="shared" si="4"/>
        <v>*</v>
      </c>
      <c r="J33" s="59" t="str">
        <f t="shared" si="5"/>
        <v>*</v>
      </c>
      <c r="K33" s="59" t="str">
        <f t="shared" si="6"/>
        <v>*</v>
      </c>
    </row>
    <row r="34" ht="13.5" customHeight="1" thickBot="1"/>
    <row r="35" spans="1:13" ht="13.5" customHeight="1" thickBot="1">
      <c r="A35" s="152"/>
      <c r="B35" s="172"/>
      <c r="C35" s="163" t="s">
        <v>19</v>
      </c>
      <c r="D35" s="176" t="s">
        <v>1</v>
      </c>
      <c r="E35" s="177"/>
      <c r="F35" s="166" t="s">
        <v>44</v>
      </c>
      <c r="G35" s="163" t="s">
        <v>18</v>
      </c>
      <c r="H35" s="50"/>
      <c r="I35" s="51"/>
      <c r="M35" s="41"/>
    </row>
    <row r="36" spans="1:8" ht="16.5" customHeight="1" thickBot="1">
      <c r="A36" s="152" t="s">
        <v>19</v>
      </c>
      <c r="B36" s="172"/>
      <c r="C36" s="164"/>
      <c r="D36" s="146" t="s">
        <v>68</v>
      </c>
      <c r="E36" s="146" t="s">
        <v>83</v>
      </c>
      <c r="F36" s="187"/>
      <c r="G36" s="186"/>
      <c r="H36" s="50"/>
    </row>
    <row r="37" spans="2:8" ht="12.75">
      <c r="B37" s="28" t="s">
        <v>12</v>
      </c>
      <c r="C37" s="144" t="str">
        <f aca="true" t="shared" si="8" ref="C37:C46">IF((D24+F24)&gt;41,(IF(C24="MET","NA",IF(F37&gt;=G37,"MET","NOT MET"))),"NA")</f>
        <v>NA</v>
      </c>
      <c r="D37" s="49" t="str">
        <f aca="true" t="shared" si="9" ref="D37:D46">IF(ISERROR(100*(E24/D24)),"*",100*(E24/D24))</f>
        <v>*</v>
      </c>
      <c r="E37" s="49" t="str">
        <f aca="true" t="shared" si="10" ref="E37:E46">IF(ISERROR(100*(G24/F24)),"*",100*(G24/F24))</f>
        <v>*</v>
      </c>
      <c r="F37" s="49" t="str">
        <f aca="true" t="shared" si="11" ref="F37:F46">IF(ISERROR(E37-D37),"*",E37-D37)</f>
        <v>*</v>
      </c>
      <c r="G37" s="49" t="str">
        <f aca="true" t="shared" si="12" ref="G37:G46">IF((D24+F24)&gt;41,(100-D37)/10," *")</f>
        <v> *</v>
      </c>
      <c r="H37" s="53"/>
    </row>
    <row r="38" spans="2:8" ht="12.75">
      <c r="B38" s="29" t="s">
        <v>24</v>
      </c>
      <c r="C38" s="144" t="str">
        <f t="shared" si="8"/>
        <v>NA</v>
      </c>
      <c r="D38" s="52" t="str">
        <f t="shared" si="9"/>
        <v>*</v>
      </c>
      <c r="E38" s="52" t="str">
        <f t="shared" si="10"/>
        <v>*</v>
      </c>
      <c r="F38" s="52" t="str">
        <f t="shared" si="11"/>
        <v>*</v>
      </c>
      <c r="G38" s="52" t="str">
        <f t="shared" si="12"/>
        <v> *</v>
      </c>
      <c r="H38" s="53"/>
    </row>
    <row r="39" spans="2:8" ht="12.75">
      <c r="B39" s="29" t="s">
        <v>14</v>
      </c>
      <c r="C39" s="144" t="str">
        <f t="shared" si="8"/>
        <v>NA</v>
      </c>
      <c r="D39" s="52" t="str">
        <f t="shared" si="9"/>
        <v>*</v>
      </c>
      <c r="E39" s="52" t="str">
        <f t="shared" si="10"/>
        <v>*</v>
      </c>
      <c r="F39" s="52" t="str">
        <f t="shared" si="11"/>
        <v>*</v>
      </c>
      <c r="G39" s="52" t="str">
        <f t="shared" si="12"/>
        <v> *</v>
      </c>
      <c r="H39" s="53"/>
    </row>
    <row r="40" spans="2:8" ht="12.75">
      <c r="B40" s="29" t="s">
        <v>13</v>
      </c>
      <c r="C40" s="144" t="str">
        <f t="shared" si="8"/>
        <v>NA</v>
      </c>
      <c r="D40" s="52" t="str">
        <f t="shared" si="9"/>
        <v>*</v>
      </c>
      <c r="E40" s="52" t="str">
        <f t="shared" si="10"/>
        <v>*</v>
      </c>
      <c r="F40" s="52" t="str">
        <f t="shared" si="11"/>
        <v>*</v>
      </c>
      <c r="G40" s="52" t="str">
        <f t="shared" si="12"/>
        <v> *</v>
      </c>
      <c r="H40" s="53"/>
    </row>
    <row r="41" spans="2:8" ht="12.75">
      <c r="B41" s="29" t="s">
        <v>26</v>
      </c>
      <c r="C41" s="144" t="str">
        <f t="shared" si="8"/>
        <v>NA</v>
      </c>
      <c r="D41" s="52" t="str">
        <f t="shared" si="9"/>
        <v>*</v>
      </c>
      <c r="E41" s="52" t="str">
        <f t="shared" si="10"/>
        <v>*</v>
      </c>
      <c r="F41" s="52" t="str">
        <f t="shared" si="11"/>
        <v>*</v>
      </c>
      <c r="G41" s="52" t="str">
        <f t="shared" si="12"/>
        <v> *</v>
      </c>
      <c r="H41" s="53"/>
    </row>
    <row r="42" spans="2:8" ht="12.75">
      <c r="B42" s="29" t="s">
        <v>27</v>
      </c>
      <c r="C42" s="144" t="str">
        <f t="shared" si="8"/>
        <v>NA</v>
      </c>
      <c r="D42" s="52" t="str">
        <f t="shared" si="9"/>
        <v>*</v>
      </c>
      <c r="E42" s="52" t="str">
        <f t="shared" si="10"/>
        <v>*</v>
      </c>
      <c r="F42" s="52" t="str">
        <f t="shared" si="11"/>
        <v>*</v>
      </c>
      <c r="G42" s="52" t="str">
        <f t="shared" si="12"/>
        <v> *</v>
      </c>
      <c r="H42" s="53"/>
    </row>
    <row r="43" spans="2:8" ht="12.75">
      <c r="B43" s="29" t="s">
        <v>28</v>
      </c>
      <c r="C43" s="144" t="str">
        <f t="shared" si="8"/>
        <v>NA</v>
      </c>
      <c r="D43" s="52" t="str">
        <f t="shared" si="9"/>
        <v>*</v>
      </c>
      <c r="E43" s="52" t="str">
        <f t="shared" si="10"/>
        <v>*</v>
      </c>
      <c r="F43" s="52" t="str">
        <f t="shared" si="11"/>
        <v>*</v>
      </c>
      <c r="G43" s="52" t="str">
        <f t="shared" si="12"/>
        <v> *</v>
      </c>
      <c r="H43" s="53"/>
    </row>
    <row r="44" spans="2:8" ht="12.75">
      <c r="B44" s="29" t="s">
        <v>25</v>
      </c>
      <c r="C44" s="144" t="str">
        <f t="shared" si="8"/>
        <v>NA</v>
      </c>
      <c r="D44" s="52" t="str">
        <f t="shared" si="9"/>
        <v>*</v>
      </c>
      <c r="E44" s="52" t="str">
        <f t="shared" si="10"/>
        <v>*</v>
      </c>
      <c r="F44" s="52" t="str">
        <f t="shared" si="11"/>
        <v>*</v>
      </c>
      <c r="G44" s="52" t="str">
        <f t="shared" si="12"/>
        <v> *</v>
      </c>
      <c r="H44" s="53"/>
    </row>
    <row r="45" spans="2:8" ht="12.75">
      <c r="B45" s="29" t="s">
        <v>29</v>
      </c>
      <c r="C45" s="144" t="str">
        <f t="shared" si="8"/>
        <v>NA</v>
      </c>
      <c r="D45" s="52" t="str">
        <f t="shared" si="9"/>
        <v>*</v>
      </c>
      <c r="E45" s="52" t="str">
        <f t="shared" si="10"/>
        <v>*</v>
      </c>
      <c r="F45" s="52" t="str">
        <f t="shared" si="11"/>
        <v>*</v>
      </c>
      <c r="G45" s="52" t="str">
        <f t="shared" si="12"/>
        <v> *</v>
      </c>
      <c r="H45" s="53"/>
    </row>
    <row r="46" spans="2:8" ht="13.5" thickBot="1">
      <c r="B46" s="30" t="s">
        <v>30</v>
      </c>
      <c r="C46" s="145" t="str">
        <f t="shared" si="8"/>
        <v>NA</v>
      </c>
      <c r="D46" s="60" t="str">
        <f t="shared" si="9"/>
        <v>*</v>
      </c>
      <c r="E46" s="60" t="str">
        <f t="shared" si="10"/>
        <v>*</v>
      </c>
      <c r="F46" s="60" t="str">
        <f t="shared" si="11"/>
        <v>*</v>
      </c>
      <c r="G46" s="60" t="str">
        <f t="shared" si="12"/>
        <v> *</v>
      </c>
      <c r="H46" s="53"/>
    </row>
  </sheetData>
  <sheetProtection sheet="1"/>
  <mergeCells count="24">
    <mergeCell ref="G35:G36"/>
    <mergeCell ref="F35:F36"/>
    <mergeCell ref="D35:E35"/>
    <mergeCell ref="F22:G22"/>
    <mergeCell ref="F8:G8"/>
    <mergeCell ref="F7:H7"/>
    <mergeCell ref="G21:H21"/>
    <mergeCell ref="A36:B36"/>
    <mergeCell ref="A23:B23"/>
    <mergeCell ref="A35:B35"/>
    <mergeCell ref="D22:E22"/>
    <mergeCell ref="A22:B22"/>
    <mergeCell ref="C22:C23"/>
    <mergeCell ref="C35:C36"/>
    <mergeCell ref="K22:K23"/>
    <mergeCell ref="J22:J23"/>
    <mergeCell ref="I22:I23"/>
    <mergeCell ref="H22:H23"/>
    <mergeCell ref="A2:I2"/>
    <mergeCell ref="A1:I1"/>
    <mergeCell ref="G4:I4"/>
    <mergeCell ref="C8:C9"/>
    <mergeCell ref="A9:B9"/>
    <mergeCell ref="D8:E8"/>
  </mergeCells>
  <conditionalFormatting sqref="C37:C46 C24:C33 C10:C20">
    <cfRule type="cellIs" priority="1" dxfId="2" operator="equal" stopIfTrue="1">
      <formula>"MET"</formula>
    </cfRule>
    <cfRule type="cellIs" priority="2" dxfId="1" operator="equal" stopIfTrue="1">
      <formula>"NOT MET"</formula>
    </cfRule>
    <cfRule type="cellIs" priority="3" dxfId="0" operator="equal" stopIfTrue="1">
      <formula>"NA"</formula>
    </cfRule>
  </conditionalFormatting>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Z63"/>
  <sheetViews>
    <sheetView zoomScalePageLayoutView="0" workbookViewId="0" topLeftCell="A1">
      <selection activeCell="D22" sqref="D22:E22"/>
    </sheetView>
  </sheetViews>
  <sheetFormatPr defaultColWidth="9.140625" defaultRowHeight="12.75"/>
  <cols>
    <col min="1" max="1" width="9.7109375" style="24" customWidth="1"/>
    <col min="2" max="2" width="19.28125" style="24" customWidth="1"/>
    <col min="3" max="3" width="10.7109375" style="24" customWidth="1"/>
    <col min="4" max="4" width="8.00390625" style="24" customWidth="1"/>
    <col min="5" max="5" width="8.421875" style="24" customWidth="1"/>
    <col min="6" max="6" width="7.421875" style="24" customWidth="1"/>
    <col min="7" max="7" width="8.28125" style="24" customWidth="1"/>
    <col min="8" max="8" width="8.00390625" style="24" customWidth="1"/>
    <col min="9" max="10" width="7.7109375" style="24" customWidth="1"/>
    <col min="11" max="11" width="7.8515625" style="24" customWidth="1"/>
    <col min="12" max="12" width="12.140625" style="24" customWidth="1"/>
    <col min="13" max="16384" width="9.140625" style="24" customWidth="1"/>
  </cols>
  <sheetData>
    <row r="1" spans="1:26" s="18" customFormat="1" ht="21" customHeight="1">
      <c r="A1" s="150" t="s">
        <v>82</v>
      </c>
      <c r="B1" s="151"/>
      <c r="C1" s="151"/>
      <c r="D1" s="151"/>
      <c r="E1" s="151"/>
      <c r="F1" s="151"/>
      <c r="G1" s="151"/>
      <c r="H1" s="151"/>
      <c r="I1" s="16"/>
      <c r="J1" s="16"/>
      <c r="K1" s="16"/>
      <c r="L1" s="16"/>
      <c r="M1" s="16"/>
      <c r="N1" s="16"/>
      <c r="O1" s="16"/>
      <c r="P1" s="16"/>
      <c r="Q1" s="16"/>
      <c r="R1" s="16"/>
      <c r="S1" s="16"/>
      <c r="T1" s="16"/>
      <c r="U1" s="16"/>
      <c r="V1" s="16"/>
      <c r="W1" s="16"/>
      <c r="X1" s="16"/>
      <c r="Y1" s="16"/>
      <c r="Z1" s="17"/>
    </row>
    <row r="2" spans="1:26" s="18" customFormat="1" ht="18" customHeight="1">
      <c r="A2" s="155" t="s">
        <v>31</v>
      </c>
      <c r="B2" s="155"/>
      <c r="C2" s="155"/>
      <c r="D2" s="155"/>
      <c r="E2" s="155"/>
      <c r="F2" s="155"/>
      <c r="G2" s="155"/>
      <c r="H2" s="155"/>
      <c r="I2" s="16"/>
      <c r="J2" s="16"/>
      <c r="K2" s="16"/>
      <c r="L2" s="16"/>
      <c r="M2" s="16"/>
      <c r="N2" s="16"/>
      <c r="O2" s="16"/>
      <c r="P2" s="16"/>
      <c r="Q2" s="16"/>
      <c r="R2" s="16"/>
      <c r="S2" s="16"/>
      <c r="T2" s="16"/>
      <c r="U2" s="16"/>
      <c r="V2" s="16"/>
      <c r="W2" s="16"/>
      <c r="X2" s="16"/>
      <c r="Y2" s="16"/>
      <c r="Z2" s="17"/>
    </row>
    <row r="3" spans="1:13" s="18" customFormat="1" ht="14.25" customHeight="1">
      <c r="A3" s="68" t="s">
        <v>66</v>
      </c>
      <c r="B3" s="21" t="str">
        <f>' Summary HS'!$B$3</f>
        <v>Evergreen School District</v>
      </c>
      <c r="D3" s="19"/>
      <c r="E3" s="19"/>
      <c r="F3" s="92"/>
      <c r="G3" s="93"/>
      <c r="H3" s="93"/>
      <c r="I3" s="19"/>
      <c r="J3" s="19"/>
      <c r="K3" s="19"/>
      <c r="L3" s="19"/>
      <c r="M3" s="19"/>
    </row>
    <row r="4" spans="1:12" s="18" customFormat="1" ht="14.25" customHeight="1">
      <c r="A4" s="68" t="s">
        <v>46</v>
      </c>
      <c r="B4" s="21" t="str">
        <f>' Summary HS'!$B$4</f>
        <v>Conifer High School</v>
      </c>
      <c r="D4" s="20"/>
      <c r="E4" s="19"/>
      <c r="F4" s="19"/>
      <c r="G4" s="19"/>
      <c r="H4" s="19"/>
      <c r="I4" s="19"/>
      <c r="J4" s="19"/>
      <c r="K4" s="19"/>
      <c r="L4" s="19"/>
    </row>
    <row r="5" spans="1:12" s="18" customFormat="1" ht="15.75" customHeight="1" thickBot="1">
      <c r="A5" s="21"/>
      <c r="B5" s="22"/>
      <c r="C5" s="23"/>
      <c r="D5" s="23"/>
      <c r="E5" s="15"/>
      <c r="F5" s="15"/>
      <c r="G5" s="15"/>
      <c r="H5" s="19"/>
      <c r="I5" s="19"/>
      <c r="J5" s="19"/>
      <c r="K5" s="19"/>
      <c r="L5" s="19"/>
    </row>
    <row r="6" spans="1:7" ht="31.5" customHeight="1" thickBot="1">
      <c r="A6" s="154" t="s">
        <v>99</v>
      </c>
      <c r="B6" s="154"/>
      <c r="C6" s="106" t="s">
        <v>90</v>
      </c>
      <c r="D6" s="215" t="s">
        <v>107</v>
      </c>
      <c r="E6" s="216"/>
      <c r="F6" s="207" t="s">
        <v>108</v>
      </c>
      <c r="G6" s="208"/>
    </row>
    <row r="7" spans="1:7" ht="12.75">
      <c r="A7" s="196" t="s">
        <v>12</v>
      </c>
      <c r="B7" s="197"/>
      <c r="C7" s="128" t="str">
        <f aca="true" t="shared" si="0" ref="C7:C16">IF(D7="NOT MET",F7,D7)</f>
        <v>PENDING</v>
      </c>
      <c r="D7" s="217" t="str">
        <f>Graduation!$C$22</f>
        <v>PENDING</v>
      </c>
      <c r="E7" s="218"/>
      <c r="F7" s="209" t="str">
        <f>Graduation!$C$37</f>
        <v>PENDING</v>
      </c>
      <c r="G7" s="210"/>
    </row>
    <row r="8" spans="1:7" ht="12.75">
      <c r="A8" s="191" t="s">
        <v>24</v>
      </c>
      <c r="B8" s="192"/>
      <c r="C8" s="129" t="str">
        <f t="shared" si="0"/>
        <v>NA</v>
      </c>
      <c r="D8" s="211" t="str">
        <f>Graduation!$C$23</f>
        <v>NA</v>
      </c>
      <c r="E8" s="202"/>
      <c r="F8" s="202" t="str">
        <f>Graduation!$C$38</f>
        <v>NA</v>
      </c>
      <c r="G8" s="203"/>
    </row>
    <row r="9" spans="1:7" ht="12.75">
      <c r="A9" s="191" t="s">
        <v>14</v>
      </c>
      <c r="B9" s="192"/>
      <c r="C9" s="129" t="str">
        <f t="shared" si="0"/>
        <v>NA</v>
      </c>
      <c r="D9" s="211" t="str">
        <f>Graduation!$C$24</f>
        <v>NA</v>
      </c>
      <c r="E9" s="202"/>
      <c r="F9" s="202" t="str">
        <f>Graduation!$C$39</f>
        <v>NA</v>
      </c>
      <c r="G9" s="203"/>
    </row>
    <row r="10" spans="1:7" ht="12.75">
      <c r="A10" s="191" t="s">
        <v>13</v>
      </c>
      <c r="B10" s="192"/>
      <c r="C10" s="129" t="str">
        <f t="shared" si="0"/>
        <v>NA</v>
      </c>
      <c r="D10" s="211" t="str">
        <f>Graduation!$C$25</f>
        <v>NA</v>
      </c>
      <c r="E10" s="202"/>
      <c r="F10" s="202" t="str">
        <f>Graduation!$C$40</f>
        <v>NA</v>
      </c>
      <c r="G10" s="203"/>
    </row>
    <row r="11" spans="1:7" ht="12.75">
      <c r="A11" s="191" t="s">
        <v>26</v>
      </c>
      <c r="B11" s="192"/>
      <c r="C11" s="129" t="str">
        <f t="shared" si="0"/>
        <v>NA</v>
      </c>
      <c r="D11" s="211" t="str">
        <f>Graduation!$C$26</f>
        <v>NA</v>
      </c>
      <c r="E11" s="202"/>
      <c r="F11" s="202" t="str">
        <f>Graduation!$C$41</f>
        <v>NA</v>
      </c>
      <c r="G11" s="203"/>
    </row>
    <row r="12" spans="1:7" ht="12.75">
      <c r="A12" s="191" t="s">
        <v>27</v>
      </c>
      <c r="B12" s="192"/>
      <c r="C12" s="129" t="str">
        <f t="shared" si="0"/>
        <v>NA</v>
      </c>
      <c r="D12" s="211" t="str">
        <f>Graduation!$C$27</f>
        <v>NA</v>
      </c>
      <c r="E12" s="202"/>
      <c r="F12" s="202" t="str">
        <f>Graduation!$C$42</f>
        <v>NA</v>
      </c>
      <c r="G12" s="203"/>
    </row>
    <row r="13" spans="1:7" ht="12.75">
      <c r="A13" s="191" t="s">
        <v>28</v>
      </c>
      <c r="B13" s="192"/>
      <c r="C13" s="129" t="str">
        <f t="shared" si="0"/>
        <v>NA</v>
      </c>
      <c r="D13" s="211" t="str">
        <f>Graduation!$C$28</f>
        <v>NA</v>
      </c>
      <c r="E13" s="202"/>
      <c r="F13" s="202" t="str">
        <f>Graduation!$C$43</f>
        <v>NA</v>
      </c>
      <c r="G13" s="203"/>
    </row>
    <row r="14" spans="1:7" ht="12.75">
      <c r="A14" s="191" t="s">
        <v>25</v>
      </c>
      <c r="B14" s="192"/>
      <c r="C14" s="129" t="str">
        <f t="shared" si="0"/>
        <v>NA</v>
      </c>
      <c r="D14" s="211" t="str">
        <f>Graduation!$C$29</f>
        <v>NA</v>
      </c>
      <c r="E14" s="202"/>
      <c r="F14" s="202" t="str">
        <f>Graduation!$C$44</f>
        <v>NA</v>
      </c>
      <c r="G14" s="203"/>
    </row>
    <row r="15" spans="1:7" ht="12.75">
      <c r="A15" s="191" t="s">
        <v>29</v>
      </c>
      <c r="B15" s="192"/>
      <c r="C15" s="129" t="str">
        <f t="shared" si="0"/>
        <v>NA</v>
      </c>
      <c r="D15" s="211" t="str">
        <f>Graduation!$C$30</f>
        <v>NA</v>
      </c>
      <c r="E15" s="202"/>
      <c r="F15" s="202" t="str">
        <f>Graduation!$C$45</f>
        <v>NA</v>
      </c>
      <c r="G15" s="203"/>
    </row>
    <row r="16" spans="1:7" ht="13.5" thickBot="1">
      <c r="A16" s="193" t="s">
        <v>30</v>
      </c>
      <c r="B16" s="194"/>
      <c r="C16" s="130" t="str">
        <f t="shared" si="0"/>
        <v>NA</v>
      </c>
      <c r="D16" s="212" t="str">
        <f>Graduation!$C$31</f>
        <v>NA</v>
      </c>
      <c r="E16" s="204"/>
      <c r="F16" s="204" t="str">
        <f>Graduation!$C$46</f>
        <v>NA</v>
      </c>
      <c r="G16" s="205"/>
    </row>
    <row r="17" spans="2:7" ht="12.75">
      <c r="B17" s="41"/>
      <c r="C17" s="41"/>
      <c r="D17" s="41"/>
      <c r="E17" s="41"/>
      <c r="F17" s="41"/>
      <c r="G17" s="41"/>
    </row>
    <row r="18" spans="1:12" s="100" customFormat="1" ht="12.75">
      <c r="A18" s="97"/>
      <c r="B18" s="98"/>
      <c r="C18" s="98"/>
      <c r="D18" s="98"/>
      <c r="E18" s="99"/>
      <c r="F18" s="99"/>
      <c r="G18" s="99"/>
      <c r="H18" s="99"/>
      <c r="I18" s="99"/>
      <c r="J18" s="99"/>
      <c r="K18" s="99"/>
      <c r="L18" s="99"/>
    </row>
    <row r="19" spans="1:12" s="100" customFormat="1" ht="16.5" thickBot="1">
      <c r="A19" s="97"/>
      <c r="C19" s="98"/>
      <c r="D19" s="98"/>
      <c r="F19" s="99"/>
      <c r="G19" s="99"/>
      <c r="H19" s="108" t="s">
        <v>92</v>
      </c>
      <c r="I19" s="99"/>
      <c r="J19" s="99"/>
      <c r="K19" s="99"/>
      <c r="L19" s="148">
        <v>65</v>
      </c>
    </row>
    <row r="20" spans="1:12" s="100" customFormat="1" ht="14.25" customHeight="1">
      <c r="A20" s="154" t="s">
        <v>105</v>
      </c>
      <c r="B20" s="246"/>
      <c r="C20" s="234" t="s">
        <v>104</v>
      </c>
      <c r="D20" s="223" t="s">
        <v>106</v>
      </c>
      <c r="E20" s="224"/>
      <c r="F20" s="224" t="s">
        <v>100</v>
      </c>
      <c r="G20" s="224"/>
      <c r="H20" s="227" t="s">
        <v>101</v>
      </c>
      <c r="I20" s="227"/>
      <c r="J20" s="227"/>
      <c r="K20" s="227"/>
      <c r="L20" s="110"/>
    </row>
    <row r="21" spans="1:12" s="100" customFormat="1" ht="24.75" customHeight="1" thickBot="1">
      <c r="A21" s="247" t="s">
        <v>91</v>
      </c>
      <c r="B21" s="247"/>
      <c r="C21" s="235"/>
      <c r="D21" s="225"/>
      <c r="E21" s="226"/>
      <c r="F21" s="226"/>
      <c r="G21" s="226"/>
      <c r="H21" s="219" t="s">
        <v>102</v>
      </c>
      <c r="I21" s="219"/>
      <c r="J21" s="219" t="s">
        <v>103</v>
      </c>
      <c r="K21" s="219"/>
      <c r="L21" s="109" t="s">
        <v>104</v>
      </c>
    </row>
    <row r="22" spans="1:12" s="100" customFormat="1" ht="12.75">
      <c r="A22" s="196" t="s">
        <v>12</v>
      </c>
      <c r="B22" s="236"/>
      <c r="C22" s="78" t="str">
        <f>IF(D22&gt;39,(IF(L22&gt;=$L$19,"MET","NOT MET")),"PENDING")</f>
        <v>PENDING</v>
      </c>
      <c r="D22" s="220"/>
      <c r="E22" s="206"/>
      <c r="F22" s="206"/>
      <c r="G22" s="206"/>
      <c r="H22" s="199"/>
      <c r="I22" s="199"/>
      <c r="J22" s="199"/>
      <c r="K22" s="199"/>
      <c r="L22" s="137" t="str">
        <f aca="true" t="shared" si="1" ref="L22:L31">IF(ISERROR(100*F22/(D22)),"*",100*F22/(D22))</f>
        <v>*</v>
      </c>
    </row>
    <row r="23" spans="1:12" s="100" customFormat="1" ht="12.75">
      <c r="A23" s="191" t="s">
        <v>24</v>
      </c>
      <c r="B23" s="237"/>
      <c r="C23" s="78" t="str">
        <f aca="true" t="shared" si="2" ref="C23:C31">IF(D23&gt;39,(IF(L23&gt;=$L$19,"MET","NOT MET")),"NA")</f>
        <v>NA</v>
      </c>
      <c r="D23" s="213"/>
      <c r="E23" s="200"/>
      <c r="F23" s="200"/>
      <c r="G23" s="200"/>
      <c r="H23" s="188"/>
      <c r="I23" s="188"/>
      <c r="J23" s="188"/>
      <c r="K23" s="188"/>
      <c r="L23" s="138" t="str">
        <f t="shared" si="1"/>
        <v>*</v>
      </c>
    </row>
    <row r="24" spans="1:12" s="100" customFormat="1" ht="12.75">
      <c r="A24" s="191" t="s">
        <v>14</v>
      </c>
      <c r="B24" s="237"/>
      <c r="C24" s="78" t="str">
        <f t="shared" si="2"/>
        <v>NA</v>
      </c>
      <c r="D24" s="213"/>
      <c r="E24" s="200"/>
      <c r="F24" s="200"/>
      <c r="G24" s="200"/>
      <c r="H24" s="188"/>
      <c r="I24" s="188"/>
      <c r="J24" s="188"/>
      <c r="K24" s="188"/>
      <c r="L24" s="138" t="str">
        <f t="shared" si="1"/>
        <v>*</v>
      </c>
    </row>
    <row r="25" spans="1:12" s="100" customFormat="1" ht="12.75">
      <c r="A25" s="191" t="s">
        <v>13</v>
      </c>
      <c r="B25" s="237"/>
      <c r="C25" s="78" t="str">
        <f t="shared" si="2"/>
        <v>NA</v>
      </c>
      <c r="D25" s="213"/>
      <c r="E25" s="200"/>
      <c r="F25" s="200"/>
      <c r="G25" s="200"/>
      <c r="H25" s="188"/>
      <c r="I25" s="188"/>
      <c r="J25" s="188"/>
      <c r="K25" s="188"/>
      <c r="L25" s="138" t="str">
        <f t="shared" si="1"/>
        <v>*</v>
      </c>
    </row>
    <row r="26" spans="1:12" s="100" customFormat="1" ht="12.75">
      <c r="A26" s="191" t="s">
        <v>26</v>
      </c>
      <c r="B26" s="237"/>
      <c r="C26" s="78" t="str">
        <f t="shared" si="2"/>
        <v>NA</v>
      </c>
      <c r="D26" s="213"/>
      <c r="E26" s="200"/>
      <c r="F26" s="200"/>
      <c r="G26" s="200"/>
      <c r="H26" s="188"/>
      <c r="I26" s="188"/>
      <c r="J26" s="188"/>
      <c r="K26" s="188"/>
      <c r="L26" s="138" t="str">
        <f t="shared" si="1"/>
        <v>*</v>
      </c>
    </row>
    <row r="27" spans="1:12" s="100" customFormat="1" ht="12.75">
      <c r="A27" s="191" t="s">
        <v>27</v>
      </c>
      <c r="B27" s="237"/>
      <c r="C27" s="78" t="str">
        <f t="shared" si="2"/>
        <v>NA</v>
      </c>
      <c r="D27" s="213"/>
      <c r="E27" s="200"/>
      <c r="F27" s="200"/>
      <c r="G27" s="200"/>
      <c r="H27" s="188"/>
      <c r="I27" s="188"/>
      <c r="J27" s="188"/>
      <c r="K27" s="188"/>
      <c r="L27" s="138" t="str">
        <f t="shared" si="1"/>
        <v>*</v>
      </c>
    </row>
    <row r="28" spans="1:12" s="100" customFormat="1" ht="12.75">
      <c r="A28" s="191" t="s">
        <v>28</v>
      </c>
      <c r="B28" s="237"/>
      <c r="C28" s="78" t="str">
        <f t="shared" si="2"/>
        <v>NA</v>
      </c>
      <c r="D28" s="213"/>
      <c r="E28" s="200"/>
      <c r="F28" s="200"/>
      <c r="G28" s="200"/>
      <c r="H28" s="188"/>
      <c r="I28" s="188"/>
      <c r="J28" s="188"/>
      <c r="K28" s="188"/>
      <c r="L28" s="138" t="str">
        <f t="shared" si="1"/>
        <v>*</v>
      </c>
    </row>
    <row r="29" spans="1:12" s="100" customFormat="1" ht="12.75">
      <c r="A29" s="191" t="s">
        <v>25</v>
      </c>
      <c r="B29" s="237"/>
      <c r="C29" s="78" t="str">
        <f t="shared" si="2"/>
        <v>NA</v>
      </c>
      <c r="D29" s="213"/>
      <c r="E29" s="200"/>
      <c r="F29" s="200"/>
      <c r="G29" s="200"/>
      <c r="H29" s="188"/>
      <c r="I29" s="188"/>
      <c r="J29" s="188"/>
      <c r="K29" s="188"/>
      <c r="L29" s="138" t="str">
        <f t="shared" si="1"/>
        <v>*</v>
      </c>
    </row>
    <row r="30" spans="1:12" s="100" customFormat="1" ht="12.75">
      <c r="A30" s="191" t="s">
        <v>29</v>
      </c>
      <c r="B30" s="237"/>
      <c r="C30" s="78" t="str">
        <f t="shared" si="2"/>
        <v>NA</v>
      </c>
      <c r="D30" s="213"/>
      <c r="E30" s="200"/>
      <c r="F30" s="200"/>
      <c r="G30" s="200"/>
      <c r="H30" s="188"/>
      <c r="I30" s="188"/>
      <c r="J30" s="188"/>
      <c r="K30" s="188"/>
      <c r="L30" s="138" t="str">
        <f t="shared" si="1"/>
        <v>*</v>
      </c>
    </row>
    <row r="31" spans="1:12" s="100" customFormat="1" ht="13.5" thickBot="1">
      <c r="A31" s="193" t="s">
        <v>30</v>
      </c>
      <c r="B31" s="245"/>
      <c r="C31" s="85" t="str">
        <f t="shared" si="2"/>
        <v>NA</v>
      </c>
      <c r="D31" s="214"/>
      <c r="E31" s="201"/>
      <c r="F31" s="201"/>
      <c r="G31" s="201"/>
      <c r="H31" s="198"/>
      <c r="I31" s="198"/>
      <c r="J31" s="198"/>
      <c r="K31" s="198"/>
      <c r="L31" s="139" t="str">
        <f t="shared" si="1"/>
        <v>*</v>
      </c>
    </row>
    <row r="32" spans="1:12" s="100" customFormat="1" ht="36.75" customHeight="1">
      <c r="A32" s="195" t="s">
        <v>109</v>
      </c>
      <c r="B32" s="195"/>
      <c r="C32" s="195"/>
      <c r="D32" s="195"/>
      <c r="E32" s="195"/>
      <c r="F32" s="195"/>
      <c r="G32" s="195"/>
      <c r="H32" s="195"/>
      <c r="I32" s="195"/>
      <c r="J32" s="195"/>
      <c r="K32" s="195"/>
      <c r="L32" s="195"/>
    </row>
    <row r="34" spans="8:12" ht="16.5" thickBot="1">
      <c r="H34" s="25" t="s">
        <v>93</v>
      </c>
      <c r="K34" s="26"/>
      <c r="L34" s="149">
        <v>68.1</v>
      </c>
    </row>
    <row r="35" spans="3:12" ht="18.75" customHeight="1" thickBot="1">
      <c r="C35" s="228" t="s">
        <v>31</v>
      </c>
      <c r="D35" s="230" t="s">
        <v>64</v>
      </c>
      <c r="E35" s="231"/>
      <c r="F35" s="231"/>
      <c r="G35" s="231"/>
      <c r="H35" s="230" t="s">
        <v>69</v>
      </c>
      <c r="I35" s="231"/>
      <c r="J35" s="231"/>
      <c r="K35" s="232"/>
      <c r="L35" s="189" t="s">
        <v>111</v>
      </c>
    </row>
    <row r="36" spans="1:12" ht="21" customHeight="1" thickBot="1">
      <c r="A36" s="156" t="s">
        <v>96</v>
      </c>
      <c r="B36" s="233"/>
      <c r="C36" s="229"/>
      <c r="D36" s="133" t="s">
        <v>54</v>
      </c>
      <c r="E36" s="134" t="s">
        <v>33</v>
      </c>
      <c r="F36" s="135" t="s">
        <v>85</v>
      </c>
      <c r="G36" s="136" t="s">
        <v>32</v>
      </c>
      <c r="H36" s="133" t="s">
        <v>54</v>
      </c>
      <c r="I36" s="134" t="s">
        <v>33</v>
      </c>
      <c r="J36" s="134" t="s">
        <v>34</v>
      </c>
      <c r="K36" s="136" t="s">
        <v>32</v>
      </c>
      <c r="L36" s="190"/>
    </row>
    <row r="37" spans="1:12" ht="12.75">
      <c r="A37" s="196" t="s">
        <v>12</v>
      </c>
      <c r="B37" s="236"/>
      <c r="C37" s="111" t="str">
        <f>IF((D37+H37)&gt;83,(IF(OR(K37&gt;=$L$34,L37&gt;=$L$34),"MET","NOT MET")),"PENDING")</f>
        <v>PENDING</v>
      </c>
      <c r="D37" s="117"/>
      <c r="E37" s="118"/>
      <c r="F37" s="119"/>
      <c r="G37" s="140" t="str">
        <f>IF(ISERROR(100*E37/(E37+F37)),"*",100*E37/(E37+F37))</f>
        <v>*</v>
      </c>
      <c r="H37" s="124"/>
      <c r="I37" s="119"/>
      <c r="J37" s="119"/>
      <c r="K37" s="140" t="str">
        <f>IF(ISERROR(100*I37/(I37+J37)),"*",100*I37/(I37+J37))</f>
        <v>*</v>
      </c>
      <c r="L37" s="141" t="str">
        <f>IF(ISERROR((D37*G37+H37*K37)/(D37+H37)),"*",(D37*G37+H37*K37)/(D37+H37))</f>
        <v>*</v>
      </c>
    </row>
    <row r="38" spans="1:12" ht="12.75">
      <c r="A38" s="191" t="s">
        <v>24</v>
      </c>
      <c r="B38" s="237"/>
      <c r="C38" s="112" t="str">
        <f aca="true" t="shared" si="3" ref="C38:C45">IF((D38+H38)&gt;83,(IF(OR(K38&gt;=$L$34,L38&gt;=$L$34),"MET","NOT MET")),"NA")</f>
        <v>NA</v>
      </c>
      <c r="D38" s="120"/>
      <c r="E38" s="114"/>
      <c r="F38" s="115"/>
      <c r="G38" s="138" t="str">
        <f aca="true" t="shared" si="4" ref="G38:G46">IF(ISERROR(100*E38/(E38+F38)),"*",100*E38/(E38+F38))</f>
        <v>*</v>
      </c>
      <c r="H38" s="125"/>
      <c r="I38" s="115"/>
      <c r="J38" s="115"/>
      <c r="K38" s="138" t="str">
        <f aca="true" t="shared" si="5" ref="K38:K46">IF(ISERROR(100*I38/(I38+J38)),"*",100*I38/(I38+J38))</f>
        <v>*</v>
      </c>
      <c r="L38" s="142" t="str">
        <f aca="true" t="shared" si="6" ref="L38:L46">IF(ISERROR((D38*G38+H38*K38)/(D38+H38)),"*",(D38*G38+H38*K38)/(D38+H38))</f>
        <v>*</v>
      </c>
    </row>
    <row r="39" spans="1:12" ht="12.75">
      <c r="A39" s="191" t="s">
        <v>14</v>
      </c>
      <c r="B39" s="237"/>
      <c r="C39" s="112" t="str">
        <f t="shared" si="3"/>
        <v>NA</v>
      </c>
      <c r="D39" s="120"/>
      <c r="E39" s="114"/>
      <c r="F39" s="115"/>
      <c r="G39" s="138" t="str">
        <f t="shared" si="4"/>
        <v>*</v>
      </c>
      <c r="H39" s="125"/>
      <c r="I39" s="115"/>
      <c r="J39" s="115"/>
      <c r="K39" s="138" t="str">
        <f t="shared" si="5"/>
        <v>*</v>
      </c>
      <c r="L39" s="142" t="str">
        <f t="shared" si="6"/>
        <v>*</v>
      </c>
    </row>
    <row r="40" spans="1:12" ht="12.75">
      <c r="A40" s="191" t="s">
        <v>13</v>
      </c>
      <c r="B40" s="237"/>
      <c r="C40" s="112" t="str">
        <f t="shared" si="3"/>
        <v>NA</v>
      </c>
      <c r="D40" s="120"/>
      <c r="E40" s="114"/>
      <c r="F40" s="115"/>
      <c r="G40" s="138" t="str">
        <f t="shared" si="4"/>
        <v>*</v>
      </c>
      <c r="H40" s="125"/>
      <c r="I40" s="115"/>
      <c r="J40" s="115"/>
      <c r="K40" s="138" t="str">
        <f t="shared" si="5"/>
        <v>*</v>
      </c>
      <c r="L40" s="142" t="str">
        <f t="shared" si="6"/>
        <v>*</v>
      </c>
    </row>
    <row r="41" spans="1:12" ht="12.75">
      <c r="A41" s="191" t="s">
        <v>26</v>
      </c>
      <c r="B41" s="237"/>
      <c r="C41" s="112" t="str">
        <f t="shared" si="3"/>
        <v>NA</v>
      </c>
      <c r="D41" s="120"/>
      <c r="E41" s="114"/>
      <c r="F41" s="115"/>
      <c r="G41" s="138" t="str">
        <f t="shared" si="4"/>
        <v>*</v>
      </c>
      <c r="H41" s="125"/>
      <c r="I41" s="115"/>
      <c r="J41" s="115"/>
      <c r="K41" s="138" t="str">
        <f t="shared" si="5"/>
        <v>*</v>
      </c>
      <c r="L41" s="142" t="str">
        <f t="shared" si="6"/>
        <v>*</v>
      </c>
    </row>
    <row r="42" spans="1:12" ht="12.75">
      <c r="A42" s="191" t="s">
        <v>27</v>
      </c>
      <c r="B42" s="237"/>
      <c r="C42" s="112" t="str">
        <f t="shared" si="3"/>
        <v>NA</v>
      </c>
      <c r="D42" s="120"/>
      <c r="E42" s="114"/>
      <c r="F42" s="115"/>
      <c r="G42" s="138" t="str">
        <f t="shared" si="4"/>
        <v>*</v>
      </c>
      <c r="H42" s="125"/>
      <c r="I42" s="115"/>
      <c r="J42" s="115"/>
      <c r="K42" s="138" t="str">
        <f t="shared" si="5"/>
        <v>*</v>
      </c>
      <c r="L42" s="142" t="str">
        <f t="shared" si="6"/>
        <v>*</v>
      </c>
    </row>
    <row r="43" spans="1:12" ht="12.75">
      <c r="A43" s="191" t="s">
        <v>28</v>
      </c>
      <c r="B43" s="237"/>
      <c r="C43" s="112" t="str">
        <f t="shared" si="3"/>
        <v>NA</v>
      </c>
      <c r="D43" s="120"/>
      <c r="E43" s="114"/>
      <c r="F43" s="115"/>
      <c r="G43" s="138" t="str">
        <f t="shared" si="4"/>
        <v>*</v>
      </c>
      <c r="H43" s="125"/>
      <c r="I43" s="115"/>
      <c r="J43" s="115"/>
      <c r="K43" s="138" t="str">
        <f t="shared" si="5"/>
        <v>*</v>
      </c>
      <c r="L43" s="142" t="str">
        <f t="shared" si="6"/>
        <v>*</v>
      </c>
    </row>
    <row r="44" spans="1:12" ht="12.75">
      <c r="A44" s="191" t="s">
        <v>25</v>
      </c>
      <c r="B44" s="237"/>
      <c r="C44" s="112" t="str">
        <f t="shared" si="3"/>
        <v>NA</v>
      </c>
      <c r="D44" s="120"/>
      <c r="E44" s="114"/>
      <c r="F44" s="115"/>
      <c r="G44" s="138" t="str">
        <f t="shared" si="4"/>
        <v>*</v>
      </c>
      <c r="H44" s="125"/>
      <c r="I44" s="115"/>
      <c r="J44" s="115"/>
      <c r="K44" s="138" t="str">
        <f t="shared" si="5"/>
        <v>*</v>
      </c>
      <c r="L44" s="142" t="str">
        <f t="shared" si="6"/>
        <v>*</v>
      </c>
    </row>
    <row r="45" spans="1:12" ht="12.75">
      <c r="A45" s="191" t="s">
        <v>29</v>
      </c>
      <c r="B45" s="237"/>
      <c r="C45" s="112" t="str">
        <f t="shared" si="3"/>
        <v>NA</v>
      </c>
      <c r="D45" s="120"/>
      <c r="E45" s="114"/>
      <c r="F45" s="116"/>
      <c r="G45" s="138" t="str">
        <f t="shared" si="4"/>
        <v>*</v>
      </c>
      <c r="H45" s="126"/>
      <c r="I45" s="116"/>
      <c r="J45" s="116"/>
      <c r="K45" s="138" t="str">
        <f t="shared" si="5"/>
        <v>*</v>
      </c>
      <c r="L45" s="142" t="str">
        <f t="shared" si="6"/>
        <v>*</v>
      </c>
    </row>
    <row r="46" spans="1:12" ht="13.5" thickBot="1">
      <c r="A46" s="193" t="s">
        <v>30</v>
      </c>
      <c r="B46" s="245"/>
      <c r="C46" s="113" t="str">
        <f>IF((D46+H46)&gt;83,(IF(OR(K46&gt;=$L$34,L46&gt;=$L$34),"MET","NOT MET")),"NA")</f>
        <v>NA</v>
      </c>
      <c r="D46" s="121"/>
      <c r="E46" s="122"/>
      <c r="F46" s="123"/>
      <c r="G46" s="139" t="str">
        <f t="shared" si="4"/>
        <v>*</v>
      </c>
      <c r="H46" s="127"/>
      <c r="I46" s="123"/>
      <c r="J46" s="123"/>
      <c r="K46" s="139" t="str">
        <f t="shared" si="5"/>
        <v>*</v>
      </c>
      <c r="L46" s="143" t="str">
        <f t="shared" si="6"/>
        <v>*</v>
      </c>
    </row>
    <row r="47" spans="1:12" ht="25.5" customHeight="1">
      <c r="A47" s="195" t="s">
        <v>110</v>
      </c>
      <c r="B47" s="195"/>
      <c r="C47" s="195"/>
      <c r="D47" s="195"/>
      <c r="E47" s="195"/>
      <c r="F47" s="195"/>
      <c r="G47" s="195"/>
      <c r="H47" s="195"/>
      <c r="I47" s="195"/>
      <c r="J47" s="195"/>
      <c r="K47" s="195"/>
      <c r="L47" s="195"/>
    </row>
    <row r="50" spans="1:12" ht="12.75">
      <c r="A50" s="248" t="s">
        <v>35</v>
      </c>
      <c r="B50" s="248"/>
      <c r="C50" s="222" t="s">
        <v>36</v>
      </c>
      <c r="D50" s="222"/>
      <c r="E50" s="222"/>
      <c r="F50" s="222"/>
      <c r="G50" s="222"/>
      <c r="H50" s="222"/>
      <c r="I50" s="222"/>
      <c r="J50" s="222"/>
      <c r="K50" s="222"/>
      <c r="L50" s="222"/>
    </row>
    <row r="51" spans="1:12" ht="12.75">
      <c r="A51" s="249" t="s">
        <v>16</v>
      </c>
      <c r="B51" s="249"/>
      <c r="C51" s="221" t="s">
        <v>37</v>
      </c>
      <c r="D51" s="221"/>
      <c r="E51" s="221"/>
      <c r="F51" s="221"/>
      <c r="G51" s="221"/>
      <c r="H51" s="221"/>
      <c r="I51" s="221"/>
      <c r="J51" s="221"/>
      <c r="K51" s="221"/>
      <c r="L51" s="221"/>
    </row>
    <row r="52" spans="1:12" ht="12.75">
      <c r="A52" s="250" t="s">
        <v>75</v>
      </c>
      <c r="B52" s="250"/>
      <c r="C52" s="221" t="s">
        <v>38</v>
      </c>
      <c r="D52" s="221"/>
      <c r="E52" s="221"/>
      <c r="F52" s="221"/>
      <c r="G52" s="221"/>
      <c r="H52" s="221"/>
      <c r="I52" s="221"/>
      <c r="J52" s="221"/>
      <c r="K52" s="221"/>
      <c r="L52" s="221"/>
    </row>
    <row r="53" spans="1:12" ht="12.75">
      <c r="A53" s="202" t="s">
        <v>39</v>
      </c>
      <c r="B53" s="202"/>
      <c r="C53" s="221" t="s">
        <v>40</v>
      </c>
      <c r="D53" s="221"/>
      <c r="E53" s="221"/>
      <c r="F53" s="221"/>
      <c r="G53" s="221"/>
      <c r="H53" s="221"/>
      <c r="I53" s="221"/>
      <c r="J53" s="221"/>
      <c r="K53" s="221"/>
      <c r="L53" s="221"/>
    </row>
    <row r="54" spans="1:12" ht="12.75">
      <c r="A54" s="251" t="s">
        <v>6</v>
      </c>
      <c r="B54" s="251"/>
      <c r="C54" s="221" t="s">
        <v>41</v>
      </c>
      <c r="D54" s="221"/>
      <c r="E54" s="221"/>
      <c r="F54" s="221"/>
      <c r="G54" s="221"/>
      <c r="H54" s="221"/>
      <c r="I54" s="221"/>
      <c r="J54" s="221"/>
      <c r="K54" s="221"/>
      <c r="L54" s="221"/>
    </row>
    <row r="55" spans="1:12" ht="13.5" customHeight="1">
      <c r="A55" s="248" t="s">
        <v>42</v>
      </c>
      <c r="B55" s="248"/>
      <c r="C55" s="221" t="s">
        <v>43</v>
      </c>
      <c r="D55" s="221"/>
      <c r="E55" s="221"/>
      <c r="F55" s="221"/>
      <c r="G55" s="221"/>
      <c r="H55" s="221"/>
      <c r="I55" s="221"/>
      <c r="J55" s="221"/>
      <c r="K55" s="221"/>
      <c r="L55" s="221"/>
    </row>
    <row r="56" spans="1:12" ht="13.5" customHeight="1">
      <c r="A56" s="253" t="s">
        <v>94</v>
      </c>
      <c r="B56" s="253"/>
      <c r="C56" s="221" t="s">
        <v>95</v>
      </c>
      <c r="D56" s="221"/>
      <c r="E56" s="221"/>
      <c r="F56" s="221"/>
      <c r="G56" s="221"/>
      <c r="H56" s="221"/>
      <c r="I56" s="221"/>
      <c r="J56" s="221"/>
      <c r="K56" s="221"/>
      <c r="L56" s="221"/>
    </row>
    <row r="59" ht="13.5" thickBot="1"/>
    <row r="60" spans="1:12" ht="31.5" customHeight="1" thickBot="1">
      <c r="A60" s="154" t="s">
        <v>55</v>
      </c>
      <c r="B60" s="154"/>
      <c r="C60" s="31" t="s">
        <v>10</v>
      </c>
      <c r="D60" s="242" t="s">
        <v>71</v>
      </c>
      <c r="E60" s="242"/>
      <c r="F60" s="242"/>
      <c r="G60" s="240" t="s">
        <v>7</v>
      </c>
      <c r="H60" s="240"/>
      <c r="I60" s="240"/>
      <c r="J60" s="240" t="s">
        <v>31</v>
      </c>
      <c r="K60" s="240"/>
      <c r="L60" s="252"/>
    </row>
    <row r="61" spans="1:12" ht="13.5" customHeight="1">
      <c r="A61" s="254" t="s">
        <v>64</v>
      </c>
      <c r="B61" s="252"/>
      <c r="C61" s="131"/>
      <c r="D61" s="238"/>
      <c r="E61" s="238"/>
      <c r="F61" s="238"/>
      <c r="G61" s="241"/>
      <c r="H61" s="241"/>
      <c r="I61" s="241"/>
      <c r="J61" s="238"/>
      <c r="K61" s="238"/>
      <c r="L61" s="239"/>
    </row>
    <row r="62" spans="1:12" ht="13.5" customHeight="1">
      <c r="A62" s="255" t="s">
        <v>69</v>
      </c>
      <c r="B62" s="256"/>
      <c r="C62" s="131"/>
      <c r="D62" s="238"/>
      <c r="E62" s="238"/>
      <c r="F62" s="238"/>
      <c r="G62" s="241"/>
      <c r="H62" s="241"/>
      <c r="I62" s="241"/>
      <c r="J62" s="238"/>
      <c r="K62" s="238"/>
      <c r="L62" s="239"/>
    </row>
    <row r="63" spans="1:12" ht="13.5" customHeight="1" thickBot="1">
      <c r="A63" s="243" t="s">
        <v>84</v>
      </c>
      <c r="B63" s="244"/>
      <c r="C63" s="132" t="str">
        <f>' Summary HS'!$G$3</f>
        <v>PENDING</v>
      </c>
      <c r="D63" s="202" t="str">
        <f>IF(' Summary HS'!C8="PENDING","PENDING",IF(OR(' Summary HS'!C8="NOT MET",' Summary HS'!C9="NOT MET",' Summary HS'!C10="NOT MET",' Summary HS'!C11="NOT MET",' Summary HS'!C12="NOT MET",' Summary HS'!C13="NOT MET",' Summary HS'!C14="NOT MET",' Summary HS'!C15="NOT MET",' Summary HS'!C16="NOT MET",' Summary HS'!C17="NOT MET"),"NOT MET","MET"))</f>
        <v>PENDING</v>
      </c>
      <c r="E63" s="202"/>
      <c r="F63" s="202"/>
      <c r="G63" s="202" t="str">
        <f>IF(' Summary HS'!D8="PENDING","PENDING",IF(OR(' Summary HS'!D8="NOT MET",' Summary HS'!D9="NOT MET",' Summary HS'!D10="NOT MET",' Summary HS'!D11="NOT MET",' Summary HS'!D12="NOT MET",' Summary HS'!D13="NOT MET",' Summary HS'!D14="NOT MET",' Summary HS'!D15="NOT MET",' Summary HS'!D16="NOT MET",' Summary HS'!D17="NOT MET"),"NOT MET","MET"))</f>
        <v>PENDING</v>
      </c>
      <c r="H63" s="202"/>
      <c r="I63" s="202"/>
      <c r="J63" s="202" t="str">
        <f>$C$37</f>
        <v>PENDING</v>
      </c>
      <c r="K63" s="202"/>
      <c r="L63" s="203"/>
    </row>
  </sheetData>
  <sheetProtection sheet="1"/>
  <mergeCells count="140">
    <mergeCell ref="G63:I63"/>
    <mergeCell ref="D62:F62"/>
    <mergeCell ref="D63:F63"/>
    <mergeCell ref="J60:L60"/>
    <mergeCell ref="A47:L47"/>
    <mergeCell ref="A55:B55"/>
    <mergeCell ref="A56:B56"/>
    <mergeCell ref="C56:L56"/>
    <mergeCell ref="A61:B61"/>
    <mergeCell ref="A62:B62"/>
    <mergeCell ref="A50:B50"/>
    <mergeCell ref="A51:B51"/>
    <mergeCell ref="A52:B52"/>
    <mergeCell ref="A53:B53"/>
    <mergeCell ref="A54:B54"/>
    <mergeCell ref="C54:L54"/>
    <mergeCell ref="A42:B42"/>
    <mergeCell ref="A43:B43"/>
    <mergeCell ref="A44:B44"/>
    <mergeCell ref="A45:B45"/>
    <mergeCell ref="A46:B46"/>
    <mergeCell ref="A20:B20"/>
    <mergeCell ref="A21:B21"/>
    <mergeCell ref="A31:B31"/>
    <mergeCell ref="A37:B37"/>
    <mergeCell ref="A38:B38"/>
    <mergeCell ref="A39:B39"/>
    <mergeCell ref="A40:B40"/>
    <mergeCell ref="A41:B41"/>
    <mergeCell ref="A25:B25"/>
    <mergeCell ref="A26:B26"/>
    <mergeCell ref="A27:B27"/>
    <mergeCell ref="A28:B28"/>
    <mergeCell ref="A29:B29"/>
    <mergeCell ref="A30:B30"/>
    <mergeCell ref="J61:L61"/>
    <mergeCell ref="J62:L62"/>
    <mergeCell ref="J63:L63"/>
    <mergeCell ref="A60:B60"/>
    <mergeCell ref="G60:I60"/>
    <mergeCell ref="G61:I61"/>
    <mergeCell ref="D60:F60"/>
    <mergeCell ref="D61:F61"/>
    <mergeCell ref="G62:I62"/>
    <mergeCell ref="A63:B63"/>
    <mergeCell ref="C35:C36"/>
    <mergeCell ref="D35:G35"/>
    <mergeCell ref="H35:K35"/>
    <mergeCell ref="A36:B36"/>
    <mergeCell ref="C20:C21"/>
    <mergeCell ref="A22:B22"/>
    <mergeCell ref="A23:B23"/>
    <mergeCell ref="A24:B24"/>
    <mergeCell ref="A6:B6"/>
    <mergeCell ref="D20:E21"/>
    <mergeCell ref="F20:G21"/>
    <mergeCell ref="H20:K20"/>
    <mergeCell ref="H21:I21"/>
    <mergeCell ref="A1:H1"/>
    <mergeCell ref="A2:H2"/>
    <mergeCell ref="D26:E26"/>
    <mergeCell ref="F23:G23"/>
    <mergeCell ref="F24:G24"/>
    <mergeCell ref="F25:G25"/>
    <mergeCell ref="F26:G26"/>
    <mergeCell ref="C55:L55"/>
    <mergeCell ref="C50:L50"/>
    <mergeCell ref="C51:L51"/>
    <mergeCell ref="C52:L52"/>
    <mergeCell ref="C53:L53"/>
    <mergeCell ref="D6:E6"/>
    <mergeCell ref="D7:E7"/>
    <mergeCell ref="D8:E8"/>
    <mergeCell ref="D9:E9"/>
    <mergeCell ref="D10:E10"/>
    <mergeCell ref="J21:K21"/>
    <mergeCell ref="D16:E16"/>
    <mergeCell ref="D27:E27"/>
    <mergeCell ref="D28:E28"/>
    <mergeCell ref="D29:E29"/>
    <mergeCell ref="D30:E30"/>
    <mergeCell ref="D31:E31"/>
    <mergeCell ref="D22:E22"/>
    <mergeCell ref="D23:E23"/>
    <mergeCell ref="D24:E24"/>
    <mergeCell ref="D25:E25"/>
    <mergeCell ref="F11:G11"/>
    <mergeCell ref="D11:E11"/>
    <mergeCell ref="D12:E12"/>
    <mergeCell ref="D13:E13"/>
    <mergeCell ref="D14:E14"/>
    <mergeCell ref="D15:E15"/>
    <mergeCell ref="F13:G13"/>
    <mergeCell ref="F14:G14"/>
    <mergeCell ref="F15:G15"/>
    <mergeCell ref="F16:G16"/>
    <mergeCell ref="F22:G22"/>
    <mergeCell ref="F6:G6"/>
    <mergeCell ref="F7:G7"/>
    <mergeCell ref="F8:G8"/>
    <mergeCell ref="F9:G9"/>
    <mergeCell ref="F10:G10"/>
    <mergeCell ref="F29:G29"/>
    <mergeCell ref="F30:G30"/>
    <mergeCell ref="F31:G31"/>
    <mergeCell ref="H22:I22"/>
    <mergeCell ref="H23:I23"/>
    <mergeCell ref="H24:I24"/>
    <mergeCell ref="H25:I25"/>
    <mergeCell ref="H26:I26"/>
    <mergeCell ref="H30:I30"/>
    <mergeCell ref="H31:I31"/>
    <mergeCell ref="J22:K22"/>
    <mergeCell ref="J23:K23"/>
    <mergeCell ref="J24:K24"/>
    <mergeCell ref="J25:K25"/>
    <mergeCell ref="J26:K26"/>
    <mergeCell ref="J30:K30"/>
    <mergeCell ref="J31:K31"/>
    <mergeCell ref="H28:I28"/>
    <mergeCell ref="J28:K28"/>
    <mergeCell ref="A7:B7"/>
    <mergeCell ref="A8:B8"/>
    <mergeCell ref="A9:B9"/>
    <mergeCell ref="A10:B10"/>
    <mergeCell ref="A11:B11"/>
    <mergeCell ref="H27:I27"/>
    <mergeCell ref="F27:G27"/>
    <mergeCell ref="F28:G28"/>
    <mergeCell ref="F12:G12"/>
    <mergeCell ref="J29:K29"/>
    <mergeCell ref="H29:I29"/>
    <mergeCell ref="L35:L36"/>
    <mergeCell ref="A12:B12"/>
    <mergeCell ref="A13:B13"/>
    <mergeCell ref="A14:B14"/>
    <mergeCell ref="A15:B15"/>
    <mergeCell ref="A16:B16"/>
    <mergeCell ref="A32:L32"/>
    <mergeCell ref="J27:K27"/>
  </mergeCells>
  <conditionalFormatting sqref="C37:C46 G63 J61:J63 C61:D63 C22:C31 C7:D16 F7:F16">
    <cfRule type="cellIs" priority="19" dxfId="2" operator="equal" stopIfTrue="1">
      <formula>"MET"</formula>
    </cfRule>
    <cfRule type="cellIs" priority="20" dxfId="1" operator="equal" stopIfTrue="1">
      <formula>"NOT MET"</formula>
    </cfRule>
    <cfRule type="cellIs" priority="21" dxfId="0" operator="equal" stopIfTrue="1">
      <formula>"NA"</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2008-05-22T21:16:00Z</cp:lastPrinted>
  <dcterms:created xsi:type="dcterms:W3CDTF">2003-06-13T17:31:43Z</dcterms:created>
  <dcterms:modified xsi:type="dcterms:W3CDTF">2010-07-08T18:58:47Z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2010-07-08T00:00:00Z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