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drawings/drawing3.xml" ContentType="application/vnd.openxmlformats-officedocument.drawing+xml"/>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4.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drawings/drawing5.xml" ContentType="application/vnd.openxmlformats-officedocument.drawing+xml"/>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drawings/drawing6.xml" ContentType="application/vnd.openxmlformats-officedocument.drawing+xml"/>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codeName="ThisWorkbook"/>
  <mc:AlternateContent xmlns:mc="http://schemas.openxmlformats.org/markup-compatibility/2006">
    <mc:Choice Requires="x15">
      <x15ac:absPath xmlns:x15ac="http://schemas.microsoft.com/office/spreadsheetml/2010/11/ac" url="Y:\ARTS\2024_2027\Webpage_Updates\BC_Spreadsheet\"/>
    </mc:Choice>
  </mc:AlternateContent>
  <bookViews>
    <workbookView xWindow="0" yWindow="0" windowWidth="23040" windowHeight="9060" tabRatio="768"/>
  </bookViews>
  <sheets>
    <sheet name="Instructions" sheetId="5" r:id="rId1"/>
    <sheet name="Cover" sheetId="11" r:id="rId2"/>
    <sheet name="BC Form by Severity" sheetId="6" r:id="rId3"/>
    <sheet name="BC Form by Type" sheetId="1" r:id="rId4"/>
    <sheet name="Combination of BC's" sheetId="7" r:id="rId5"/>
    <sheet name="Corridor BC" sheetId="8" r:id="rId6"/>
    <sheet name="Fields" sheetId="2" state="hidden" r:id="rId7"/>
    <sheet name="Revision List" sheetId="9" state="hidden" r:id="rId8"/>
    <sheet name="Sheet1" sheetId="12" state="hidden" r:id="rId9"/>
    <sheet name="Sheet2" sheetId="13" state="hidden" r:id="rId10"/>
  </sheets>
  <definedNames>
    <definedName name="_xlnm._FilterDatabase" localSheetId="6" hidden="1">Fields!$N$3:$V$3</definedName>
    <definedName name="_xlnm.Print_Area" localSheetId="2">'BC Form by Severity'!$A$1:$T$80</definedName>
    <definedName name="_xlnm.Print_Area" localSheetId="3">'BC Form by Type'!$A$1:$T$87</definedName>
    <definedName name="_xlnm.Print_Area" localSheetId="4">'Combination of BC''s'!$A$1:$R$49</definedName>
    <definedName name="_xlnm.Print_Area" localSheetId="5">'Corridor BC'!$A$1:$P$49</definedName>
    <definedName name="_xlnm.Print_Area" localSheetId="1">Cover!$A$1:$T$27</definedName>
  </definedNames>
  <calcPr calcId="162913"/>
</workbook>
</file>

<file path=xl/calcChain.xml><?xml version="1.0" encoding="utf-8"?>
<calcChain xmlns="http://schemas.openxmlformats.org/spreadsheetml/2006/main">
  <c r="W140" i="2" l="1"/>
  <c r="X140" i="2"/>
  <c r="P140" i="2"/>
  <c r="X4" i="2"/>
  <c r="W4" i="2"/>
  <c r="P4" i="2"/>
  <c r="U31" i="1" l="1"/>
  <c r="U32" i="6"/>
  <c r="W107" i="2" l="1"/>
  <c r="X107" i="2"/>
  <c r="W106" i="2"/>
  <c r="X106" i="2"/>
  <c r="P106" i="2"/>
  <c r="P107" i="2"/>
  <c r="W73" i="2"/>
  <c r="X73" i="2"/>
  <c r="W72" i="2"/>
  <c r="X72" i="2"/>
  <c r="P72" i="2"/>
  <c r="P73" i="2"/>
  <c r="W94" i="2"/>
  <c r="X94" i="2"/>
  <c r="W93" i="2"/>
  <c r="X93" i="2"/>
  <c r="P93" i="2"/>
  <c r="P94" i="2"/>
  <c r="P165" i="2" l="1"/>
  <c r="P166" i="2"/>
  <c r="W166" i="2" l="1"/>
  <c r="X166" i="2"/>
  <c r="W165" i="2"/>
  <c r="X165" i="2"/>
  <c r="W68" i="2" l="1"/>
  <c r="X68" i="2"/>
  <c r="P64" i="2"/>
  <c r="P65" i="2"/>
  <c r="P66" i="2"/>
  <c r="P67" i="2"/>
  <c r="P68" i="2"/>
  <c r="X120" i="2" l="1"/>
  <c r="W122" i="2"/>
  <c r="X122" i="2"/>
  <c r="P122" i="2"/>
  <c r="W120" i="2"/>
  <c r="P120" i="2"/>
  <c r="W118" i="2"/>
  <c r="X118" i="2"/>
  <c r="P118" i="2"/>
  <c r="W52" i="2" l="1"/>
  <c r="X52" i="2"/>
  <c r="P52" i="2"/>
  <c r="W123" i="2"/>
  <c r="X123" i="2"/>
  <c r="W121" i="2"/>
  <c r="X121" i="2"/>
  <c r="W119" i="2"/>
  <c r="X119" i="2"/>
  <c r="P119" i="2"/>
  <c r="P121" i="2"/>
  <c r="P123" i="2"/>
  <c r="P167" i="2" l="1"/>
  <c r="W160" i="2"/>
  <c r="X160" i="2"/>
  <c r="W161" i="2"/>
  <c r="X161" i="2"/>
  <c r="W162" i="2"/>
  <c r="X162" i="2"/>
  <c r="W163" i="2"/>
  <c r="X163" i="2"/>
  <c r="W164" i="2"/>
  <c r="X164" i="2"/>
  <c r="W167" i="2"/>
  <c r="X167" i="2"/>
  <c r="P162" i="2"/>
  <c r="P163" i="2"/>
  <c r="P164" i="2"/>
  <c r="P161" i="2"/>
  <c r="P160" i="2"/>
  <c r="W155" i="2"/>
  <c r="X155" i="2"/>
  <c r="P155" i="2"/>
  <c r="W138" i="2"/>
  <c r="X138" i="2"/>
  <c r="P138" i="2"/>
  <c r="W137" i="2"/>
  <c r="X137" i="2"/>
  <c r="W136" i="2"/>
  <c r="X136" i="2"/>
  <c r="W135" i="2"/>
  <c r="X135" i="2"/>
  <c r="P135" i="2"/>
  <c r="P136" i="2"/>
  <c r="P137" i="2"/>
  <c r="X110" i="2"/>
  <c r="X109" i="2"/>
  <c r="W110" i="2"/>
  <c r="W109" i="2"/>
  <c r="W108" i="2"/>
  <c r="X108" i="2"/>
  <c r="P110" i="2"/>
  <c r="P108" i="2"/>
  <c r="P109" i="2"/>
  <c r="W105" i="2"/>
  <c r="X105" i="2"/>
  <c r="P105" i="2"/>
  <c r="W104" i="2"/>
  <c r="X104" i="2"/>
  <c r="P104" i="2"/>
  <c r="W97" i="2"/>
  <c r="X97" i="2"/>
  <c r="P97" i="2"/>
  <c r="W84" i="2"/>
  <c r="X84" i="2"/>
  <c r="P84" i="2"/>
  <c r="W82" i="2"/>
  <c r="X82" i="2"/>
  <c r="P82" i="2"/>
  <c r="W79" i="2"/>
  <c r="X79" i="2"/>
  <c r="W78" i="2"/>
  <c r="X78" i="2"/>
  <c r="P78" i="2"/>
  <c r="P79" i="2"/>
  <c r="P76" i="2"/>
  <c r="P77" i="2"/>
  <c r="P75" i="2"/>
  <c r="X75" i="2"/>
  <c r="X76" i="2"/>
  <c r="X77" i="2"/>
  <c r="W77" i="2"/>
  <c r="W76" i="2"/>
  <c r="W75" i="2"/>
  <c r="W67" i="2"/>
  <c r="X67" i="2"/>
  <c r="W66" i="2"/>
  <c r="X66" i="2"/>
  <c r="W65" i="2"/>
  <c r="X65" i="2"/>
  <c r="X96" i="2" l="1"/>
  <c r="W96" i="2"/>
  <c r="P96" i="2"/>
  <c r="L36" i="8" l="1"/>
  <c r="M26" i="7" l="1"/>
  <c r="D26" i="7"/>
  <c r="D24" i="7"/>
  <c r="Q22" i="7"/>
  <c r="O22" i="7"/>
  <c r="H22" i="7"/>
  <c r="D22" i="7"/>
  <c r="H20" i="7"/>
  <c r="D20" i="7"/>
  <c r="Q17" i="7"/>
  <c r="O17" i="7"/>
  <c r="I17" i="7"/>
  <c r="G17" i="7"/>
  <c r="D17" i="7"/>
  <c r="O13" i="7"/>
  <c r="H13" i="7"/>
  <c r="D13" i="7"/>
  <c r="Q10" i="7"/>
  <c r="O10" i="7"/>
  <c r="D10" i="7"/>
  <c r="K26" i="1"/>
  <c r="D26" i="1"/>
  <c r="D24" i="1"/>
  <c r="S22" i="1"/>
  <c r="N22" i="1"/>
  <c r="F22" i="1"/>
  <c r="D22" i="1"/>
  <c r="F20" i="1"/>
  <c r="D20" i="1"/>
  <c r="S17" i="1"/>
  <c r="N17" i="1"/>
  <c r="H17" i="1"/>
  <c r="F17" i="1"/>
  <c r="D17" i="1"/>
  <c r="N13" i="1"/>
  <c r="D13" i="1"/>
  <c r="G13" i="1"/>
  <c r="S10" i="1"/>
  <c r="N10" i="1"/>
  <c r="K43" i="1" l="1"/>
  <c r="K61" i="1"/>
  <c r="K55" i="1"/>
  <c r="K49" i="1"/>
  <c r="K67" i="1"/>
  <c r="D10" i="1"/>
  <c r="K26" i="6"/>
  <c r="S22" i="6"/>
  <c r="N22" i="6"/>
  <c r="S17" i="6"/>
  <c r="N17" i="6"/>
  <c r="H17" i="6"/>
  <c r="F22" i="6"/>
  <c r="F20" i="6"/>
  <c r="F17" i="6"/>
  <c r="G13" i="6"/>
  <c r="D26" i="6"/>
  <c r="D24" i="6"/>
  <c r="D22" i="6"/>
  <c r="D20" i="6"/>
  <c r="D17" i="6"/>
  <c r="D13" i="6"/>
  <c r="S10" i="6"/>
  <c r="N10" i="6"/>
  <c r="D10" i="6"/>
  <c r="K49" i="6" l="1"/>
  <c r="N13" i="6"/>
  <c r="AD4" i="11"/>
  <c r="AC4" i="11"/>
  <c r="AB4" i="11"/>
  <c r="P92" i="2" l="1"/>
  <c r="W92" i="2"/>
  <c r="X92" i="2"/>
  <c r="P95" i="2"/>
  <c r="W95" i="2"/>
  <c r="X95" i="2"/>
  <c r="P71" i="2"/>
  <c r="W71" i="2"/>
  <c r="X71" i="2"/>
  <c r="P74" i="2"/>
  <c r="W74" i="2"/>
  <c r="X74" i="2"/>
  <c r="S37" i="1" l="1"/>
  <c r="Q37" i="1"/>
  <c r="I61" i="1" s="1"/>
  <c r="M61" i="1" s="1"/>
  <c r="O37" i="1"/>
  <c r="I60" i="1" s="1"/>
  <c r="M37" i="1"/>
  <c r="I59" i="1" s="1"/>
  <c r="K37" i="1"/>
  <c r="I37" i="1"/>
  <c r="F58" i="1" s="1"/>
  <c r="S35" i="1"/>
  <c r="Q35" i="1"/>
  <c r="I55" i="1" s="1"/>
  <c r="O35" i="1"/>
  <c r="I54" i="1" s="1"/>
  <c r="M35" i="1"/>
  <c r="I53" i="1" s="1"/>
  <c r="K35" i="1"/>
  <c r="I35" i="1"/>
  <c r="F52" i="1" s="1"/>
  <c r="M55" i="1" l="1"/>
  <c r="AD4" i="7"/>
  <c r="AC4" i="1"/>
  <c r="AB4" i="6"/>
  <c r="K52" i="6"/>
  <c r="S36" i="6" l="1"/>
  <c r="S38" i="6"/>
  <c r="Q36" i="6"/>
  <c r="Q38" i="6"/>
  <c r="O36" i="6"/>
  <c r="O38" i="6"/>
  <c r="M36" i="6"/>
  <c r="M38" i="6"/>
  <c r="X5" i="2"/>
  <c r="X6" i="2"/>
  <c r="X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X42" i="2"/>
  <c r="X43" i="2"/>
  <c r="X44" i="2"/>
  <c r="X45" i="2"/>
  <c r="X46" i="2"/>
  <c r="X47" i="2"/>
  <c r="X48" i="2"/>
  <c r="X49" i="2"/>
  <c r="X50" i="2"/>
  <c r="X51" i="2"/>
  <c r="X53" i="2"/>
  <c r="X54" i="2"/>
  <c r="X55" i="2"/>
  <c r="X56" i="2"/>
  <c r="X57" i="2"/>
  <c r="X58" i="2"/>
  <c r="X59" i="2"/>
  <c r="X60" i="2"/>
  <c r="X61" i="2"/>
  <c r="X62" i="2"/>
  <c r="X63" i="2"/>
  <c r="X64" i="2"/>
  <c r="X69" i="2"/>
  <c r="X70" i="2"/>
  <c r="X80" i="2"/>
  <c r="X81" i="2"/>
  <c r="X83" i="2"/>
  <c r="X85" i="2"/>
  <c r="X86" i="2"/>
  <c r="X87" i="2"/>
  <c r="X88" i="2"/>
  <c r="X89" i="2"/>
  <c r="X90" i="2"/>
  <c r="X91" i="2"/>
  <c r="X98" i="2"/>
  <c r="X99" i="2"/>
  <c r="X100" i="2"/>
  <c r="X101" i="2"/>
  <c r="X102" i="2"/>
  <c r="X103" i="2"/>
  <c r="X111" i="2"/>
  <c r="X112" i="2"/>
  <c r="X113" i="2"/>
  <c r="X114" i="2"/>
  <c r="X115" i="2"/>
  <c r="X116" i="2"/>
  <c r="X117" i="2"/>
  <c r="X124" i="2"/>
  <c r="X125" i="2"/>
  <c r="X126" i="2"/>
  <c r="X127" i="2"/>
  <c r="X128" i="2"/>
  <c r="X129" i="2"/>
  <c r="X130" i="2"/>
  <c r="X131" i="2"/>
  <c r="X132" i="2"/>
  <c r="X133" i="2"/>
  <c r="X134" i="2"/>
  <c r="X139" i="2"/>
  <c r="X141" i="2"/>
  <c r="X142" i="2"/>
  <c r="X143" i="2"/>
  <c r="X144" i="2"/>
  <c r="X145" i="2"/>
  <c r="X146" i="2"/>
  <c r="X147" i="2"/>
  <c r="X148" i="2"/>
  <c r="X149" i="2"/>
  <c r="X150" i="2"/>
  <c r="X151" i="2"/>
  <c r="X152" i="2"/>
  <c r="X153" i="2"/>
  <c r="X154" i="2"/>
  <c r="X156" i="2"/>
  <c r="X157" i="2"/>
  <c r="X158" i="2"/>
  <c r="X159" i="2"/>
  <c r="X168" i="2"/>
  <c r="X3" i="2"/>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3" i="2"/>
  <c r="W54" i="2"/>
  <c r="W55" i="2"/>
  <c r="W56" i="2"/>
  <c r="W57" i="2"/>
  <c r="W58" i="2"/>
  <c r="W59" i="2"/>
  <c r="W60" i="2"/>
  <c r="W61" i="2"/>
  <c r="W62" i="2"/>
  <c r="W63" i="2"/>
  <c r="W64" i="2"/>
  <c r="W69" i="2"/>
  <c r="W70" i="2"/>
  <c r="W80" i="2"/>
  <c r="W81" i="2"/>
  <c r="W83" i="2"/>
  <c r="W85" i="2"/>
  <c r="W86" i="2"/>
  <c r="W87" i="2"/>
  <c r="W88" i="2"/>
  <c r="W89" i="2"/>
  <c r="W90" i="2"/>
  <c r="W91" i="2"/>
  <c r="W98" i="2"/>
  <c r="W99" i="2"/>
  <c r="W100" i="2"/>
  <c r="W102" i="2"/>
  <c r="W103" i="2"/>
  <c r="W111" i="2"/>
  <c r="W112" i="2"/>
  <c r="W113" i="2"/>
  <c r="W114" i="2"/>
  <c r="W115" i="2"/>
  <c r="W116" i="2"/>
  <c r="W117" i="2"/>
  <c r="W124" i="2"/>
  <c r="W125" i="2"/>
  <c r="W126" i="2"/>
  <c r="W127" i="2"/>
  <c r="W128" i="2"/>
  <c r="W129" i="2"/>
  <c r="W130" i="2"/>
  <c r="W131" i="2"/>
  <c r="W132" i="2"/>
  <c r="W133" i="2"/>
  <c r="W134" i="2"/>
  <c r="W139" i="2"/>
  <c r="W141" i="2"/>
  <c r="W142" i="2"/>
  <c r="W143" i="2"/>
  <c r="W144" i="2"/>
  <c r="W145" i="2"/>
  <c r="W146" i="2"/>
  <c r="W147" i="2"/>
  <c r="W148" i="2"/>
  <c r="W149" i="2"/>
  <c r="W150" i="2"/>
  <c r="W151" i="2"/>
  <c r="W152" i="2"/>
  <c r="W153" i="2"/>
  <c r="W154" i="2"/>
  <c r="W156" i="2"/>
  <c r="W157" i="2"/>
  <c r="W158" i="2"/>
  <c r="W159" i="2"/>
  <c r="W168" i="2"/>
  <c r="W3" i="2"/>
  <c r="AD4" i="1"/>
  <c r="AC4" i="6"/>
  <c r="K45" i="6" s="1"/>
  <c r="K38" i="6"/>
  <c r="I38" i="6"/>
  <c r="P5" i="2"/>
  <c r="P6" i="2"/>
  <c r="I32" i="6" s="1"/>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3" i="2"/>
  <c r="P54" i="2"/>
  <c r="P55" i="2"/>
  <c r="P56" i="2"/>
  <c r="P57" i="2"/>
  <c r="P58" i="2"/>
  <c r="P59" i="2"/>
  <c r="P60" i="2"/>
  <c r="P61" i="2"/>
  <c r="P62" i="2"/>
  <c r="P63" i="2"/>
  <c r="P69" i="2"/>
  <c r="P70" i="2"/>
  <c r="P80" i="2"/>
  <c r="P81" i="2"/>
  <c r="P83" i="2"/>
  <c r="P85" i="2"/>
  <c r="P86" i="2"/>
  <c r="P87" i="2"/>
  <c r="P88" i="2"/>
  <c r="P89" i="2"/>
  <c r="P90" i="2"/>
  <c r="P91" i="2"/>
  <c r="P98" i="2"/>
  <c r="P99" i="2"/>
  <c r="P100" i="2"/>
  <c r="P101" i="2"/>
  <c r="P102" i="2"/>
  <c r="P103" i="2"/>
  <c r="P111" i="2"/>
  <c r="P112" i="2"/>
  <c r="P113" i="2"/>
  <c r="P114" i="2"/>
  <c r="P115" i="2"/>
  <c r="P116" i="2"/>
  <c r="P117" i="2"/>
  <c r="P124" i="2"/>
  <c r="P125" i="2"/>
  <c r="P126" i="2"/>
  <c r="P127" i="2"/>
  <c r="P128" i="2"/>
  <c r="P129" i="2"/>
  <c r="P130" i="2"/>
  <c r="P131" i="2"/>
  <c r="P132" i="2"/>
  <c r="P133" i="2"/>
  <c r="P139" i="2"/>
  <c r="P141" i="2"/>
  <c r="P142" i="2"/>
  <c r="P143" i="2"/>
  <c r="P144" i="2"/>
  <c r="P145" i="2"/>
  <c r="P146" i="2"/>
  <c r="P147" i="2"/>
  <c r="P148" i="2"/>
  <c r="P149" i="2"/>
  <c r="P150" i="2"/>
  <c r="P151" i="2"/>
  <c r="P152" i="2"/>
  <c r="P153" i="2"/>
  <c r="P154" i="2"/>
  <c r="P156" i="2"/>
  <c r="P157" i="2"/>
  <c r="P158" i="2"/>
  <c r="P159" i="2"/>
  <c r="P168" i="2"/>
  <c r="P134" i="2"/>
  <c r="P3" i="2"/>
  <c r="M32" i="6"/>
  <c r="I36" i="6"/>
  <c r="K36" i="6"/>
  <c r="S32" i="6" l="1"/>
  <c r="S33" i="1"/>
  <c r="M33" i="1"/>
  <c r="I47" i="1" s="1"/>
  <c r="M31" i="1"/>
  <c r="I41" i="1" s="1"/>
  <c r="K33" i="1"/>
  <c r="O31" i="1"/>
  <c r="I42" i="1" s="1"/>
  <c r="I33" i="1"/>
  <c r="F46" i="1" s="1"/>
  <c r="S31" i="1"/>
  <c r="AE4" i="1" s="1"/>
  <c r="O79" i="1" s="1"/>
  <c r="Q31" i="1"/>
  <c r="I43" i="1" s="1"/>
  <c r="M43" i="1" s="1"/>
  <c r="K31" i="1"/>
  <c r="Q33" i="1"/>
  <c r="I49" i="1" s="1"/>
  <c r="M49" i="1" s="1"/>
  <c r="O33" i="1"/>
  <c r="I48" i="1" s="1"/>
  <c r="I31" i="1"/>
  <c r="F40" i="1" s="1"/>
  <c r="K32" i="6"/>
  <c r="O32" i="6"/>
  <c r="Q32" i="6"/>
  <c r="S34" i="6"/>
  <c r="I34" i="6"/>
  <c r="Q34" i="6"/>
  <c r="M34" i="6"/>
  <c r="M40" i="6" s="1"/>
  <c r="K34" i="6"/>
  <c r="O34" i="6"/>
  <c r="K41" i="1"/>
  <c r="K60" i="1"/>
  <c r="M60" i="1" s="1"/>
  <c r="K59" i="1"/>
  <c r="M59" i="1" s="1"/>
  <c r="K53" i="1"/>
  <c r="M53" i="1" s="1"/>
  <c r="K42" i="1"/>
  <c r="K48" i="1"/>
  <c r="K47" i="1"/>
  <c r="K54" i="1"/>
  <c r="M54" i="1" s="1"/>
  <c r="K48" i="6"/>
  <c r="K46" i="6"/>
  <c r="K47" i="6"/>
  <c r="AD4" i="6" l="1"/>
  <c r="O64" i="6" s="1"/>
  <c r="M47" i="1"/>
  <c r="M41" i="1"/>
  <c r="M48" i="1"/>
  <c r="M42" i="1"/>
  <c r="O40" i="6"/>
  <c r="I48" i="6" s="1"/>
  <c r="M48" i="6" s="1"/>
  <c r="Q40" i="6"/>
  <c r="I49" i="6" s="1"/>
  <c r="M49" i="6" s="1"/>
  <c r="I46" i="6"/>
  <c r="M46" i="6" s="1"/>
  <c r="I45" i="6"/>
  <c r="M45" i="6" s="1"/>
  <c r="AC4" i="7"/>
  <c r="AC5" i="7" s="1"/>
  <c r="O67" i="1" l="1"/>
  <c r="O70" i="1" s="1"/>
  <c r="AB4" i="7"/>
  <c r="AB5" i="7" s="1"/>
  <c r="I47" i="6"/>
  <c r="M47" i="6" s="1"/>
  <c r="O52" i="6" s="1"/>
  <c r="O55" i="6" s="1"/>
  <c r="K35" i="7"/>
  <c r="K34" i="7"/>
  <c r="O82" i="1"/>
  <c r="H35" i="7" l="1"/>
  <c r="H34" i="7"/>
  <c r="O67" i="6"/>
  <c r="H40" i="7" l="1"/>
</calcChain>
</file>

<file path=xl/sharedStrings.xml><?xml version="1.0" encoding="utf-8"?>
<sst xmlns="http://schemas.openxmlformats.org/spreadsheetml/2006/main" count="1811" uniqueCount="918">
  <si>
    <t>OREGON DEPARTMENT OF TRANSPORTATION</t>
  </si>
  <si>
    <t>Date:</t>
  </si>
  <si>
    <t>to</t>
  </si>
  <si>
    <t>Crash Data From:</t>
  </si>
  <si>
    <t>Prepared By:</t>
  </si>
  <si>
    <t>Title:</t>
  </si>
  <si>
    <t>Rural</t>
  </si>
  <si>
    <t>Other State Highway</t>
  </si>
  <si>
    <t>Annual Benefits =</t>
  </si>
  <si>
    <t xml:space="preserve">B/C Ratio = </t>
  </si>
  <si>
    <t>COUNTY_NAM</t>
  </si>
  <si>
    <t>Project Description:</t>
  </si>
  <si>
    <t>Project Name:</t>
  </si>
  <si>
    <t>Street Name:</t>
  </si>
  <si>
    <t>Route Number:</t>
  </si>
  <si>
    <t>Region:</t>
  </si>
  <si>
    <t>Project on State Highway</t>
  </si>
  <si>
    <t>Hwy Name:</t>
  </si>
  <si>
    <t>Number of Preventable Crashes</t>
  </si>
  <si>
    <t>City:</t>
  </si>
  <si>
    <t>County:</t>
  </si>
  <si>
    <t>MP From:</t>
  </si>
  <si>
    <t>BENEFIT/COST ANALYSIS WORKSHEET</t>
  </si>
  <si>
    <t>Project on Local Agency Facility</t>
  </si>
  <si>
    <t>PDO Crashes</t>
  </si>
  <si>
    <t xml:space="preserve"> Urban</t>
  </si>
  <si>
    <t>10 years</t>
  </si>
  <si>
    <t>20 years</t>
  </si>
  <si>
    <t>Facility</t>
  </si>
  <si>
    <t>CHARACTER</t>
  </si>
  <si>
    <t>FACILITY</t>
  </si>
  <si>
    <t>URBAN</t>
  </si>
  <si>
    <t>RURAL</t>
  </si>
  <si>
    <t>County</t>
  </si>
  <si>
    <t>Hwy</t>
  </si>
  <si>
    <t>U/R</t>
  </si>
  <si>
    <t>DO NOT ERASE</t>
  </si>
  <si>
    <t>Road Character:</t>
  </si>
  <si>
    <t>Notes</t>
  </si>
  <si>
    <t>Economic Value per Crash</t>
  </si>
  <si>
    <t>Total Economic Value</t>
  </si>
  <si>
    <t>Total Crash Value for</t>
  </si>
  <si>
    <t>All facilities</t>
  </si>
  <si>
    <t>Instructions</t>
  </si>
  <si>
    <t xml:space="preserve"> </t>
  </si>
  <si>
    <t>Facility Type:</t>
  </si>
  <si>
    <t>HIGHWAY SAFETY PROJECTS</t>
  </si>
  <si>
    <t xml:space="preserve">Highway Safety Projects </t>
  </si>
  <si>
    <t>Interstate</t>
  </si>
  <si>
    <t>I.O.N.</t>
  </si>
  <si>
    <t>Highway Type</t>
  </si>
  <si>
    <t>Fatal Crashes</t>
  </si>
  <si>
    <t>Severe (Injury A) Injury Crashes</t>
  </si>
  <si>
    <t>Moderate (Injury B) Injury Crashes</t>
  </si>
  <si>
    <t>Minor (Injury C) Injury Crashes</t>
  </si>
  <si>
    <t>Annual Benefits</t>
  </si>
  <si>
    <t>Off System</t>
  </si>
  <si>
    <t>When to Use</t>
  </si>
  <si>
    <t>BC Form by Severity</t>
  </si>
  <si>
    <t>BC Form by Type</t>
  </si>
  <si>
    <t>Current worksheet displaying overview and instructions on how to use this spreadsheet.</t>
  </si>
  <si>
    <t>Combination of BC's</t>
  </si>
  <si>
    <t>Use this worksheet when both of the above are used for a particular project.</t>
  </si>
  <si>
    <t>Worksheet Name</t>
  </si>
  <si>
    <t>Use this worksheet if a particular countermeasure targets a particular crash type(s). For example, installing lighting at an intersection will likely reduce the number of night time crashes.</t>
  </si>
  <si>
    <t>Worksheets</t>
  </si>
  <si>
    <t xml:space="preserve">1. Complete project header information, as necessary. FHWA defines urban area as an area with population greater than 5,000. </t>
  </si>
  <si>
    <t>5 years</t>
  </si>
  <si>
    <t>Use this workbook ONLY if you use both 'BC Form by Severity' and 'BC Form by Type' workbooks for your project.</t>
  </si>
  <si>
    <t>Example 1</t>
  </si>
  <si>
    <t>Countermeasure</t>
  </si>
  <si>
    <t>Target Crash</t>
  </si>
  <si>
    <t>Target Severity</t>
  </si>
  <si>
    <t>CRF</t>
  </si>
  <si>
    <t>I2</t>
  </si>
  <si>
    <t>I6</t>
  </si>
  <si>
    <t>BP1</t>
  </si>
  <si>
    <t>All</t>
  </si>
  <si>
    <t>Pedestrian</t>
  </si>
  <si>
    <t>Countermeasures listed above target different crash types; therefore, all three BC Worksheets must be utilized.</t>
  </si>
  <si>
    <t>Countermeasure BP1 targets only Pedestrian crashes. So, ‘BC Form by Type’ and pedestrian crashes will be used for analysis. Since these Pedestrian crashes were also included in the calculation shown above, the reduced pedestrian crashes from the analysis above need to be subtracted from the subsequent calculation. The following pedestrian crashes shall be used in the 'BC Form by Type' Worksheet:</t>
  </si>
  <si>
    <t>CORRIDOR BENEFIT/COST ANALYSIS WORKSHEET</t>
  </si>
  <si>
    <t>Inersection/Segment</t>
  </si>
  <si>
    <t>Uniform Series Present Worth Factor</t>
  </si>
  <si>
    <t>Corridor BC</t>
  </si>
  <si>
    <t>Use this workbook if different countermeasures are used on different intersections/segments/curves within the same corridor.</t>
  </si>
  <si>
    <t>Note: Every intersection/segment/curve may or may not have the same PWF.</t>
  </si>
  <si>
    <t>Before completing this worksheet, complete analysis for individual intersection/segment/curve using the appropriate worksheets mentioned above.</t>
  </si>
  <si>
    <t>2. Enter annual benefits, estimated cost, and the Present Worth Factor for each individual intersection/segment/curve in the Table. If multiple countermeasures with different service lives are used for an individual intersection/segment/curve, use the highest PWF for that intersection/segment/curve .</t>
  </si>
  <si>
    <t>Revision Number</t>
  </si>
  <si>
    <t>Date</t>
  </si>
  <si>
    <t>Revision</t>
  </si>
  <si>
    <t xml:space="preserve">Added tab and corresponding instructions for 'Corridor BC' </t>
  </si>
  <si>
    <t>H1</t>
  </si>
  <si>
    <t xml:space="preserve">Median U-Turn Intersection Treatment </t>
  </si>
  <si>
    <t>Either</t>
  </si>
  <si>
    <t>H2</t>
  </si>
  <si>
    <t>Right Turn Lane on Single Major Road Approach: Unsignalized Intersection (3- or 4-leg)</t>
  </si>
  <si>
    <t>H3</t>
  </si>
  <si>
    <t>Right Turn Lane on Both Major Road Approaches: Unsignalized Intersection (3- or 4-leg)</t>
  </si>
  <si>
    <t>H4</t>
  </si>
  <si>
    <t>Right Turn Lane on Single Major Road Approaches: Signalized Intersection (3- or 4-leg)</t>
  </si>
  <si>
    <t>H5</t>
  </si>
  <si>
    <t>Right Turn Lane on Both Major Road Approaches: Signalized Intersection (3- or 4-leg)</t>
  </si>
  <si>
    <t>H6</t>
  </si>
  <si>
    <t>Channelized Right Turn Lane with Raised Median</t>
  </si>
  <si>
    <t>H7</t>
  </si>
  <si>
    <t>Left Turn Lane on Single Major Road Approach: Urban, Unsignalized Intersection (3-leg)</t>
  </si>
  <si>
    <t>Urban</t>
  </si>
  <si>
    <t>H8</t>
  </si>
  <si>
    <t>Left Turn Lane on Both Major Road Approaches: Urban, Unsignalized Intersection (4-leg)</t>
  </si>
  <si>
    <t>H9</t>
  </si>
  <si>
    <t>Left Turn Lane on Single Major Road Approach: Rural, Unsignalized Intersection (3-leg)</t>
  </si>
  <si>
    <t>H10</t>
  </si>
  <si>
    <t>Left Turn Lane on Both Major Road Approaches: Rural, Unsignalized Intersection (4-leg)</t>
  </si>
  <si>
    <t>H11</t>
  </si>
  <si>
    <t xml:space="preserve">Left Turn Lane on Single Major Road Approach: Urban, Signalized Intersection (3-leg) </t>
  </si>
  <si>
    <t>Left Turn Lane on Single Major Road Approach, Urban, Signalized Intersection (4-leg)</t>
  </si>
  <si>
    <t xml:space="preserve">Urban  </t>
  </si>
  <si>
    <t>H12</t>
  </si>
  <si>
    <t>Left Turn Lane on Both Major Road Approaches: Urban, Signalized Intersection (4-leg)</t>
  </si>
  <si>
    <t>H13</t>
  </si>
  <si>
    <t xml:space="preserve">Left Turn Lane on Single Major Road Approach: Rural, Signalized Intersection (3-leg) </t>
  </si>
  <si>
    <t>Left Turn Lane on Single Major Road Approach, Rural, Signalized Intersection (4-leg)</t>
  </si>
  <si>
    <t>H14</t>
  </si>
  <si>
    <t>Left Turn Lane on Both Major Road Approaches: Rural, Signalized Intersection (4-leg)</t>
  </si>
  <si>
    <t>H15</t>
  </si>
  <si>
    <t>Channelized Left Turn Lane with Raised Median on All Approaches (3- or 4-leg)</t>
  </si>
  <si>
    <t>H16</t>
  </si>
  <si>
    <t>Install Roundabout from Minor Road Stop Control</t>
  </si>
  <si>
    <t>H17</t>
  </si>
  <si>
    <t>Install Roundabout from Signalized Intersection</t>
  </si>
  <si>
    <t>H18</t>
  </si>
  <si>
    <t>Convert to All-Way Stop Control (From Urban 2-Way or Yield Control)</t>
  </si>
  <si>
    <t>Angle</t>
  </si>
  <si>
    <t>H19</t>
  </si>
  <si>
    <t>Convert to All-Way Stop Control (From Rural 2-Way or Yield Control)</t>
  </si>
  <si>
    <t>H20</t>
  </si>
  <si>
    <t>Rear End</t>
  </si>
  <si>
    <t>H21</t>
  </si>
  <si>
    <t>H22</t>
  </si>
  <si>
    <t>Convert 4-Leg Intersection to Two 3-Leg Intersections (Minor St ADT is 15-30% of Total Entering Traffic)</t>
  </si>
  <si>
    <t>H23</t>
  </si>
  <si>
    <t>Convert 4-Leg Intersection to Two 3-Leg Intersections (Minor St ADT is 30% + of Total Entering Traffic)</t>
  </si>
  <si>
    <t>H24</t>
  </si>
  <si>
    <t>Install Rural Median Acceleration Lane</t>
  </si>
  <si>
    <t>H25</t>
  </si>
  <si>
    <t>Install Lighting at Intersection</t>
  </si>
  <si>
    <t>Night</t>
  </si>
  <si>
    <t>H26</t>
  </si>
  <si>
    <t>Install Lighting on a Roadway Segment</t>
  </si>
  <si>
    <t>None - Roadway</t>
  </si>
  <si>
    <t>H27</t>
  </si>
  <si>
    <t>Install Any Type of Median Barrier</t>
  </si>
  <si>
    <t>H28</t>
  </si>
  <si>
    <t>Install New Guardrail (Not Median Barrier Application)</t>
  </si>
  <si>
    <t>Run off the Road</t>
  </si>
  <si>
    <t>H29</t>
  </si>
  <si>
    <t>Install Two Way Left Turn Lane on 2-Lane Road</t>
  </si>
  <si>
    <t>H30</t>
  </si>
  <si>
    <t>Reduce Urban Driveways from 48 to 26 - 48 per mile</t>
  </si>
  <si>
    <t>H31</t>
  </si>
  <si>
    <t>Reduce Urban Driveways from 26 - 48 to 10 - 24 per mile</t>
  </si>
  <si>
    <t>H32</t>
  </si>
  <si>
    <t>Reduce Urban Driveways from 10 - 24 to less than 10 per mile</t>
  </si>
  <si>
    <t>H33</t>
  </si>
  <si>
    <t>Provide a Raised Median, Urban 2-Lane Road</t>
  </si>
  <si>
    <t>H34</t>
  </si>
  <si>
    <t>Provide a Raised Median, Urban Multi-Lane Road</t>
  </si>
  <si>
    <t>H35</t>
  </si>
  <si>
    <t>Provide a Raised Median, Rural Multi-Lane Road</t>
  </si>
  <si>
    <t>H36</t>
  </si>
  <si>
    <t>Install Traversable Median (4 ft. or more)</t>
  </si>
  <si>
    <t>H37</t>
  </si>
  <si>
    <t>H38</t>
  </si>
  <si>
    <t>Widen Rural Paved Lane Width by 1 foot</t>
  </si>
  <si>
    <t>H39</t>
  </si>
  <si>
    <t>Flatten Horizontal Curve (Increase Radius)</t>
  </si>
  <si>
    <t>H40</t>
  </si>
  <si>
    <t>Flatten Crest Vertical Curve</t>
  </si>
  <si>
    <t>H41</t>
  </si>
  <si>
    <t>Improve Superelevation Variance (SV) on Rural Curves (Between 0.01 and 0.02)</t>
  </si>
  <si>
    <t>H42</t>
  </si>
  <si>
    <t>Improve Superelevation Variance (SV) on Rural Curves (More than 0.02)</t>
  </si>
  <si>
    <t>H43</t>
  </si>
  <si>
    <t>Convert from Urban Two-Way to One-Way Traffic</t>
  </si>
  <si>
    <t>H44</t>
  </si>
  <si>
    <t>Increase Pavement Friction by Installing High Friction Surface Treatment - Intersection or Segment Application</t>
  </si>
  <si>
    <t>Wet Road</t>
  </si>
  <si>
    <t>H45</t>
  </si>
  <si>
    <t>Install Urban Variable Speed Limit Signs</t>
  </si>
  <si>
    <t>Install Urban Variable Speed Limit Signs with Queue/Weather Warning System</t>
  </si>
  <si>
    <t>H46</t>
  </si>
  <si>
    <t>Install Rural Variable Speed Limit Signs</t>
  </si>
  <si>
    <t>H47</t>
  </si>
  <si>
    <t>H48</t>
  </si>
  <si>
    <t>Convert 4-Lane Roadway to 3-Lane Roadway with Center Turn Lane (Road Diet)</t>
  </si>
  <si>
    <t>H49</t>
  </si>
  <si>
    <t>Install Truck Escape Ramp</t>
  </si>
  <si>
    <t>Truck</t>
  </si>
  <si>
    <t>H50</t>
  </si>
  <si>
    <t>Install Guide Signs</t>
  </si>
  <si>
    <t>H51</t>
  </si>
  <si>
    <t>Provide an Auxiliary Lane Between an Entrance Ramp and Exit Ramp (Freeway Interchange)</t>
  </si>
  <si>
    <t>H52</t>
  </si>
  <si>
    <t>Extend Deceleration Lane by Approximately 100 ft (Freeway Interchange)</t>
  </si>
  <si>
    <t>H53</t>
  </si>
  <si>
    <t>Extend Acceleration Lane by Approximately 100 ft (Freeway Interchange)</t>
  </si>
  <si>
    <t>Add Acceleration Lane (Interchange)</t>
  </si>
  <si>
    <t>H54</t>
  </si>
  <si>
    <t>H55</t>
  </si>
  <si>
    <t>Truck Priority System (Detection)</t>
  </si>
  <si>
    <t>Angle and Rear-End</t>
  </si>
  <si>
    <t>I1</t>
  </si>
  <si>
    <t>I3</t>
  </si>
  <si>
    <t>Replace Doghouse with Flashing Yellow Arrow Signal Heads</t>
  </si>
  <si>
    <t>Left Turning</t>
  </si>
  <si>
    <t>I4</t>
  </si>
  <si>
    <t>Replace Urban Permissive or Protected/Permissive Left Turns to Protected Only</t>
  </si>
  <si>
    <t>I5</t>
  </si>
  <si>
    <t>Replace Urban Permissive Left Turns to Protected/Permissive</t>
  </si>
  <si>
    <t>I7</t>
  </si>
  <si>
    <t>Install Actuated Advance Warning Dilemma Zone Protection System at High Speed Signals (Microwave Detection)</t>
  </si>
  <si>
    <t>I8</t>
  </si>
  <si>
    <t>Install Flashing Beacons as Advance Warning at Intersections (Not Coordinated with Signal Timing)</t>
  </si>
  <si>
    <t>I9</t>
  </si>
  <si>
    <t>Install Actuated/Coordinated Flashing Beacons as Advance Warning for Signalized Intersections</t>
  </si>
  <si>
    <t>I10</t>
  </si>
  <si>
    <t>Increase Triangle Sight Distance</t>
  </si>
  <si>
    <t>I11</t>
  </si>
  <si>
    <t>I12</t>
  </si>
  <si>
    <t>I13</t>
  </si>
  <si>
    <t>Provide Flashing Beacons at All-Way Stop Controlled Intersections</t>
  </si>
  <si>
    <t>I14</t>
  </si>
  <si>
    <t>Provide Flashing Beacons at Minor Road Stop Controlled Intersections</t>
  </si>
  <si>
    <t>I15</t>
  </si>
  <si>
    <t>Provide Actuated Flashing Beacons Triggered by Approaching Vehicles at Unsignalized Intersections</t>
  </si>
  <si>
    <t>I16</t>
  </si>
  <si>
    <t>I17</t>
  </si>
  <si>
    <t>Install 6 ft. or greater Raised Divider on Stop Approach (Splitter Island)</t>
  </si>
  <si>
    <t>I18</t>
  </si>
  <si>
    <t>Prohibit Right-Turn-On-Red</t>
  </si>
  <si>
    <t>Install Pedestrian Countdown Timer(s)</t>
  </si>
  <si>
    <t>BP2</t>
  </si>
  <si>
    <t>P &amp; B Night</t>
  </si>
  <si>
    <t>BP3</t>
  </si>
  <si>
    <t>Install Urban Leading Pedestrian or Bicycle Interval at Signalized Intersection</t>
  </si>
  <si>
    <t>P &amp; B</t>
  </si>
  <si>
    <t>BP4</t>
  </si>
  <si>
    <t>Install No Pedestrian Phase Feature with Flashing Yellow Arrow</t>
  </si>
  <si>
    <t>BP5</t>
  </si>
  <si>
    <t>Install Urban Green Bike Lanes at Conflict Points</t>
  </si>
  <si>
    <t>Bicycle</t>
  </si>
  <si>
    <t>BP6</t>
  </si>
  <si>
    <t>Install Bike Box at Conflict Points</t>
  </si>
  <si>
    <t>BP7</t>
  </si>
  <si>
    <t>BP11</t>
  </si>
  <si>
    <t>Install Continental Crosswalk Markings and Advance Pedestrian Warning Signs at Uncontrolled Locations</t>
  </si>
  <si>
    <t>BP12</t>
  </si>
  <si>
    <t xml:space="preserve">Install Curb Ramps and Extensions with a Marked Crosswalk and Pedestrian Warning Signs </t>
  </si>
  <si>
    <t>BP13</t>
  </si>
  <si>
    <t>Install Advance Pedestrian or Bicycle Warning Signs</t>
  </si>
  <si>
    <t>BP14</t>
  </si>
  <si>
    <t>Install Pedestrian Signal</t>
  </si>
  <si>
    <t>BP15</t>
  </si>
  <si>
    <t>Install Pedestrian Hybrid Beacon</t>
  </si>
  <si>
    <t>BP16</t>
  </si>
  <si>
    <t>BP17</t>
  </si>
  <si>
    <t>Install Bike Signal</t>
  </si>
  <si>
    <t>BP18</t>
  </si>
  <si>
    <t>Install Bike Lanes</t>
  </si>
  <si>
    <t>BP19</t>
  </si>
  <si>
    <t>Install Cycle Tracks</t>
  </si>
  <si>
    <t>BP20</t>
  </si>
  <si>
    <t>Install Buffered Bike Lanes</t>
  </si>
  <si>
    <t>RD1</t>
  </si>
  <si>
    <t>Increase Distance to Rural Roadside Obstacle from 3 ft. (1 m) to 16 ft. (5 m)</t>
  </si>
  <si>
    <t>RD2</t>
  </si>
  <si>
    <t>Increase Distance to Rural Roadside Obstacle from 16 ft. (5 m) to 30 ft. (9 m)</t>
  </si>
  <si>
    <t>RD3</t>
  </si>
  <si>
    <t>Flatten Rural Side Slopes</t>
  </si>
  <si>
    <t>RD4</t>
  </si>
  <si>
    <t>RD5</t>
  </si>
  <si>
    <t>Provide Safety Edge for Rural Pavement Edge Drop-Off</t>
  </si>
  <si>
    <t>RD6</t>
  </si>
  <si>
    <t>Install RECOMMENDED Chevron Signs on Rural Horizontal Curves</t>
  </si>
  <si>
    <t>Run Off The Road</t>
  </si>
  <si>
    <t>RD7</t>
  </si>
  <si>
    <t>Install REQUIRED Chevron Signs on Rural Horizontal Curves (Ballbanking and Revised Speed Riders Included)</t>
  </si>
  <si>
    <t>RD8</t>
  </si>
  <si>
    <t>Install Oversized, Doubled Up and/or Fluorescent Yellow Sheeting for Advance Curve Warning Signs</t>
  </si>
  <si>
    <t>RD9</t>
  </si>
  <si>
    <t>Provide Static Combination Horizontal Alignment/Advisory Curve Warning Sign</t>
  </si>
  <si>
    <t>RD10</t>
  </si>
  <si>
    <t>Install Advance Curve Warning Flashers (Curve Warning Signs Exist)</t>
  </si>
  <si>
    <t>Curve Crashes</t>
  </si>
  <si>
    <t>RD11</t>
  </si>
  <si>
    <t>RD12</t>
  </si>
  <si>
    <t>Install Raised or Recessed Pavement Markers</t>
  </si>
  <si>
    <t>RD13</t>
  </si>
  <si>
    <t>Install Post-Mounted Delineators (Curve Application)</t>
  </si>
  <si>
    <t>Curve crashes at Night</t>
  </si>
  <si>
    <t>RD14</t>
  </si>
  <si>
    <t>Install Edgeline Striping (Tangent and/or Curve Application)</t>
  </si>
  <si>
    <t>RD15</t>
  </si>
  <si>
    <t>Install Centerline Rumble Strips</t>
  </si>
  <si>
    <t>RD16</t>
  </si>
  <si>
    <t>Install Shoulder Rumble Strips</t>
  </si>
  <si>
    <t>RD17</t>
  </si>
  <si>
    <t>Install Profiled Line Pavement Markings</t>
  </si>
  <si>
    <t>RD18</t>
  </si>
  <si>
    <t>Install Widen Paved Shoulder by 1 ft.</t>
  </si>
  <si>
    <t>RD19</t>
  </si>
  <si>
    <t>Install Widen Paved Shoulder by 2 ft.</t>
  </si>
  <si>
    <t>RD20</t>
  </si>
  <si>
    <t>Install Widen Paved Shoulder by 3 ft.</t>
  </si>
  <si>
    <t>BP21</t>
  </si>
  <si>
    <t>CM No</t>
  </si>
  <si>
    <t>Name</t>
  </si>
  <si>
    <t>Service Life</t>
  </si>
  <si>
    <t xml:space="preserve">Area </t>
  </si>
  <si>
    <t>Target Crash Type</t>
  </si>
  <si>
    <t>Target Crash Severity</t>
  </si>
  <si>
    <t>Crash Reduction Factor (CRF)</t>
  </si>
  <si>
    <t>Service Life     (Years)</t>
  </si>
  <si>
    <t>ODOT Region:</t>
  </si>
  <si>
    <t>To:</t>
  </si>
  <si>
    <t>ODOT Region</t>
  </si>
  <si>
    <t>F &amp; A</t>
  </si>
  <si>
    <t>B &amp; C</t>
  </si>
  <si>
    <t>PDO</t>
  </si>
  <si>
    <t>*</t>
  </si>
  <si>
    <t>Moderate (Injury B) and Minor (Injury C) Injury</t>
  </si>
  <si>
    <r>
      <t xml:space="preserve">Comprehensive Economic Value per Crash </t>
    </r>
    <r>
      <rPr>
        <vertAlign val="superscript"/>
        <sz val="10"/>
        <rFont val="Arial"/>
        <family val="2"/>
      </rPr>
      <t>2,3</t>
    </r>
  </si>
  <si>
    <t>IR</t>
  </si>
  <si>
    <t>Annual Benefits=</t>
  </si>
  <si>
    <t>Total Cost (Present Value)=</t>
  </si>
  <si>
    <t>B/C Ratio=</t>
  </si>
  <si>
    <t>Baker</t>
  </si>
  <si>
    <t>Benton</t>
  </si>
  <si>
    <t>Clackamas</t>
  </si>
  <si>
    <t>Clatsop</t>
  </si>
  <si>
    <t>Columbia</t>
  </si>
  <si>
    <t>Coos</t>
  </si>
  <si>
    <t>Crook</t>
  </si>
  <si>
    <t>Curry</t>
  </si>
  <si>
    <t>Deschutes</t>
  </si>
  <si>
    <t>Douglas</t>
  </si>
  <si>
    <t>Gilliam</t>
  </si>
  <si>
    <t>Grant</t>
  </si>
  <si>
    <t>Harney</t>
  </si>
  <si>
    <t>Hood</t>
  </si>
  <si>
    <t>Jackson</t>
  </si>
  <si>
    <t>Jefferson</t>
  </si>
  <si>
    <t>Josephine</t>
  </si>
  <si>
    <t>Klamath</t>
  </si>
  <si>
    <t>Lake</t>
  </si>
  <si>
    <t>Lane</t>
  </si>
  <si>
    <t>Lincoln</t>
  </si>
  <si>
    <t>Linn</t>
  </si>
  <si>
    <t>Malheur</t>
  </si>
  <si>
    <t>Marion</t>
  </si>
  <si>
    <t>Morrow</t>
  </si>
  <si>
    <t>Multnomah</t>
  </si>
  <si>
    <t>Polk</t>
  </si>
  <si>
    <t>Sherman</t>
  </si>
  <si>
    <t>Tillamook</t>
  </si>
  <si>
    <t>Umatilla</t>
  </si>
  <si>
    <t>Union</t>
  </si>
  <si>
    <t>Wallowa</t>
  </si>
  <si>
    <t>Wasco</t>
  </si>
  <si>
    <t>Washington</t>
  </si>
  <si>
    <t>Wheeler</t>
  </si>
  <si>
    <t>Yamhill</t>
  </si>
  <si>
    <t>Adrian-Arena Valley</t>
  </si>
  <si>
    <t>Adrian-Caldwell</t>
  </si>
  <si>
    <t>Albany-Corvallis</t>
  </si>
  <si>
    <t>Albany-Junction City</t>
  </si>
  <si>
    <t>Albany-Lyons</t>
  </si>
  <si>
    <t>Alsea</t>
  </si>
  <si>
    <t>Alsea-Deadwood</t>
  </si>
  <si>
    <t>Amity-Dayton</t>
  </si>
  <si>
    <t>Antelope</t>
  </si>
  <si>
    <t>Athena-Holdman</t>
  </si>
  <si>
    <t>Baker-Copperfield</t>
  </si>
  <si>
    <t>Beaverton-Hillsdale</t>
  </si>
  <si>
    <t>Beaverton-Tigard</t>
  </si>
  <si>
    <t>Beaverton-Tualatin</t>
  </si>
  <si>
    <t>Bellevue-Hopewell</t>
  </si>
  <si>
    <t>Beltline</t>
  </si>
  <si>
    <t>Cape Arago</t>
  </si>
  <si>
    <t>Cape Blanco</t>
  </si>
  <si>
    <t>Carpenterville</t>
  </si>
  <si>
    <t>Cascade Hwy North</t>
  </si>
  <si>
    <t>Cascade Hwy South</t>
  </si>
  <si>
    <t>Celilo-Wasco</t>
  </si>
  <si>
    <t>Central Oregon</t>
  </si>
  <si>
    <t>Chiloquin</t>
  </si>
  <si>
    <t>Clackamas-Boring</t>
  </si>
  <si>
    <t>Clear Lake-Belknap Springs</t>
  </si>
  <si>
    <t>Columbia River</t>
  </si>
  <si>
    <t>Coos Bay-Roseburg</t>
  </si>
  <si>
    <t>Coos River</t>
  </si>
  <si>
    <t>Coquille-Bandon</t>
  </si>
  <si>
    <t>Corvallis-Lebanon</t>
  </si>
  <si>
    <t>Corvallis-Newport</t>
  </si>
  <si>
    <t>Cove</t>
  </si>
  <si>
    <t>Crater Lake</t>
  </si>
  <si>
    <t>Crescent Lake</t>
  </si>
  <si>
    <t>Crooked River</t>
  </si>
  <si>
    <t>Culver</t>
  </si>
  <si>
    <t>Dairy-Bonanza</t>
  </si>
  <si>
    <t>Dallas-Rickreall</t>
  </si>
  <si>
    <t>Dooley Mountain</t>
  </si>
  <si>
    <t>Eagle Creek-Sandy</t>
  </si>
  <si>
    <t>East Portland Freeway</t>
  </si>
  <si>
    <t>Eddyville-Blodgett</t>
  </si>
  <si>
    <t>Elkton-Sutherlin</t>
  </si>
  <si>
    <t>Enterprise-Lewiston</t>
  </si>
  <si>
    <t>Eugene-Springfield</t>
  </si>
  <si>
    <t>Farmington</t>
  </si>
  <si>
    <t>Fishhawk Falls</t>
  </si>
  <si>
    <t>Florence-Eugene</t>
  </si>
  <si>
    <t>Fort Stevens</t>
  </si>
  <si>
    <t>Freewater</t>
  </si>
  <si>
    <t>Fremont</t>
  </si>
  <si>
    <t>Frenchglen</t>
  </si>
  <si>
    <t>Goshen-Divide</t>
  </si>
  <si>
    <t>Green Springs</t>
  </si>
  <si>
    <t>Halfway-Cornucopia</t>
  </si>
  <si>
    <t>Halsey-Sweet Home</t>
  </si>
  <si>
    <t>Hatfield</t>
  </si>
  <si>
    <t>Havana-Helix</t>
  </si>
  <si>
    <t>Heppner</t>
  </si>
  <si>
    <t>Heppner-Spray</t>
  </si>
  <si>
    <t>Hermiston</t>
  </si>
  <si>
    <t>Hillsboro-Silverton</t>
  </si>
  <si>
    <t>Historic Columbia River</t>
  </si>
  <si>
    <t>Hood River</t>
  </si>
  <si>
    <t>Huntington</t>
  </si>
  <si>
    <t>Independence</t>
  </si>
  <si>
    <t>Jacksonville</t>
  </si>
  <si>
    <t>John Day</t>
  </si>
  <si>
    <t>John Day-Burns</t>
  </si>
  <si>
    <t>Joseph-Wallowa Lake</t>
  </si>
  <si>
    <t>Kimberly-Long Creek</t>
  </si>
  <si>
    <t>Kings Valley</t>
  </si>
  <si>
    <t>Klamath Falls-Lakeview</t>
  </si>
  <si>
    <t>Klamath Falls-Malin</t>
  </si>
  <si>
    <t>La Grande-Baker</t>
  </si>
  <si>
    <t>Lafayette</t>
  </si>
  <si>
    <t>Lake Of The Woods</t>
  </si>
  <si>
    <t>Lakeview-Burns</t>
  </si>
  <si>
    <t>Lexington-Echo</t>
  </si>
  <si>
    <t>Little Nestucca</t>
  </si>
  <si>
    <t>Little Sheep Creek</t>
  </si>
  <si>
    <t>Madras-Prineville</t>
  </si>
  <si>
    <t>Mapleton-Junction City</t>
  </si>
  <si>
    <t>Mckenzie</t>
  </si>
  <si>
    <t>Mckenzie-Bend</t>
  </si>
  <si>
    <t>Mcnary</t>
  </si>
  <si>
    <t>Mcvay</t>
  </si>
  <si>
    <t>Medical Springs</t>
  </si>
  <si>
    <t>Midland</t>
  </si>
  <si>
    <t>Mist-Clatskanie</t>
  </si>
  <si>
    <t>Monmouth</t>
  </si>
  <si>
    <t>Monmouth-Independence</t>
  </si>
  <si>
    <t>Mosier-The Dalles</t>
  </si>
  <si>
    <t>Mt. Hood</t>
  </si>
  <si>
    <t>Necanicum</t>
  </si>
  <si>
    <t>Nehalem</t>
  </si>
  <si>
    <t>Netarts</t>
  </si>
  <si>
    <t>North Santiam</t>
  </si>
  <si>
    <t>North Umpqua</t>
  </si>
  <si>
    <t>Northeast Portland</t>
  </si>
  <si>
    <t>Ochoco</t>
  </si>
  <si>
    <t>Odell</t>
  </si>
  <si>
    <t>Old Oregon Trail</t>
  </si>
  <si>
    <t>Olds Ferry-Ontario</t>
  </si>
  <si>
    <t>O'Neil</t>
  </si>
  <si>
    <t>Oregon Caves</t>
  </si>
  <si>
    <t>Oregon Coast</t>
  </si>
  <si>
    <t>Oregon-Washington</t>
  </si>
  <si>
    <t>Oswego</t>
  </si>
  <si>
    <t>Otter Rock</t>
  </si>
  <si>
    <t>Pacific</t>
  </si>
  <si>
    <t>Pacific Highway East</t>
  </si>
  <si>
    <t>Pacific Highway West</t>
  </si>
  <si>
    <t>Paulina</t>
  </si>
  <si>
    <t>Pendleton</t>
  </si>
  <si>
    <t>Pendleton-Cold Springs</t>
  </si>
  <si>
    <t>Pendleton-John Day</t>
  </si>
  <si>
    <t>Pine Creek</t>
  </si>
  <si>
    <t>Port Orford</t>
  </si>
  <si>
    <t>Powers</t>
  </si>
  <si>
    <t>Rogue River</t>
  </si>
  <si>
    <t>Rogue River Loop</t>
  </si>
  <si>
    <t>Rogue Valley</t>
  </si>
  <si>
    <t>Salem</t>
  </si>
  <si>
    <t>Salem-Dayton</t>
  </si>
  <si>
    <t>Salmon River</t>
  </si>
  <si>
    <t>Sams Valley</t>
  </si>
  <si>
    <t>Santiam</t>
  </si>
  <si>
    <t>Scholls</t>
  </si>
  <si>
    <t>Service Creek-Mitchell</t>
  </si>
  <si>
    <t>Shaniko-Fossil</t>
  </si>
  <si>
    <t>Sherars Bridge</t>
  </si>
  <si>
    <t>Siletz</t>
  </si>
  <si>
    <t>Silver Creek Falls</t>
  </si>
  <si>
    <t>Siskiyou</t>
  </si>
  <si>
    <t>South Klamath Falls</t>
  </si>
  <si>
    <t>Springfield</t>
  </si>
  <si>
    <t>Springfield-Creswell</t>
  </si>
  <si>
    <t>Stadium Freeway</t>
  </si>
  <si>
    <t>Steens</t>
  </si>
  <si>
    <t>Succor Creek</t>
  </si>
  <si>
    <t>Sumpter</t>
  </si>
  <si>
    <t>Sunnyside-Umapine</t>
  </si>
  <si>
    <t>Sunset</t>
  </si>
  <si>
    <t>Swift</t>
  </si>
  <si>
    <t>Territorial</t>
  </si>
  <si>
    <t>The Dalles-California</t>
  </si>
  <si>
    <t>Three Rivers</t>
  </si>
  <si>
    <t>Timberline</t>
  </si>
  <si>
    <t>Tualatin Valley</t>
  </si>
  <si>
    <t>Ukiah-Hilgard</t>
  </si>
  <si>
    <t>Umatilla Mission</t>
  </si>
  <si>
    <t>Umatilla-Stanfield</t>
  </si>
  <si>
    <t>Umpqua</t>
  </si>
  <si>
    <t>Vale-West</t>
  </si>
  <si>
    <t>Wallowa Lake</t>
  </si>
  <si>
    <t>Wapinitia</t>
  </si>
  <si>
    <t>Warm Springs</t>
  </si>
  <si>
    <t>Warner</t>
  </si>
  <si>
    <t>Warrenton-Astoria</t>
  </si>
  <si>
    <t>Wasco-Heppner</t>
  </si>
  <si>
    <t>West Diamond Lake</t>
  </si>
  <si>
    <t>Weston-Elgin</t>
  </si>
  <si>
    <t>Whitney</t>
  </si>
  <si>
    <t>Willamette</t>
  </si>
  <si>
    <t>Willamina-Salem</t>
  </si>
  <si>
    <t>Willamina-Sheridan</t>
  </si>
  <si>
    <t>Wilson River</t>
  </si>
  <si>
    <t>Wilsonville-Hubbard</t>
  </si>
  <si>
    <t>Woodburn-Estacada</t>
  </si>
  <si>
    <t>Yamhill-Newberg</t>
  </si>
  <si>
    <t/>
  </si>
  <si>
    <t>Economic Value Per Crash</t>
  </si>
  <si>
    <t>Service Year</t>
  </si>
  <si>
    <t>Int</t>
  </si>
  <si>
    <t>From Severity Worksheet:</t>
  </si>
  <si>
    <t>From Crash Type Worksheet:</t>
  </si>
  <si>
    <t>Estimated Cost (Present Value)</t>
  </si>
  <si>
    <r>
      <t xml:space="preserve">Annual Maintenance and Operation Cost </t>
    </r>
    <r>
      <rPr>
        <b/>
        <vertAlign val="superscript"/>
        <sz val="11"/>
        <rFont val="Arial"/>
        <family val="2"/>
      </rPr>
      <t>5</t>
    </r>
    <r>
      <rPr>
        <b/>
        <sz val="11"/>
        <rFont val="Arial"/>
        <family val="2"/>
      </rPr>
      <t>=</t>
    </r>
  </si>
  <si>
    <r>
      <t xml:space="preserve">Total Project Cost </t>
    </r>
    <r>
      <rPr>
        <b/>
        <vertAlign val="superscript"/>
        <sz val="11"/>
        <rFont val="Arial"/>
        <family val="2"/>
      </rPr>
      <t>4</t>
    </r>
    <r>
      <rPr>
        <b/>
        <sz val="11"/>
        <rFont val="Arial"/>
        <family val="2"/>
      </rPr>
      <t>=</t>
    </r>
  </si>
  <si>
    <t>Composite CRF</t>
  </si>
  <si>
    <t>Use this worksheet to calculate project benefit cost ratio when the project includes more than one segment/intersection.</t>
  </si>
  <si>
    <t>2. Enter Road Character (Cell D20) and Facility Type (Cell F20) data from the drop-down menu. These data are required.</t>
  </si>
  <si>
    <t>3. Enter Crash Data From and To (Cells N22 and S22) in the date  (MM/DD/YYYY) format. These data are required.</t>
  </si>
  <si>
    <t>All information in this worksheet will be auto populated from the previous two worksheets.</t>
  </si>
  <si>
    <t>Oregon Department of Transportation</t>
  </si>
  <si>
    <t>(503) 986-3573</t>
  </si>
  <si>
    <t>Proposed Improvements</t>
  </si>
  <si>
    <r>
      <t>Crash Reduction Factor (CRF)</t>
    </r>
    <r>
      <rPr>
        <b/>
        <vertAlign val="superscript"/>
        <sz val="11"/>
        <rFont val="Arial"/>
        <family val="2"/>
      </rPr>
      <t>1</t>
    </r>
  </si>
  <si>
    <r>
      <t xml:space="preserve">Uniform Series Present Worth Factor </t>
    </r>
    <r>
      <rPr>
        <vertAlign val="superscript"/>
        <sz val="10"/>
        <rFont val="Arial"/>
        <family val="2"/>
      </rPr>
      <t>*</t>
    </r>
  </si>
  <si>
    <t>* At 5% interest rate</t>
  </si>
  <si>
    <t xml:space="preserve">Based on last five year’s data, following are observed crashes of an urban intersection (state highway and local road): </t>
  </si>
  <si>
    <r>
      <t xml:space="preserve">· </t>
    </r>
    <r>
      <rPr>
        <sz val="10"/>
        <rFont val="Arial"/>
        <family val="2"/>
      </rPr>
      <t xml:space="preserve">Fatal: 1 </t>
    </r>
  </si>
  <si>
    <r>
      <t xml:space="preserve">· </t>
    </r>
    <r>
      <rPr>
        <sz val="10"/>
        <rFont val="Arial"/>
        <family val="2"/>
      </rPr>
      <t>Injury A: 4 (1 ped crash)</t>
    </r>
  </si>
  <si>
    <r>
      <t xml:space="preserve">· </t>
    </r>
    <r>
      <rPr>
        <sz val="10"/>
        <rFont val="Arial"/>
        <family val="2"/>
      </rPr>
      <t>Injury B: 10 (2 ped crashes)</t>
    </r>
  </si>
  <si>
    <r>
      <t xml:space="preserve">· </t>
    </r>
    <r>
      <rPr>
        <sz val="10"/>
        <rFont val="Arial"/>
        <family val="2"/>
      </rPr>
      <t>Injury C: 15</t>
    </r>
  </si>
  <si>
    <r>
      <t xml:space="preserve">· </t>
    </r>
    <r>
      <rPr>
        <sz val="10"/>
        <rFont val="Arial"/>
        <family val="2"/>
      </rPr>
      <t>PDO: 28</t>
    </r>
  </si>
  <si>
    <t>As part of a safety project, following three countermeasures will be implemented at this intersection.</t>
  </si>
  <si>
    <t>Contact</t>
  </si>
  <si>
    <t>F&amp; I</t>
  </si>
  <si>
    <t>If you have any questions on this workbook, please contact:</t>
  </si>
  <si>
    <t>Cross Street:</t>
  </si>
  <si>
    <t>MP Range:</t>
  </si>
  <si>
    <t>Hwy Number:</t>
  </si>
  <si>
    <t>Lower Columbia River [92]</t>
  </si>
  <si>
    <t>I-5</t>
  </si>
  <si>
    <t>I-82</t>
  </si>
  <si>
    <t>I-84</t>
  </si>
  <si>
    <t>I-105</t>
  </si>
  <si>
    <t>I-405</t>
  </si>
  <si>
    <t>ROUTE_NO</t>
  </si>
  <si>
    <t>HWY_NO</t>
  </si>
  <si>
    <t>HWY_NAME</t>
  </si>
  <si>
    <t>001E</t>
  </si>
  <si>
    <t>001W</t>
  </si>
  <si>
    <t>002W</t>
  </si>
  <si>
    <t>Parma Spur</t>
  </si>
  <si>
    <t>Weiser Spur</t>
  </si>
  <si>
    <t>Redmond Spur</t>
  </si>
  <si>
    <t>Baker-Copperfield Spur</t>
  </si>
  <si>
    <t>Mcminnville Spur</t>
  </si>
  <si>
    <t>Esplanade Spur</t>
  </si>
  <si>
    <t>Fort Stevens Spur</t>
  </si>
  <si>
    <t>Gold Hill Spur</t>
  </si>
  <si>
    <t>Chiloquin Spur</t>
  </si>
  <si>
    <t>Homedale Spur</t>
  </si>
  <si>
    <t>Payette Spur</t>
  </si>
  <si>
    <t>Ontario Spur</t>
  </si>
  <si>
    <t>County*:</t>
  </si>
  <si>
    <t>Road Character*:</t>
  </si>
  <si>
    <t>Hwy Number*:</t>
  </si>
  <si>
    <t>Hwy Name*:</t>
  </si>
  <si>
    <t>Facility Type*:</t>
  </si>
  <si>
    <t>Route Number*:</t>
  </si>
  <si>
    <t>=</t>
  </si>
  <si>
    <t>Months</t>
  </si>
  <si>
    <t xml:space="preserve"> Months</t>
  </si>
  <si>
    <t>Project Costs=</t>
  </si>
  <si>
    <t>Number of Observed Crashes</t>
  </si>
  <si>
    <t>Fatal &amp; Injury A Crashes</t>
  </si>
  <si>
    <t>Injury B &amp; C Crashes</t>
  </si>
  <si>
    <t xml:space="preserve"> Auto calculated/generated fields</t>
  </si>
  <si>
    <t xml:space="preserve"> Required information</t>
  </si>
  <si>
    <t xml:space="preserve"> Supporting information</t>
  </si>
  <si>
    <t xml:space="preserve"> Information from drop-down menu</t>
  </si>
  <si>
    <t>You must also enter required information in "Cover" worksheet</t>
  </si>
  <si>
    <t>Countermeasure 1*</t>
  </si>
  <si>
    <t>Countermeasure 2*</t>
  </si>
  <si>
    <t>Countermeasure 3*</t>
  </si>
  <si>
    <t>Countermeasure 4*</t>
  </si>
  <si>
    <t>#</t>
  </si>
  <si>
    <t>This spreadsheet contains following worksheets:</t>
  </si>
  <si>
    <t>Cover</t>
  </si>
  <si>
    <t xml:space="preserve">Required information in this worksheet must be filled in order to make auto calculation work on other worksheets. </t>
  </si>
  <si>
    <t>1. Most of the information on this page will be auto generated/calculated.</t>
  </si>
  <si>
    <t>2. In Cell D32, pick a countermeasure from the drop-down list. Target crash type, target severity type, CRFs, and service life will be automatically populated in the respective cells.
Pick countermeasures in Cells D34, D36, and D38, if more than one countermeasure is used.</t>
  </si>
  <si>
    <t>3. Using ODOT-Reported Crashes ONLY, enter the number of crashes for each crash severity in Cells G45 thru G49 for the specified time period.</t>
  </si>
  <si>
    <t>4. In Cell O58, enter estimated cost to implement the countermeasures shown in Cells D32 thru D38.</t>
  </si>
  <si>
    <t>5. In Cell O61, enter annual maintenance and operation cost, if any, for the countermeasures shown in Cells D32 thru D38.</t>
  </si>
  <si>
    <t>2. In Cell D31, pick a countermeasure from the drop-down list. Target crash type, target severity type, CRFs, and service life will be automatically populated in the respective cells.
Pick countermeasures in Cells D33, D35, and D37, if more than one countermeasure is used.</t>
  </si>
  <si>
    <t xml:space="preserve">3. For each countermeasure entered in Cells D31 thru D37, in Cells G41 thru G61 enter the number of crashes of target crash types for different severities (ODOT-Reported Crashes ONLY) for the specified time period. If you also used 'BC Form by Severity' for your project and the countermeasure(s) being used in the 'BC Form by Type'  Worksheet apply to some of the same crashes used in the 'BC Form by Severity' Worksheet, the number of crashes that are expected to be reduced from the countermeasure(s) on the 'BC Form by Severity' Worksheet MUST be subtracted from the total number of crashes being used in the 'BC Form by Type'  Worksheet. Input this reduced number of crashes in Rows G41 thru G61.  See Example 1 below. </t>
  </si>
  <si>
    <t>4. In Cell O73, enter estimated cost to implement the countermeasure(s) shown in Cells D31 thru D37.</t>
  </si>
  <si>
    <t xml:space="preserve">5. In Cell O76, enter annual maintenance and operation costs for the countermeasures, if any, shown in Cell D31 thru D37. </t>
  </si>
  <si>
    <t>christina.a.mcdaniel-wilson@odot.state.or.us</t>
  </si>
  <si>
    <t>H56</t>
  </si>
  <si>
    <t>H57</t>
  </si>
  <si>
    <t>H58</t>
  </si>
  <si>
    <t>Dual/Double Left Turn Lanes</t>
  </si>
  <si>
    <t>Convert Two-Way Left-Turn Lane to Raised Median</t>
  </si>
  <si>
    <t>Install offset (buffered) right turn lane</t>
  </si>
  <si>
    <t>Angle and Turning</t>
  </si>
  <si>
    <t>Add 3-inch yellow retroreflective sheeting to signal backplates</t>
  </si>
  <si>
    <t>Replace 8-inch red signal heads with 12-inch</t>
  </si>
  <si>
    <t>Increase Signal Head Quantity - Additional Primary Head</t>
  </si>
  <si>
    <t>Replace Incandescent Traffic Signal Bulbs with Light Emitting Diodes (LEDs)</t>
  </si>
  <si>
    <t>Replace night time flash with stead operation</t>
  </si>
  <si>
    <t>Change from permissive only to FYA - permissive only</t>
  </si>
  <si>
    <t>Increase retroreflectivity of Stop Signs (reflective strips on sign post optional)</t>
  </si>
  <si>
    <t>Install Transverse Rumble Strips on Stop Controlled Approach(es)</t>
  </si>
  <si>
    <t>I19</t>
  </si>
  <si>
    <t>Provide "Stop Ahead" pavement markings</t>
  </si>
  <si>
    <t>I20</t>
  </si>
  <si>
    <t>Provide overhead lane-use signs</t>
  </si>
  <si>
    <t>I21</t>
  </si>
  <si>
    <t>Install Pedestrian Refuge Island</t>
  </si>
  <si>
    <t>BP22</t>
  </si>
  <si>
    <t>BP23</t>
  </si>
  <si>
    <t>BP24</t>
  </si>
  <si>
    <t>Advanced Yield and Stop Markings &amp; Signs</t>
  </si>
  <si>
    <t>Install Bicycle Boulevard</t>
  </si>
  <si>
    <t>Install Raised Crosswalk</t>
  </si>
  <si>
    <t>BP25</t>
  </si>
  <si>
    <t>Install Speed Humps/Table (not on state highways)</t>
  </si>
  <si>
    <t>Install Dynamic Speed Feedback Sign for Curves</t>
  </si>
  <si>
    <t>Night &amp; Wet Road</t>
  </si>
  <si>
    <t>Head On &amp; Sideswipe Meeting</t>
  </si>
  <si>
    <t>RD21</t>
  </si>
  <si>
    <t>Upgrade existing markings to wet-reflective pavement markings</t>
  </si>
  <si>
    <t>RD22</t>
  </si>
  <si>
    <t>RD23</t>
  </si>
  <si>
    <t>RD24</t>
  </si>
  <si>
    <t>RD25</t>
  </si>
  <si>
    <t>Install wider edgelines (4 in. to 6 in.)</t>
  </si>
  <si>
    <t>RD26</t>
  </si>
  <si>
    <t>Install Wildlife Detection System</t>
  </si>
  <si>
    <t>Install Seasonal Wildlife Warning Signs</t>
  </si>
  <si>
    <t>High Risk Rural Roads and/or Older Driver</t>
  </si>
  <si>
    <t>Install Pedestrian Activated Beacon at Intersection</t>
  </si>
  <si>
    <t>Install Pedestrian Activated Beacon Midblock</t>
  </si>
  <si>
    <t>Install Pedestrian Activated Beacon (flashing Beacon in conjuction with median and stop bar)</t>
  </si>
  <si>
    <t>Increase Pavement Friction by Installing High Friction Surface Treatment - Ramps Application</t>
  </si>
  <si>
    <t>Increase Pavement Friction by Installing High Friction Surface Treatment - Curves Application</t>
  </si>
  <si>
    <t>Install Adaptive Signal Timing of Urban Traffic Signals</t>
  </si>
  <si>
    <t>Provide Intersection Lighting (Bike &amp; Ped)</t>
  </si>
  <si>
    <t>Install Rectangular Rapid Flashing Beacon (2-Lane Road)</t>
  </si>
  <si>
    <t>Install Rectangular Rapid Flashing Beacon without Median (3-Lane or More Roadway)</t>
  </si>
  <si>
    <t>Install Rectangular Rapid Flashing Beacon with Median (3-Lane or More Roadway)</t>
  </si>
  <si>
    <t>H59</t>
  </si>
  <si>
    <r>
      <rPr>
        <b/>
        <sz val="10"/>
        <rFont val="Arial"/>
        <family val="2"/>
      </rPr>
      <t>1.</t>
    </r>
    <r>
      <rPr>
        <sz val="10"/>
        <rFont val="Arial"/>
        <family val="2"/>
      </rPr>
      <t xml:space="preserve"> If a CRF Value is shown as #, check the ODOT CRF List and enter the CRF value manually in Column V of the appropriate countermeasure in "Fields" Worksheet.</t>
    </r>
  </si>
  <si>
    <r>
      <rPr>
        <b/>
        <sz val="10"/>
        <rFont val="Arial"/>
        <family val="2"/>
      </rPr>
      <t xml:space="preserve">2. </t>
    </r>
    <r>
      <rPr>
        <sz val="10"/>
        <rFont val="Arial"/>
        <family val="2"/>
      </rPr>
      <t>Economic costs per crash are calculated using cost source and procedures shown in Appendix 4A of the Highway Safety Manual, updated to 2019 dollars.</t>
    </r>
  </si>
  <si>
    <r>
      <rPr>
        <b/>
        <sz val="10"/>
        <rFont val="Arial"/>
        <family val="2"/>
      </rPr>
      <t>3.</t>
    </r>
    <r>
      <rPr>
        <sz val="10"/>
        <rFont val="Arial"/>
        <family val="2"/>
      </rPr>
      <t xml:space="preserve"> PDO value is adjusted with an under reporting factor of 2.0.</t>
    </r>
  </si>
  <si>
    <r>
      <rPr>
        <b/>
        <sz val="10"/>
        <rFont val="Arial"/>
        <family val="2"/>
      </rPr>
      <t>4.</t>
    </r>
    <r>
      <rPr>
        <sz val="10"/>
        <rFont val="Arial"/>
        <family val="2"/>
      </rPr>
      <t xml:space="preserve"> Use Cost Estimation Worksheet. Includes contingency.</t>
    </r>
  </si>
  <si>
    <r>
      <rPr>
        <b/>
        <sz val="10"/>
        <rFont val="Arial"/>
        <family val="2"/>
      </rPr>
      <t>5</t>
    </r>
    <r>
      <rPr>
        <sz val="10"/>
        <rFont val="Arial"/>
        <family val="2"/>
      </rPr>
      <t>. Includes utility cost, if applicable.</t>
    </r>
  </si>
  <si>
    <t>State Traffic Safety Engineer</t>
  </si>
  <si>
    <r>
      <t xml:space="preserve">Use this worksheet if a particular countermeasure targets </t>
    </r>
    <r>
      <rPr>
        <b/>
        <u/>
        <sz val="10"/>
        <rFont val="Arial"/>
        <family val="2"/>
      </rPr>
      <t>all</t>
    </r>
    <r>
      <rPr>
        <sz val="10"/>
        <rFont val="Arial"/>
        <family val="2"/>
      </rPr>
      <t xml:space="preserve"> crash types. For example, converting a signalized intersection to a roundabout will likely reduce all types of crashes. </t>
    </r>
  </si>
  <si>
    <t>Important: an interest rate of 5% has been used to calculate Present Worth Factor (PWF).</t>
  </si>
  <si>
    <t>I-205</t>
  </si>
  <si>
    <t>OR-10</t>
  </si>
  <si>
    <t>OR-103</t>
  </si>
  <si>
    <t>OR-104</t>
  </si>
  <si>
    <t>OR-104S</t>
  </si>
  <si>
    <t>OR-11</t>
  </si>
  <si>
    <t>OR-120</t>
  </si>
  <si>
    <t>OR-126</t>
  </si>
  <si>
    <t>OR-126B</t>
  </si>
  <si>
    <t>OR-130</t>
  </si>
  <si>
    <t>OR-131</t>
  </si>
  <si>
    <t>OR-132</t>
  </si>
  <si>
    <t>OR-138</t>
  </si>
  <si>
    <t>OR-140</t>
  </si>
  <si>
    <t>OR-141</t>
  </si>
  <si>
    <t>OR-153</t>
  </si>
  <si>
    <t>OR-154</t>
  </si>
  <si>
    <t>OR-164</t>
  </si>
  <si>
    <t>OR-173</t>
  </si>
  <si>
    <t>OR-18</t>
  </si>
  <si>
    <t>OR-180</t>
  </si>
  <si>
    <t>OR-18B</t>
  </si>
  <si>
    <t>OR-19</t>
  </si>
  <si>
    <t>OR-194</t>
  </si>
  <si>
    <t>OR-200</t>
  </si>
  <si>
    <t>OR-201</t>
  </si>
  <si>
    <t>OR-202</t>
  </si>
  <si>
    <t>OR-203</t>
  </si>
  <si>
    <t>OR-204</t>
  </si>
  <si>
    <t>OR-205</t>
  </si>
  <si>
    <t>OR-206</t>
  </si>
  <si>
    <t>OR-207</t>
  </si>
  <si>
    <t>OR-210</t>
  </si>
  <si>
    <t>OR-211</t>
  </si>
  <si>
    <t>OR-212</t>
  </si>
  <si>
    <t>OR-213</t>
  </si>
  <si>
    <t>OR-214</t>
  </si>
  <si>
    <t>OR-216</t>
  </si>
  <si>
    <t>OR-217</t>
  </si>
  <si>
    <t>OR-218</t>
  </si>
  <si>
    <t>OR-219</t>
  </si>
  <si>
    <t>OR-22</t>
  </si>
  <si>
    <t>OR-221</t>
  </si>
  <si>
    <t>OR-223</t>
  </si>
  <si>
    <t>OR-224</t>
  </si>
  <si>
    <t>OR-225</t>
  </si>
  <si>
    <t>OR-226</t>
  </si>
  <si>
    <t>OR-228</t>
  </si>
  <si>
    <t>OR-229</t>
  </si>
  <si>
    <t>OR-230</t>
  </si>
  <si>
    <t>OR-233</t>
  </si>
  <si>
    <t>OR-234</t>
  </si>
  <si>
    <t>OR-237</t>
  </si>
  <si>
    <t>OR-238</t>
  </si>
  <si>
    <t>OR-240</t>
  </si>
  <si>
    <t>OR-241</t>
  </si>
  <si>
    <t>OR-242</t>
  </si>
  <si>
    <t>OR-244</t>
  </si>
  <si>
    <t>OR-245</t>
  </si>
  <si>
    <t>OR-250</t>
  </si>
  <si>
    <t>OR-251</t>
  </si>
  <si>
    <t>OR-255</t>
  </si>
  <si>
    <t>OR-260</t>
  </si>
  <si>
    <t>OR-27</t>
  </si>
  <si>
    <t>OR-273</t>
  </si>
  <si>
    <t>OR-281</t>
  </si>
  <si>
    <t>OR-282</t>
  </si>
  <si>
    <t>OR-293</t>
  </si>
  <si>
    <t>OR-3</t>
  </si>
  <si>
    <t>OR-31</t>
  </si>
  <si>
    <t>OR-331</t>
  </si>
  <si>
    <t>OR-332</t>
  </si>
  <si>
    <t>OR-334</t>
  </si>
  <si>
    <t>OR-335</t>
  </si>
  <si>
    <t>OR-339</t>
  </si>
  <si>
    <t>OR-34</t>
  </si>
  <si>
    <t>OR-35</t>
  </si>
  <si>
    <t>OR-350</t>
  </si>
  <si>
    <t>OR-351</t>
  </si>
  <si>
    <t>OR-36</t>
  </si>
  <si>
    <t>OR-361</t>
  </si>
  <si>
    <t>OR-37</t>
  </si>
  <si>
    <t>OR-370</t>
  </si>
  <si>
    <t>OR-38</t>
  </si>
  <si>
    <t>OR-380</t>
  </si>
  <si>
    <t>OR-39</t>
  </si>
  <si>
    <t>OR-402</t>
  </si>
  <si>
    <t>OR-410</t>
  </si>
  <si>
    <t>OR-413</t>
  </si>
  <si>
    <t>OR-414</t>
  </si>
  <si>
    <t>OR-42</t>
  </si>
  <si>
    <t>OR-422</t>
  </si>
  <si>
    <t>OR-422S</t>
  </si>
  <si>
    <t>OR-429</t>
  </si>
  <si>
    <t>OR-42S</t>
  </si>
  <si>
    <t>OR-43</t>
  </si>
  <si>
    <t>OR-451</t>
  </si>
  <si>
    <t>OR-452</t>
  </si>
  <si>
    <t>OR-453</t>
  </si>
  <si>
    <t>OR-454</t>
  </si>
  <si>
    <t>OR-46</t>
  </si>
  <si>
    <t>OR-47</t>
  </si>
  <si>
    <t>OR-501</t>
  </si>
  <si>
    <t>OR-51</t>
  </si>
  <si>
    <t>OR-52</t>
  </si>
  <si>
    <t>OR-528</t>
  </si>
  <si>
    <t>OR-53</t>
  </si>
  <si>
    <t>OR-540</t>
  </si>
  <si>
    <t>OR-542</t>
  </si>
  <si>
    <t>OR-551</t>
  </si>
  <si>
    <t>OR-569</t>
  </si>
  <si>
    <t>OR-58</t>
  </si>
  <si>
    <t>OR-6</t>
  </si>
  <si>
    <t>OR-62</t>
  </si>
  <si>
    <t>OR-66</t>
  </si>
  <si>
    <t>OR-7</t>
  </si>
  <si>
    <t>OR-70</t>
  </si>
  <si>
    <t>OR-74</t>
  </si>
  <si>
    <t>OR-78</t>
  </si>
  <si>
    <t>OR-8</t>
  </si>
  <si>
    <t>OR-82</t>
  </si>
  <si>
    <t>OR-86</t>
  </si>
  <si>
    <t>OR-86S</t>
  </si>
  <si>
    <t>OR-99</t>
  </si>
  <si>
    <t>OR-99E</t>
  </si>
  <si>
    <t>OR-99EB</t>
  </si>
  <si>
    <t>OR-99W</t>
  </si>
  <si>
    <t>US-101</t>
  </si>
  <si>
    <t>US-101B</t>
  </si>
  <si>
    <t>US-197</t>
  </si>
  <si>
    <t>US-199</t>
  </si>
  <si>
    <t>US-20</t>
  </si>
  <si>
    <t>US-26</t>
  </si>
  <si>
    <t>US-30</t>
  </si>
  <si>
    <t>US-30B</t>
  </si>
  <si>
    <t>US-30BY</t>
  </si>
  <si>
    <t>US-395</t>
  </si>
  <si>
    <t>US-730</t>
  </si>
  <si>
    <t>US-95</t>
  </si>
  <si>
    <t>US-95S</t>
  </si>
  <si>
    <t>US-97</t>
  </si>
  <si>
    <t>US-97B</t>
  </si>
  <si>
    <t xml:space="preserve">Redmond </t>
  </si>
  <si>
    <t>Install Urban Traffic Signal</t>
  </si>
  <si>
    <t>Install Rural Traffic Signal</t>
  </si>
  <si>
    <t>Install Passing Lane  or Climbing Lane on Rural, 2-Lane Roadway</t>
  </si>
  <si>
    <t>H60</t>
  </si>
  <si>
    <t>Reduce Intersection Skew Angle (Minor Street Stop-Controlled Intersections Only) on 3-Leg intersection</t>
  </si>
  <si>
    <t>H61</t>
  </si>
  <si>
    <t>Reduce Intersection Skew Angle (Minor Street Stop-Controlled Intersections Only) on 4-Leg intersection</t>
  </si>
  <si>
    <t>H62</t>
  </si>
  <si>
    <t>H63</t>
  </si>
  <si>
    <t>H64</t>
  </si>
  <si>
    <t>H65</t>
  </si>
  <si>
    <t>H66</t>
  </si>
  <si>
    <t>Protected Left Turn - Split Side Street Signal Phasing</t>
  </si>
  <si>
    <t>Left Turning Traffic Calming Treatments (Left Turn Wedge), Posted Speeds &lt; 35 MPH</t>
  </si>
  <si>
    <t>Left Turning Traffic Calming Treatments (Hardened Centerline), posted speeds &lt;35 MPH</t>
  </si>
  <si>
    <t>I22</t>
  </si>
  <si>
    <t>Install Advance Warning Signs (Signal Ahead)</t>
  </si>
  <si>
    <t>I23</t>
  </si>
  <si>
    <t>I24</t>
  </si>
  <si>
    <t>I25</t>
  </si>
  <si>
    <t>I26</t>
  </si>
  <si>
    <t>I27</t>
  </si>
  <si>
    <t>I28</t>
  </si>
  <si>
    <t>I29</t>
  </si>
  <si>
    <t>I30</t>
  </si>
  <si>
    <t>I31</t>
  </si>
  <si>
    <t>I32</t>
  </si>
  <si>
    <t>I33</t>
  </si>
  <si>
    <t>Curb Extensions</t>
  </si>
  <si>
    <t>Reduce Right Turn Permissive Conflicts (right turn arrow)</t>
  </si>
  <si>
    <t>BP8</t>
  </si>
  <si>
    <t>BP9</t>
  </si>
  <si>
    <t>BP10</t>
  </si>
  <si>
    <t>BP26</t>
  </si>
  <si>
    <t>BP27</t>
  </si>
  <si>
    <t>BP28</t>
  </si>
  <si>
    <t>BP29</t>
  </si>
  <si>
    <t>Sidewalk</t>
  </si>
  <si>
    <t>BP30</t>
  </si>
  <si>
    <t>BP31</t>
  </si>
  <si>
    <t>Street Tree's (supports blueprint for Urban Design)</t>
  </si>
  <si>
    <t>Install Speed Feedback Sign</t>
  </si>
  <si>
    <t>RD27</t>
  </si>
  <si>
    <t>RD28</t>
  </si>
  <si>
    <t>All Injury (Excludes PDO's)</t>
  </si>
  <si>
    <t>Signalized or Unsignalized</t>
  </si>
  <si>
    <t>Unsignalized</t>
  </si>
  <si>
    <t xml:space="preserve">Signalized   </t>
  </si>
  <si>
    <t>Rear end</t>
  </si>
  <si>
    <t>Fatal/Serious Injury (A)</t>
  </si>
  <si>
    <t>Pedestrian - walking along</t>
  </si>
  <si>
    <t>Wildilfe only</t>
  </si>
  <si>
    <t>type</t>
  </si>
  <si>
    <t>August 2020</t>
  </si>
  <si>
    <r>
      <t>Christina McDaniel-Wilson, PE, RSP</t>
    </r>
    <r>
      <rPr>
        <vertAlign val="subscript"/>
        <sz val="10"/>
        <rFont val="Arial"/>
        <family val="2"/>
      </rPr>
      <t>1</t>
    </r>
  </si>
  <si>
    <t xml:space="preserve">(2 CMs): Install Wrong Way Driving Countermeasures: Signing, Pavement markings, Geometric Modifications, and ITS Technologies (seeTable 3.1 in Wrong-Way Driving Analysis and Recommendations Final Report)
</t>
  </si>
  <si>
    <t>(1 - 2 CMs): Improve Intersection Warning: Stop Ahead Pavement Markings, Stop Ahead Signs, Larger Signs, Additional Stop Signs and/or Other Intersection Warning or Regulatory Signs</t>
  </si>
  <si>
    <t>(3 - 4 CMs)- Improve Intersection Warning: Stop Ahead Pavement Markings, Stop Ahead Signs, Larger Signs, Additional Stop Signs and/or Other Intersection Warning or Regulatory Signs</t>
  </si>
  <si>
    <t>(5 - 7 CMs): Improve Intersection Warning: Stop Ahead Pavement Markings, Stop Ahead Signs, Larger Signs, Additional Stop Signs and/or Other Intersection Warning or Regulatory Signs</t>
  </si>
  <si>
    <t>(2 CMs):  Improve Signal Hardware: Lenses, Reflectorized Back plates, Size, and Number</t>
  </si>
  <si>
    <t>(3 - 4 CMs): Improve Signal Hardware: Lenses, Reflectorized Back plates, Size, and Number</t>
  </si>
  <si>
    <t>(5 - 6 CMs): Improve Signal Hardware: Lenses, Reflectorized Back plates, Size, and Number</t>
  </si>
  <si>
    <t xml:space="preserve">(4 or more CMs): Install Wrong Way Driving Countermeasures: Signing, Pavement markings, Geometric Modifications, and ITS Technologies (seeTable 3.1 in Wrong-Way Driving Analysis and Recommendations Final Report)
</t>
  </si>
  <si>
    <t xml:space="preserve">(3 CMs): Install Wrong Way Driving Countermeasures: Signing, Pavement markings, Geometric Modifications, and ITS Technologies (seeTable 3.1 in Wrong-Way Driving Analysis and Recommendations Final Report)
</t>
  </si>
  <si>
    <t>Fatal &amp; Inj A Crashes = 1-(1*0.34) = 0.66</t>
  </si>
  <si>
    <t>Injury B &amp; C Crashes: 2-(2*0.34) = 1.32</t>
  </si>
  <si>
    <t>Recall from example:</t>
  </si>
  <si>
    <t>Since countermeasures I2 and I13 target all crash types and all severities, ‘BC Form by Severity’ worksheet will be used for these two countermeasures.</t>
  </si>
  <si>
    <t>Install Urban Traffic Signal (Rear End)</t>
  </si>
  <si>
    <t>Install Rural Traffic Signal (Rear End)</t>
  </si>
  <si>
    <t>Fatal and Serious (Injury A) Injury</t>
  </si>
  <si>
    <t>RDX_R1</t>
  </si>
  <si>
    <t>Install 6' Paved Shoulder Where None Exists</t>
  </si>
  <si>
    <t>Redwood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</si>
</sst>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quot;$&quot;\ \ ##,###"/>
    <numFmt numFmtId="166" formatCode="m/d/yy"/>
    <numFmt numFmtId="167" formatCode="&quot;$&quot;#,##0"/>
    <numFmt numFmtId="168" formatCode="0.0"/>
    <numFmt numFmtId="169" formatCode="0.00_);\(0.00\)"/>
    <numFmt numFmtId="170" formatCode="m/d/yyyy;@"/>
    <numFmt numFmtId="171" formatCode="000"/>
  </numFmts>
  <fonts count="68" x14ac:knownFonts="1">
    <font>
      <sz val="10"/>
      <name val="Arial"/>
    </font>
    <font>
      <sz val="11"/>
      <color theme="1"/>
      <name val="Calibri"/>
      <family val="2"/>
      <scheme val="minor"/>
    </font>
    <font>
      <sz val="11"/>
      <color theme="1"/>
      <name val="Calibri"/>
      <family val="2"/>
      <scheme val="minor"/>
    </font>
    <font>
      <sz val="10"/>
      <name val="Arial"/>
      <family val="2"/>
    </font>
    <font>
      <b/>
      <sz val="16"/>
      <name val="Arial"/>
      <family val="2"/>
    </font>
    <font>
      <b/>
      <sz val="12"/>
      <name val="Arial"/>
      <family val="2"/>
    </font>
    <font>
      <sz val="10"/>
      <name val="Arial"/>
      <family val="2"/>
    </font>
    <font>
      <sz val="11"/>
      <name val="Arial"/>
      <family val="2"/>
    </font>
    <font>
      <vertAlign val="superscript"/>
      <sz val="11"/>
      <name val="Arial"/>
      <family val="2"/>
    </font>
    <font>
      <sz val="10"/>
      <color indexed="8"/>
      <name val="MS Sans Serif"/>
      <family val="2"/>
    </font>
    <font>
      <b/>
      <sz val="11"/>
      <color indexed="12"/>
      <name val="Arial"/>
      <family val="2"/>
    </font>
    <font>
      <b/>
      <sz val="11"/>
      <name val="Arial"/>
      <family val="2"/>
    </font>
    <font>
      <i/>
      <sz val="11"/>
      <name val="Arial"/>
      <family val="2"/>
    </font>
    <font>
      <b/>
      <sz val="14"/>
      <name val="Arial"/>
      <family val="2"/>
    </font>
    <font>
      <sz val="14"/>
      <name val="Arial"/>
      <family val="2"/>
    </font>
    <font>
      <sz val="10"/>
      <color indexed="55"/>
      <name val="Arial"/>
      <family val="2"/>
    </font>
    <font>
      <sz val="11"/>
      <color indexed="12"/>
      <name val="Arial"/>
      <family val="2"/>
    </font>
    <font>
      <sz val="10"/>
      <color indexed="8"/>
      <name val="Arial"/>
      <family val="2"/>
    </font>
    <font>
      <b/>
      <vertAlign val="superscript"/>
      <sz val="11"/>
      <name val="Arial"/>
      <family val="2"/>
    </font>
    <font>
      <b/>
      <u/>
      <sz val="11"/>
      <name val="Arial"/>
      <family val="2"/>
    </font>
    <font>
      <vertAlign val="superscript"/>
      <sz val="10"/>
      <name val="Arial"/>
      <family val="2"/>
    </font>
    <font>
      <sz val="8"/>
      <name val="Arial"/>
      <family val="2"/>
    </font>
    <font>
      <u/>
      <sz val="10"/>
      <name val="Arial"/>
      <family val="2"/>
    </font>
    <font>
      <b/>
      <u/>
      <sz val="14"/>
      <name val="Arial"/>
      <family val="2"/>
    </font>
    <font>
      <sz val="10"/>
      <name val="Symbol"/>
      <family val="1"/>
      <charset val="2"/>
    </font>
    <font>
      <b/>
      <i/>
      <sz val="10"/>
      <name val="Arial"/>
      <family val="2"/>
    </font>
    <font>
      <b/>
      <sz val="10"/>
      <name val="Arial"/>
      <family val="2"/>
    </font>
    <font>
      <b/>
      <sz val="12"/>
      <color indexed="8"/>
      <name val="Arial"/>
      <family val="2"/>
    </font>
    <font>
      <i/>
      <sz val="11"/>
      <color indexed="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0"/>
      <color rgb="FF000000"/>
      <name val="Times New Roman"/>
      <family val="1"/>
    </font>
    <font>
      <sz val="10"/>
      <color theme="1"/>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0000"/>
      <name val="Arial"/>
      <family val="2"/>
    </font>
    <font>
      <sz val="10"/>
      <color rgb="FFFF0000"/>
      <name val="Arial"/>
      <family val="2"/>
    </font>
    <font>
      <b/>
      <sz val="12"/>
      <color theme="1"/>
      <name val="Arial"/>
      <family val="2"/>
    </font>
    <font>
      <b/>
      <sz val="10"/>
      <color theme="1"/>
      <name val="Arial"/>
      <family val="2"/>
    </font>
    <font>
      <sz val="11"/>
      <color rgb="FF0000FF"/>
      <name val="Arial"/>
      <family val="2"/>
    </font>
    <font>
      <i/>
      <sz val="14"/>
      <color rgb="FFFF0000"/>
      <name val="Arial"/>
      <family val="2"/>
    </font>
    <font>
      <sz val="14"/>
      <color rgb="FFFF0000"/>
      <name val="Arial"/>
      <family val="2"/>
    </font>
    <font>
      <b/>
      <i/>
      <sz val="10"/>
      <color rgb="FFFF0000"/>
      <name val="Arial"/>
      <family val="2"/>
    </font>
    <font>
      <u/>
      <sz val="10"/>
      <color theme="10"/>
      <name val="Arial"/>
      <family val="2"/>
    </font>
    <font>
      <b/>
      <i/>
      <sz val="11"/>
      <name val="Arial"/>
      <family val="2"/>
    </font>
    <font>
      <sz val="10"/>
      <name val="Verdana"/>
      <family val="2"/>
    </font>
    <font>
      <sz val="36"/>
      <color rgb="FFFF0000"/>
      <name val="Arial"/>
      <family val="2"/>
    </font>
    <font>
      <i/>
      <sz val="10"/>
      <name val="Arial"/>
      <family val="2"/>
    </font>
    <font>
      <sz val="11"/>
      <color theme="1"/>
      <name val="Arial"/>
      <family val="2"/>
    </font>
    <font>
      <u/>
      <sz val="10"/>
      <color indexed="12"/>
      <name val="Arial"/>
      <family val="2"/>
    </font>
    <font>
      <sz val="10"/>
      <color indexed="12"/>
      <name val="Arial"/>
      <family val="2"/>
    </font>
    <font>
      <b/>
      <i/>
      <sz val="10"/>
      <color theme="1"/>
      <name val="Arial"/>
      <family val="2"/>
    </font>
    <font>
      <b/>
      <u/>
      <sz val="10"/>
      <name val="Arial"/>
      <family val="2"/>
    </font>
    <font>
      <b/>
      <sz val="11"/>
      <color theme="1"/>
      <name val="Arial"/>
      <family val="2"/>
    </font>
    <font>
      <vertAlign val="subscript"/>
      <sz val="10"/>
      <name val="Arial"/>
      <family val="2"/>
    </font>
  </fonts>
  <fills count="45">
    <fill>
      <patternFill patternType="none"/>
    </fill>
    <fill>
      <patternFill patternType="gray125"/>
    </fill>
    <fill>
      <patternFill patternType="solid">
        <fgColor indexed="55"/>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39997558519241921"/>
        <bgColor indexed="64"/>
      </patternFill>
    </fill>
    <fill>
      <patternFill patternType="solid">
        <fgColor theme="6" tint="0.39994506668294322"/>
        <bgColor indexed="64"/>
      </patternFill>
    </fill>
    <fill>
      <patternFill patternType="solid">
        <fgColor rgb="FFCCFFFF"/>
        <bgColor indexed="64"/>
      </patternFill>
    </fill>
    <fill>
      <patternFill patternType="solid">
        <fgColor rgb="FFFFFF9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s>
  <borders count="75">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double">
        <color indexed="64"/>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style="double">
        <color indexed="64"/>
      </left>
      <right/>
      <top/>
      <bottom style="double">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8"/>
      </left>
      <right style="thin">
        <color indexed="8"/>
      </right>
      <top style="thin">
        <color indexed="8"/>
      </top>
      <bottom style="thin">
        <color indexed="8"/>
      </bottom>
      <diagonal/>
    </border>
    <border>
      <left/>
      <right/>
      <top style="double">
        <color indexed="64"/>
      </top>
      <bottom style="thin">
        <color indexed="64"/>
      </bottom>
      <diagonal/>
    </border>
    <border>
      <left/>
      <right/>
      <top/>
      <bottom style="double">
        <color indexed="64"/>
      </bottom>
      <diagonal/>
    </border>
    <border>
      <left style="double">
        <color indexed="64"/>
      </left>
      <right style="thin">
        <color indexed="64"/>
      </right>
      <top/>
      <bottom style="double">
        <color indexed="64"/>
      </bottom>
      <diagonal/>
    </border>
    <border>
      <left style="double">
        <color indexed="64"/>
      </left>
      <right style="thin">
        <color indexed="64"/>
      </right>
      <top style="thin">
        <color indexed="8"/>
      </top>
      <bottom/>
      <diagonal/>
    </border>
    <border>
      <left style="double">
        <color indexed="64"/>
      </left>
      <right style="thin">
        <color indexed="64"/>
      </right>
      <top/>
      <bottom/>
      <diagonal/>
    </border>
    <border>
      <left style="thin">
        <color indexed="64"/>
      </left>
      <right style="thin">
        <color indexed="64"/>
      </right>
      <top style="double">
        <color indexed="64"/>
      </top>
      <bottom style="thin">
        <color indexed="64"/>
      </bottom>
      <diagonal/>
    </border>
    <border>
      <left style="double">
        <color indexed="64"/>
      </left>
      <right/>
      <top/>
      <bottom/>
      <diagonal/>
    </border>
    <border>
      <left style="thin">
        <color indexed="64"/>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double">
        <color indexed="64"/>
      </top>
      <bottom style="thin">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bottom/>
      <diagonal/>
    </border>
    <border>
      <left style="double">
        <color indexed="64"/>
      </left>
      <right/>
      <top style="thin">
        <color indexed="64"/>
      </top>
      <bottom/>
      <diagonal/>
    </border>
    <border>
      <left/>
      <right style="double">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auto="1"/>
      </left>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s>
  <cellStyleXfs count="512">
    <xf numFmtId="0" fontId="0" fillId="0" borderId="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1" fillId="31" borderId="0" applyNumberFormat="0" applyBorder="0" applyAlignment="0" applyProtection="0"/>
    <xf numFmtId="0" fontId="32" fillId="32" borderId="55" applyNumberFormat="0" applyAlignment="0" applyProtection="0"/>
    <xf numFmtId="0" fontId="33" fillId="33" borderId="56"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34" fillId="0" borderId="0" applyNumberFormat="0" applyFill="0" applyBorder="0" applyAlignment="0" applyProtection="0"/>
    <xf numFmtId="0" fontId="35" fillId="34" borderId="0" applyNumberFormat="0" applyBorder="0" applyAlignment="0" applyProtection="0"/>
    <xf numFmtId="0" fontId="36" fillId="0" borderId="57" applyNumberFormat="0" applyFill="0" applyAlignment="0" applyProtection="0"/>
    <xf numFmtId="0" fontId="37" fillId="0" borderId="58" applyNumberFormat="0" applyFill="0" applyAlignment="0" applyProtection="0"/>
    <xf numFmtId="0" fontId="38" fillId="0" borderId="59" applyNumberFormat="0" applyFill="0" applyAlignment="0" applyProtection="0"/>
    <xf numFmtId="0" fontId="38" fillId="0" borderId="0" applyNumberFormat="0" applyFill="0" applyBorder="0" applyAlignment="0" applyProtection="0"/>
    <xf numFmtId="0" fontId="39" fillId="35" borderId="55" applyNumberFormat="0" applyAlignment="0" applyProtection="0"/>
    <xf numFmtId="0" fontId="40" fillId="0" borderId="60" applyNumberFormat="0" applyFill="0" applyAlignment="0" applyProtection="0"/>
    <xf numFmtId="0" fontId="41" fillId="36" borderId="0" applyNumberFormat="0" applyBorder="0" applyAlignment="0" applyProtection="0"/>
    <xf numFmtId="0" fontId="6" fillId="0" borderId="0"/>
    <xf numFmtId="0" fontId="6" fillId="0" borderId="0"/>
    <xf numFmtId="0" fontId="6" fillId="0" borderId="0"/>
    <xf numFmtId="0" fontId="6" fillId="0" borderId="0"/>
    <xf numFmtId="0" fontId="42" fillId="0" borderId="0"/>
    <xf numFmtId="0" fontId="29" fillId="0" borderId="0"/>
    <xf numFmtId="0" fontId="43" fillId="0" borderId="0"/>
    <xf numFmtId="0" fontId="29" fillId="0" borderId="0"/>
    <xf numFmtId="0" fontId="3" fillId="0" borderId="0"/>
    <xf numFmtId="0" fontId="9" fillId="0" borderId="0"/>
    <xf numFmtId="0" fontId="29" fillId="37" borderId="61" applyNumberFormat="0" applyFont="0" applyAlignment="0" applyProtection="0"/>
    <xf numFmtId="0" fontId="44" fillId="32" borderId="62" applyNumberFormat="0" applyAlignment="0" applyProtection="0"/>
    <xf numFmtId="9" fontId="3" fillId="0" borderId="0" applyFont="0" applyFill="0" applyBorder="0" applyAlignment="0" applyProtection="0"/>
    <xf numFmtId="0" fontId="45" fillId="0" borderId="0" applyNumberFormat="0" applyFill="0" applyBorder="0" applyAlignment="0" applyProtection="0"/>
    <xf numFmtId="0" fontId="46" fillId="0" borderId="63" applyNumberFormat="0" applyFill="0" applyAlignment="0" applyProtection="0"/>
    <xf numFmtId="0" fontId="47" fillId="0" borderId="0" applyNumberFormat="0" applyFill="0" applyBorder="0" applyAlignment="0" applyProtection="0"/>
    <xf numFmtId="0" fontId="3"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3" fillId="0" borderId="0"/>
    <xf numFmtId="0" fontId="3" fillId="0" borderId="0"/>
    <xf numFmtId="0" fontId="3" fillId="0" borderId="0"/>
    <xf numFmtId="0" fontId="3" fillId="0" borderId="0"/>
    <xf numFmtId="0" fontId="2" fillId="0" borderId="0"/>
    <xf numFmtId="0" fontId="2" fillId="0" borderId="0"/>
    <xf numFmtId="0" fontId="2" fillId="37" borderId="61" applyNumberFormat="0" applyFont="0" applyAlignment="0" applyProtection="0"/>
    <xf numFmtId="0" fontId="56" fillId="0" borderId="0" applyNumberFormat="0" applyFill="0" applyBorder="0" applyAlignment="0" applyProtection="0"/>
    <xf numFmtId="0" fontId="36" fillId="0" borderId="57" applyNumberFormat="0" applyFill="0" applyAlignment="0" applyProtection="0"/>
    <xf numFmtId="0" fontId="37" fillId="0" borderId="58" applyNumberFormat="0" applyFill="0" applyAlignment="0" applyProtection="0"/>
    <xf numFmtId="0" fontId="38" fillId="0" borderId="59" applyNumberFormat="0" applyFill="0" applyAlignment="0" applyProtection="0"/>
    <xf numFmtId="0" fontId="38" fillId="0" borderId="0" applyNumberFormat="0" applyFill="0" applyBorder="0" applyAlignment="0" applyProtection="0"/>
    <xf numFmtId="0" fontId="35" fillId="34" borderId="0" applyNumberFormat="0" applyBorder="0" applyAlignment="0" applyProtection="0"/>
    <xf numFmtId="0" fontId="31" fillId="31" borderId="0" applyNumberFormat="0" applyBorder="0" applyAlignment="0" applyProtection="0"/>
    <xf numFmtId="0" fontId="41" fillId="36" borderId="0" applyNumberFormat="0" applyBorder="0" applyAlignment="0" applyProtection="0"/>
    <xf numFmtId="0" fontId="39" fillId="35" borderId="55" applyNumberFormat="0" applyAlignment="0" applyProtection="0"/>
    <xf numFmtId="0" fontId="44" fillId="32" borderId="62" applyNumberFormat="0" applyAlignment="0" applyProtection="0"/>
    <xf numFmtId="0" fontId="32" fillId="32" borderId="55" applyNumberFormat="0" applyAlignment="0" applyProtection="0"/>
    <xf numFmtId="0" fontId="40" fillId="0" borderId="60" applyNumberFormat="0" applyFill="0" applyAlignment="0" applyProtection="0"/>
    <xf numFmtId="0" fontId="33" fillId="33" borderId="56" applyNumberFormat="0" applyAlignment="0" applyProtection="0"/>
    <xf numFmtId="0" fontId="47" fillId="0" borderId="0" applyNumberFormat="0" applyFill="0" applyBorder="0" applyAlignment="0" applyProtection="0"/>
    <xf numFmtId="0" fontId="34" fillId="0" borderId="0" applyNumberFormat="0" applyFill="0" applyBorder="0" applyAlignment="0" applyProtection="0"/>
    <xf numFmtId="0" fontId="46" fillId="0" borderId="63" applyNumberFormat="0" applyFill="0" applyAlignment="0" applyProtection="0"/>
    <xf numFmtId="0" fontId="30" fillId="25"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30" fillId="19" borderId="0" applyNumberFormat="0" applyBorder="0" applyAlignment="0" applyProtection="0"/>
    <xf numFmtId="0" fontId="30" fillId="26"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30" fillId="20" borderId="0" applyNumberFormat="0" applyBorder="0" applyAlignment="0" applyProtection="0"/>
    <xf numFmtId="0" fontId="30" fillId="27"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30" fillId="21" borderId="0" applyNumberFormat="0" applyBorder="0" applyAlignment="0" applyProtection="0"/>
    <xf numFmtId="0" fontId="30" fillId="28"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30" fillId="22" borderId="0" applyNumberFormat="0" applyBorder="0" applyAlignment="0" applyProtection="0"/>
    <xf numFmtId="0" fontId="30" fillId="29"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30" fillId="23" borderId="0" applyNumberFormat="0" applyBorder="0" applyAlignment="0" applyProtection="0"/>
    <xf numFmtId="0" fontId="30" fillId="30"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30" fillId="2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56"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37" borderId="61" applyNumberFormat="0" applyFont="0" applyAlignment="0" applyProtection="0"/>
    <xf numFmtId="0" fontId="1" fillId="37" borderId="6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37" borderId="61" applyNumberFormat="0" applyFont="0" applyAlignment="0" applyProtection="0"/>
    <xf numFmtId="0" fontId="1" fillId="37" borderId="61" applyNumberFormat="0" applyFont="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0" borderId="0"/>
    <xf numFmtId="0" fontId="1" fillId="37" borderId="61" applyNumberFormat="0" applyFont="0" applyAlignment="0" applyProtection="0"/>
    <xf numFmtId="0" fontId="3" fillId="0" borderId="0">
      <alignment wrapText="1"/>
    </xf>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0" borderId="0"/>
    <xf numFmtId="0" fontId="1" fillId="37" borderId="61" applyNumberFormat="0" applyFont="0" applyAlignment="0" applyProtection="0"/>
    <xf numFmtId="0" fontId="3" fillId="0" borderId="0"/>
    <xf numFmtId="0" fontId="1" fillId="0" borderId="0"/>
    <xf numFmtId="0" fontId="1" fillId="0" borderId="0"/>
    <xf numFmtId="0" fontId="3" fillId="0" borderId="0">
      <alignment wrapText="1"/>
    </xf>
    <xf numFmtId="0" fontId="1" fillId="37" borderId="61" applyNumberFormat="0" applyFont="0" applyAlignment="0" applyProtection="0"/>
    <xf numFmtId="0" fontId="1" fillId="0" borderId="0"/>
    <xf numFmtId="0" fontId="1" fillId="37" borderId="61" applyNumberFormat="0" applyFont="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0" borderId="0"/>
    <xf numFmtId="0" fontId="1" fillId="37" borderId="61" applyNumberFormat="0" applyFont="0" applyAlignment="0" applyProtection="0"/>
    <xf numFmtId="0" fontId="3" fillId="0" borderId="0"/>
    <xf numFmtId="0" fontId="3" fillId="0" borderId="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37" borderId="61" applyNumberFormat="0" applyFont="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37" borderId="61" applyNumberFormat="0" applyFont="0" applyAlignment="0" applyProtection="0"/>
    <xf numFmtId="0" fontId="1" fillId="37" borderId="61" applyNumberFormat="0" applyFont="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0" borderId="0"/>
    <xf numFmtId="0" fontId="1" fillId="37" borderId="61" applyNumberFormat="0" applyFont="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0" borderId="0"/>
    <xf numFmtId="0" fontId="1" fillId="37" borderId="61" applyNumberFormat="0" applyFont="0" applyAlignment="0" applyProtection="0"/>
    <xf numFmtId="0" fontId="1" fillId="0" borderId="0"/>
    <xf numFmtId="0" fontId="1" fillId="0" borderId="0"/>
    <xf numFmtId="0" fontId="1" fillId="37" borderId="61" applyNumberFormat="0" applyFont="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1" fillId="0" borderId="0"/>
    <xf numFmtId="0" fontId="1" fillId="37" borderId="61" applyNumberFormat="0" applyFont="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0" borderId="0"/>
    <xf numFmtId="0" fontId="1" fillId="37" borderId="61" applyNumberFormat="0" applyFont="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37" borderId="61" applyNumberFormat="0" applyFont="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0" borderId="0"/>
    <xf numFmtId="0" fontId="1" fillId="0" borderId="0"/>
    <xf numFmtId="0" fontId="1" fillId="0" borderId="0"/>
    <xf numFmtId="0" fontId="1" fillId="37" borderId="61" applyNumberFormat="0" applyFont="0" applyAlignment="0" applyProtection="0"/>
    <xf numFmtId="0" fontId="1" fillId="37" borderId="61" applyNumberFormat="0" applyFont="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0" borderId="0"/>
    <xf numFmtId="0" fontId="1" fillId="37" borderId="61" applyNumberFormat="0" applyFont="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0" borderId="0"/>
    <xf numFmtId="0" fontId="1" fillId="37" borderId="61" applyNumberFormat="0" applyFont="0" applyAlignment="0" applyProtection="0"/>
    <xf numFmtId="0" fontId="1" fillId="0" borderId="0"/>
    <xf numFmtId="0" fontId="1" fillId="0" borderId="0"/>
    <xf numFmtId="0" fontId="1" fillId="37" borderId="61"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cellStyleXfs>
  <cellXfs count="617">
    <xf numFmtId="0" fontId="0" fillId="0" borderId="0" xfId="0"/>
    <xf numFmtId="0" fontId="0" fillId="0" borderId="0" xfId="0" applyAlignment="1">
      <alignment horizontal="center"/>
    </xf>
    <xf numFmtId="1" fontId="3" fillId="0" borderId="0" xfId="47" applyNumberFormat="1"/>
    <xf numFmtId="0" fontId="5" fillId="0" borderId="0" xfId="0" applyFont="1" applyAlignment="1">
      <alignment horizontal="center"/>
    </xf>
    <xf numFmtId="0" fontId="7" fillId="0" borderId="0" xfId="0" applyFont="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xf numFmtId="0" fontId="7" fillId="0" borderId="4" xfId="0" applyFont="1" applyBorder="1"/>
    <xf numFmtId="0" fontId="7" fillId="0" borderId="0" xfId="0" applyFont="1" applyFill="1"/>
    <xf numFmtId="0" fontId="7" fillId="0" borderId="0" xfId="0" applyFont="1" applyFill="1" applyBorder="1"/>
    <xf numFmtId="0" fontId="7" fillId="0" borderId="0" xfId="0" applyFont="1" applyBorder="1"/>
    <xf numFmtId="0" fontId="15" fillId="2" borderId="0" xfId="0" applyFont="1" applyFill="1" applyAlignment="1">
      <alignment horizontal="center"/>
    </xf>
    <xf numFmtId="0" fontId="15" fillId="0" borderId="0" xfId="0" applyFont="1" applyFill="1" applyAlignment="1">
      <alignment horizontal="center"/>
    </xf>
    <xf numFmtId="0" fontId="7" fillId="0" borderId="4" xfId="0" applyFont="1" applyBorder="1" applyAlignment="1">
      <alignment horizontal="left" vertical="center"/>
    </xf>
    <xf numFmtId="0" fontId="7" fillId="0" borderId="0" xfId="0" applyFont="1" applyAlignment="1">
      <alignment wrapText="1"/>
    </xf>
    <xf numFmtId="0" fontId="10" fillId="0" borderId="0" xfId="0" applyFont="1" applyBorder="1" applyAlignment="1" applyProtection="1">
      <alignment horizontal="left" vertical="center"/>
      <protection locked="0"/>
    </xf>
    <xf numFmtId="166" fontId="10" fillId="0" borderId="0" xfId="0" applyNumberFormat="1" applyFont="1" applyBorder="1" applyAlignment="1" applyProtection="1">
      <alignment horizontal="center" vertical="center"/>
      <protection locked="0"/>
    </xf>
    <xf numFmtId="0" fontId="7" fillId="0" borderId="5" xfId="0" applyFont="1" applyBorder="1" applyAlignment="1">
      <alignment horizontal="right" vertical="center"/>
    </xf>
    <xf numFmtId="0" fontId="7" fillId="0" borderId="6" xfId="0" applyFont="1" applyBorder="1" applyAlignment="1">
      <alignment vertical="center"/>
    </xf>
    <xf numFmtId="0" fontId="7" fillId="0" borderId="4" xfId="0" applyFont="1" applyBorder="1" applyAlignment="1">
      <alignment horizontal="right" vertical="center"/>
    </xf>
    <xf numFmtId="2" fontId="10" fillId="0" borderId="7" xfId="0" applyNumberFormat="1" applyFont="1" applyBorder="1" applyAlignment="1" applyProtection="1">
      <alignment horizontal="center" vertical="center"/>
      <protection locked="0"/>
    </xf>
    <xf numFmtId="0" fontId="10" fillId="0" borderId="8" xfId="0" applyFont="1" applyBorder="1" applyAlignment="1" applyProtection="1">
      <alignment horizontal="left" vertical="center"/>
      <protection locked="0"/>
    </xf>
    <xf numFmtId="0" fontId="7" fillId="0" borderId="9" xfId="0" applyFont="1" applyBorder="1" applyAlignment="1">
      <alignment vertical="center"/>
    </xf>
    <xf numFmtId="0" fontId="7" fillId="0" borderId="0" xfId="0" applyFont="1" applyBorder="1" applyAlignment="1">
      <alignment horizontal="right" vertical="center"/>
    </xf>
    <xf numFmtId="2" fontId="10" fillId="0" borderId="0" xfId="0" applyNumberFormat="1" applyFont="1" applyBorder="1" applyAlignment="1" applyProtection="1">
      <alignment horizontal="center" vertical="center"/>
      <protection locked="0"/>
    </xf>
    <xf numFmtId="0" fontId="12" fillId="0" borderId="10" xfId="0" applyFont="1" applyBorder="1" applyAlignment="1">
      <alignment horizontal="left" vertical="center"/>
    </xf>
    <xf numFmtId="0" fontId="7" fillId="0" borderId="0" xfId="0" applyFont="1" applyBorder="1" applyAlignment="1">
      <alignment vertical="center"/>
    </xf>
    <xf numFmtId="0" fontId="7" fillId="0" borderId="4" xfId="0" applyFont="1" applyFill="1" applyBorder="1"/>
    <xf numFmtId="0" fontId="12" fillId="0" borderId="4" xfId="0" applyFont="1" applyBorder="1" applyAlignment="1">
      <alignment horizontal="center"/>
    </xf>
    <xf numFmtId="0" fontId="12" fillId="0" borderId="4" xfId="0" applyFont="1" applyFill="1" applyBorder="1" applyAlignment="1">
      <alignment horizontal="center"/>
    </xf>
    <xf numFmtId="166" fontId="10" fillId="0" borderId="0" xfId="0" quotePrefix="1" applyNumberFormat="1"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12" fillId="0" borderId="0" xfId="0" applyFont="1" applyFill="1" applyBorder="1" applyAlignment="1">
      <alignment horizontal="center"/>
    </xf>
    <xf numFmtId="2" fontId="10" fillId="0" borderId="12" xfId="0" applyNumberFormat="1" applyFont="1" applyBorder="1" applyAlignment="1" applyProtection="1">
      <alignment horizontal="center" vertical="center"/>
      <protection locked="0"/>
    </xf>
    <xf numFmtId="0" fontId="7" fillId="0" borderId="0" xfId="0" applyFont="1" applyAlignment="1"/>
    <xf numFmtId="169" fontId="6" fillId="0" borderId="13" xfId="28" applyNumberFormat="1" applyFont="1" applyFill="1" applyBorder="1" applyAlignment="1">
      <alignment horizontal="center" vertical="center"/>
    </xf>
    <xf numFmtId="0" fontId="6" fillId="5" borderId="15" xfId="0" applyFont="1" applyFill="1" applyBorder="1" applyAlignment="1">
      <alignment horizontal="center" vertical="center" wrapText="1"/>
    </xf>
    <xf numFmtId="0" fontId="5" fillId="0" borderId="0" xfId="0" applyFont="1" applyAlignment="1">
      <alignment vertical="center"/>
    </xf>
    <xf numFmtId="0" fontId="17" fillId="5" borderId="17" xfId="48" applyFont="1" applyFill="1" applyBorder="1" applyAlignment="1">
      <alignment horizontal="center"/>
    </xf>
    <xf numFmtId="0" fontId="17" fillId="0" borderId="1" xfId="48" applyFont="1" applyFill="1" applyBorder="1" applyAlignment="1">
      <alignment horizontal="left" wrapText="1"/>
    </xf>
    <xf numFmtId="0" fontId="6" fillId="0" borderId="0" xfId="0" applyFont="1"/>
    <xf numFmtId="0" fontId="6" fillId="0" borderId="0" xfId="0" applyFont="1" applyAlignment="1">
      <alignment vertical="center"/>
    </xf>
    <xf numFmtId="0" fontId="0" fillId="0" borderId="0" xfId="0" applyFill="1"/>
    <xf numFmtId="0" fontId="7" fillId="0" borderId="0" xfId="0" applyFont="1" applyFill="1" applyBorder="1" applyProtection="1">
      <protection locked="0"/>
    </xf>
    <xf numFmtId="168" fontId="13" fillId="0" borderId="0" xfId="0" applyNumberFormat="1" applyFont="1" applyFill="1" applyAlignment="1">
      <alignment horizontal="center" vertical="center"/>
    </xf>
    <xf numFmtId="0" fontId="12" fillId="0" borderId="0" xfId="0" applyFont="1" applyBorder="1" applyAlignment="1">
      <alignment horizontal="center"/>
    </xf>
    <xf numFmtId="0" fontId="17" fillId="5" borderId="0" xfId="48" applyFont="1" applyFill="1" applyBorder="1" applyAlignment="1">
      <alignment horizontal="center" wrapText="1"/>
    </xf>
    <xf numFmtId="0" fontId="6" fillId="0" borderId="0" xfId="0" applyFont="1" applyAlignment="1">
      <alignment horizontal="left" wrapText="1"/>
    </xf>
    <xf numFmtId="0" fontId="22" fillId="0" borderId="0" xfId="0" applyFont="1"/>
    <xf numFmtId="0" fontId="19" fillId="0" borderId="0" xfId="0" applyFont="1" applyAlignment="1">
      <alignment vertical="center"/>
    </xf>
    <xf numFmtId="0" fontId="48" fillId="0" borderId="0" xfId="0" applyFont="1" applyAlignment="1">
      <alignment horizontal="left" vertical="center" readingOrder="1"/>
    </xf>
    <xf numFmtId="0" fontId="49" fillId="0" borderId="0" xfId="0" applyFont="1"/>
    <xf numFmtId="0" fontId="48" fillId="0" borderId="0" xfId="0" applyFont="1" applyAlignment="1">
      <alignment vertical="center" wrapText="1" readingOrder="1"/>
    </xf>
    <xf numFmtId="0" fontId="48" fillId="0" borderId="0" xfId="0" applyFont="1" applyAlignment="1">
      <alignment vertical="top" wrapText="1" readingOrder="1"/>
    </xf>
    <xf numFmtId="0" fontId="48" fillId="0" borderId="0" xfId="0" applyFont="1" applyAlignment="1">
      <alignment vertical="center" readingOrder="1"/>
    </xf>
    <xf numFmtId="0" fontId="19" fillId="0" borderId="0" xfId="0" applyFont="1" applyAlignment="1">
      <alignment horizontal="left" vertical="center"/>
    </xf>
    <xf numFmtId="0" fontId="0" fillId="0" borderId="0" xfId="0" applyFill="1" applyProtection="1"/>
    <xf numFmtId="0" fontId="7" fillId="0" borderId="0" xfId="0" applyFont="1" applyFill="1" applyProtection="1"/>
    <xf numFmtId="0" fontId="0" fillId="0" borderId="0" xfId="0" applyProtection="1"/>
    <xf numFmtId="0" fontId="7" fillId="0" borderId="0" xfId="0" applyFont="1" applyFill="1" applyBorder="1" applyProtection="1"/>
    <xf numFmtId="0" fontId="5" fillId="0" borderId="0" xfId="0" applyFont="1" applyAlignment="1" applyProtection="1">
      <alignment horizontal="center"/>
    </xf>
    <xf numFmtId="0" fontId="15" fillId="2" borderId="0" xfId="0" applyFont="1" applyFill="1" applyAlignment="1" applyProtection="1">
      <alignment horizontal="center"/>
    </xf>
    <xf numFmtId="0" fontId="15" fillId="0" borderId="0" xfId="0" applyFont="1" applyFill="1" applyAlignment="1" applyProtection="1">
      <alignment horizontal="center"/>
    </xf>
    <xf numFmtId="0" fontId="7" fillId="0" borderId="0" xfId="0" applyFont="1" applyAlignment="1" applyProtection="1">
      <alignment horizontal="left" vertical="center"/>
    </xf>
    <xf numFmtId="0" fontId="10" fillId="0" borderId="0" xfId="0" applyFont="1" applyBorder="1" applyAlignment="1" applyProtection="1">
      <alignment horizontal="left" vertical="center"/>
    </xf>
    <xf numFmtId="0" fontId="7" fillId="0" borderId="0" xfId="0" applyFont="1" applyAlignment="1" applyProtection="1">
      <alignment horizontal="right" vertical="center"/>
    </xf>
    <xf numFmtId="0" fontId="7" fillId="0" borderId="0" xfId="0" applyFont="1" applyAlignment="1" applyProtection="1">
      <alignment horizontal="center" vertical="center"/>
    </xf>
    <xf numFmtId="166" fontId="10" fillId="0" borderId="0" xfId="0" applyNumberFormat="1" applyFont="1" applyBorder="1" applyAlignment="1" applyProtection="1">
      <alignment horizontal="center" vertical="center"/>
    </xf>
    <xf numFmtId="0" fontId="7" fillId="0" borderId="0" xfId="0" applyFont="1" applyProtection="1"/>
    <xf numFmtId="0" fontId="10" fillId="0" borderId="0" xfId="0" applyFont="1" applyBorder="1" applyAlignment="1" applyProtection="1">
      <alignment horizontal="center" vertical="center"/>
    </xf>
    <xf numFmtId="0" fontId="12" fillId="0" borderId="5" xfId="0" applyFont="1" applyBorder="1" applyAlignment="1" applyProtection="1">
      <alignment horizontal="left" vertical="center"/>
    </xf>
    <xf numFmtId="0" fontId="10" fillId="0" borderId="5" xfId="0" applyFont="1" applyBorder="1" applyAlignment="1" applyProtection="1">
      <alignment horizontal="left" vertical="center"/>
    </xf>
    <xf numFmtId="0" fontId="7" fillId="0" borderId="5" xfId="0" applyFont="1" applyBorder="1" applyAlignment="1" applyProtection="1">
      <alignment horizontal="right" vertical="center"/>
    </xf>
    <xf numFmtId="0" fontId="10" fillId="0" borderId="8" xfId="0" applyFont="1" applyBorder="1" applyAlignment="1" applyProtection="1">
      <alignment horizontal="left" vertical="center"/>
    </xf>
    <xf numFmtId="0" fontId="7" fillId="0" borderId="0" xfId="0" applyFont="1" applyBorder="1" applyAlignment="1" applyProtection="1">
      <alignment vertical="center"/>
    </xf>
    <xf numFmtId="0" fontId="7" fillId="0" borderId="0" xfId="0" applyFont="1" applyBorder="1" applyAlignment="1" applyProtection="1">
      <alignment horizontal="right" vertical="center"/>
    </xf>
    <xf numFmtId="0" fontId="7" fillId="0" borderId="0" xfId="0" applyFont="1" applyBorder="1" applyProtection="1"/>
    <xf numFmtId="2" fontId="10" fillId="0" borderId="12" xfId="0" applyNumberFormat="1" applyFont="1" applyBorder="1" applyAlignment="1" applyProtection="1">
      <alignment horizontal="center" vertical="center"/>
    </xf>
    <xf numFmtId="0" fontId="7" fillId="0" borderId="4" xfId="0" applyFont="1" applyBorder="1" applyAlignment="1" applyProtection="1">
      <alignment vertical="center"/>
    </xf>
    <xf numFmtId="0" fontId="10" fillId="0" borderId="4"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4" xfId="0" applyFont="1" applyBorder="1" applyProtection="1"/>
    <xf numFmtId="0" fontId="7" fillId="0" borderId="4" xfId="0" applyFont="1" applyBorder="1" applyAlignment="1" applyProtection="1">
      <alignment horizontal="right" vertical="center"/>
    </xf>
    <xf numFmtId="2" fontId="10" fillId="0" borderId="4" xfId="0" applyNumberFormat="1" applyFont="1" applyBorder="1" applyAlignment="1" applyProtection="1">
      <alignment horizontal="center" vertical="center"/>
    </xf>
    <xf numFmtId="2" fontId="10" fillId="0" borderId="11" xfId="0" applyNumberFormat="1" applyFont="1" applyBorder="1" applyAlignment="1" applyProtection="1">
      <alignment horizontal="center" vertical="center"/>
    </xf>
    <xf numFmtId="2" fontId="10" fillId="0" borderId="7" xfId="0" applyNumberFormat="1" applyFont="1" applyBorder="1" applyAlignment="1" applyProtection="1">
      <alignment horizontal="center" vertical="center"/>
    </xf>
    <xf numFmtId="2" fontId="10" fillId="0" borderId="0" xfId="0" applyNumberFormat="1"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0" xfId="0" applyFont="1" applyAlignment="1" applyProtection="1">
      <alignment vertical="center"/>
    </xf>
    <xf numFmtId="166" fontId="10" fillId="0" borderId="0" xfId="0" quotePrefix="1" applyNumberFormat="1" applyFont="1" applyBorder="1" applyAlignment="1" applyProtection="1">
      <alignment horizontal="center" vertical="center"/>
    </xf>
    <xf numFmtId="0" fontId="7" fillId="0" borderId="0" xfId="0" applyFont="1" applyAlignment="1" applyProtection="1"/>
    <xf numFmtId="0" fontId="12" fillId="0" borderId="4" xfId="0" applyFont="1" applyBorder="1" applyAlignment="1" applyProtection="1">
      <alignment horizontal="center"/>
    </xf>
    <xf numFmtId="0" fontId="7" fillId="0" borderId="4" xfId="0" applyFont="1" applyFill="1" applyBorder="1" applyProtection="1"/>
    <xf numFmtId="0" fontId="12" fillId="0" borderId="4" xfId="0" applyFont="1" applyFill="1" applyBorder="1" applyAlignment="1" applyProtection="1">
      <alignment horizontal="center"/>
    </xf>
    <xf numFmtId="0" fontId="7" fillId="0" borderId="0" xfId="0" applyFont="1" applyBorder="1" applyAlignment="1" applyProtection="1">
      <alignment horizontal="center"/>
    </xf>
    <xf numFmtId="0" fontId="7" fillId="0" borderId="0" xfId="0" applyFont="1" applyFill="1" applyBorder="1" applyAlignment="1" applyProtection="1">
      <alignment horizontal="center"/>
    </xf>
    <xf numFmtId="0" fontId="12" fillId="0" borderId="0" xfId="0" applyFont="1" applyFill="1" applyAlignment="1" applyProtection="1">
      <alignment horizontal="right"/>
    </xf>
    <xf numFmtId="0" fontId="16" fillId="0" borderId="0" xfId="0" applyFont="1" applyFill="1" applyAlignment="1" applyProtection="1">
      <alignment horizontal="center"/>
    </xf>
    <xf numFmtId="0" fontId="8" fillId="0" borderId="0" xfId="0" applyFont="1" applyFill="1" applyAlignment="1" applyProtection="1">
      <alignment horizontal="left"/>
    </xf>
    <xf numFmtId="0" fontId="16" fillId="0" borderId="0" xfId="0" applyFont="1" applyFill="1" applyBorder="1" applyAlignment="1" applyProtection="1">
      <alignment vertical="center"/>
    </xf>
    <xf numFmtId="0" fontId="0" fillId="0" borderId="0" xfId="0" applyFill="1" applyBorder="1" applyAlignment="1" applyProtection="1"/>
    <xf numFmtId="0" fontId="7" fillId="0" borderId="0" xfId="0" applyFont="1" applyFill="1" applyAlignment="1" applyProtection="1">
      <alignment horizontal="center"/>
    </xf>
    <xf numFmtId="168" fontId="7" fillId="0" borderId="0" xfId="0" applyNumberFormat="1" applyFont="1" applyProtection="1"/>
    <xf numFmtId="0" fontId="6" fillId="0" borderId="15"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11" fillId="0" borderId="0" xfId="0" applyFont="1" applyFill="1" applyAlignment="1" applyProtection="1">
      <alignment horizontal="right" vertical="center"/>
    </xf>
    <xf numFmtId="0" fontId="6" fillId="0" borderId="24" xfId="0" applyFont="1" applyFill="1" applyBorder="1" applyAlignment="1" applyProtection="1">
      <alignment vertical="center" wrapText="1"/>
    </xf>
    <xf numFmtId="0" fontId="6" fillId="0" borderId="0" xfId="0" applyFont="1" applyFill="1" applyBorder="1" applyAlignment="1" applyProtection="1">
      <alignment vertical="center" wrapText="1"/>
    </xf>
    <xf numFmtId="6" fontId="6" fillId="0" borderId="2" xfId="0" applyNumberFormat="1" applyFont="1" applyFill="1" applyBorder="1" applyAlignment="1" applyProtection="1">
      <alignment horizontal="center" vertical="center"/>
    </xf>
    <xf numFmtId="6" fontId="6" fillId="0" borderId="3" xfId="0" applyNumberFormat="1" applyFont="1" applyFill="1" applyBorder="1" applyAlignment="1" applyProtection="1">
      <alignment horizontal="center" vertical="center"/>
    </xf>
    <xf numFmtId="0" fontId="11" fillId="0" borderId="0" xfId="0" applyFont="1" applyFill="1" applyAlignment="1" applyProtection="1">
      <alignment horizontal="right"/>
    </xf>
    <xf numFmtId="0" fontId="6" fillId="0" borderId="24"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13" xfId="0" applyFont="1" applyFill="1" applyBorder="1" applyAlignment="1" applyProtection="1">
      <alignment vertical="center"/>
    </xf>
    <xf numFmtId="0" fontId="6" fillId="0" borderId="19" xfId="0" applyFont="1" applyFill="1" applyBorder="1" applyAlignment="1" applyProtection="1">
      <alignment vertical="center"/>
    </xf>
    <xf numFmtId="6" fontId="6" fillId="0" borderId="25" xfId="0" applyNumberFormat="1" applyFont="1" applyFill="1" applyBorder="1" applyAlignment="1" applyProtection="1">
      <alignment horizontal="center" vertical="center"/>
    </xf>
    <xf numFmtId="6" fontId="6" fillId="0" borderId="14" xfId="0" applyNumberFormat="1" applyFont="1" applyFill="1" applyBorder="1" applyAlignment="1" applyProtection="1">
      <alignment horizontal="center" vertical="center"/>
    </xf>
    <xf numFmtId="6" fontId="6"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11" fillId="0" borderId="0" xfId="0" applyFont="1" applyAlignment="1" applyProtection="1">
      <alignment horizontal="right" vertical="center"/>
    </xf>
    <xf numFmtId="168" fontId="13" fillId="0" borderId="0" xfId="0" applyNumberFormat="1" applyFont="1" applyAlignment="1" applyProtection="1">
      <alignment horizontal="center" vertical="center"/>
    </xf>
    <xf numFmtId="168" fontId="13" fillId="0" borderId="0" xfId="0" applyNumberFormat="1" applyFont="1" applyFill="1" applyAlignment="1" applyProtection="1">
      <alignment horizontal="center" vertical="center"/>
    </xf>
    <xf numFmtId="0" fontId="19" fillId="0" borderId="0" xfId="0" applyFont="1" applyProtection="1"/>
    <xf numFmtId="0" fontId="6" fillId="0" borderId="0" xfId="0" applyFont="1" applyAlignment="1" applyProtection="1">
      <alignment horizontal="center"/>
    </xf>
    <xf numFmtId="0" fontId="6" fillId="0" borderId="0" xfId="0" applyFont="1" applyAlignment="1" applyProtection="1">
      <alignment horizontal="center" vertical="top"/>
    </xf>
    <xf numFmtId="0" fontId="0" fillId="0" borderId="0" xfId="0" applyFill="1" applyBorder="1" applyAlignment="1" applyProtection="1">
      <alignment horizontal="center"/>
    </xf>
    <xf numFmtId="49" fontId="12" fillId="0" borderId="0" xfId="0" applyNumberFormat="1" applyFont="1" applyFill="1" applyAlignment="1" applyProtection="1">
      <alignment horizontal="right"/>
    </xf>
    <xf numFmtId="0" fontId="6" fillId="0" borderId="0" xfId="0" applyFont="1" applyFill="1" applyBorder="1" applyAlignment="1" applyProtection="1"/>
    <xf numFmtId="0" fontId="7" fillId="0" borderId="0" xfId="0" applyFont="1" applyBorder="1" applyProtection="1">
      <protection locked="0"/>
    </xf>
    <xf numFmtId="0" fontId="24" fillId="0" borderId="0" xfId="0" applyFont="1" applyAlignment="1">
      <alignment horizontal="left" vertical="center" indent="8"/>
    </xf>
    <xf numFmtId="0" fontId="22" fillId="0" borderId="0" xfId="0" applyFont="1" applyAlignment="1">
      <alignment horizontal="center"/>
    </xf>
    <xf numFmtId="9" fontId="0" fillId="0" borderId="0" xfId="0" applyNumberFormat="1" applyAlignment="1">
      <alignment horizontal="center"/>
    </xf>
    <xf numFmtId="0" fontId="6" fillId="0" borderId="0" xfId="0" applyFont="1" applyAlignment="1">
      <alignment vertical="top" wrapText="1"/>
    </xf>
    <xf numFmtId="49" fontId="7" fillId="0" borderId="0" xfId="0" applyNumberFormat="1" applyFont="1" applyProtection="1"/>
    <xf numFmtId="0" fontId="7" fillId="0" borderId="0" xfId="0" applyFont="1" applyFill="1" applyAlignment="1">
      <alignment horizontal="right" vertical="center"/>
    </xf>
    <xf numFmtId="168" fontId="13" fillId="0" borderId="0" xfId="0" applyNumberFormat="1" applyFont="1" applyFill="1" applyBorder="1" applyAlignment="1">
      <alignment horizontal="center" vertical="center"/>
    </xf>
    <xf numFmtId="169" fontId="6" fillId="0" borderId="0" xfId="28" applyNumberFormat="1" applyFont="1" applyFill="1" applyBorder="1" applyAlignment="1">
      <alignment horizontal="center" vertical="center"/>
    </xf>
    <xf numFmtId="165" fontId="7" fillId="0" borderId="0" xfId="29" applyNumberFormat="1" applyFont="1" applyFill="1" applyBorder="1" applyAlignment="1">
      <alignment horizontal="center" vertical="center"/>
    </xf>
    <xf numFmtId="0" fontId="8" fillId="0" borderId="0" xfId="0" applyFont="1" applyFill="1" applyBorder="1" applyAlignment="1">
      <alignment horizontal="left"/>
    </xf>
    <xf numFmtId="0" fontId="0" fillId="0" borderId="0" xfId="0" applyFill="1" applyBorder="1"/>
    <xf numFmtId="0" fontId="7" fillId="0" borderId="0" xfId="0" applyFont="1" applyFill="1" applyBorder="1" applyAlignment="1">
      <alignment horizontal="center" vertical="center"/>
    </xf>
    <xf numFmtId="0" fontId="7" fillId="0" borderId="0" xfId="0" applyFont="1" applyFill="1" applyBorder="1" applyAlignment="1">
      <alignment vertical="center"/>
    </xf>
    <xf numFmtId="2" fontId="11" fillId="0" borderId="0" xfId="0" applyNumberFormat="1" applyFont="1" applyFill="1" applyBorder="1" applyAlignment="1" applyProtection="1">
      <alignment horizontal="center" vertical="center"/>
      <protection locked="0"/>
    </xf>
    <xf numFmtId="4" fontId="13" fillId="0" borderId="0" xfId="0" applyNumberFormat="1" applyFont="1" applyFill="1" applyBorder="1" applyAlignment="1">
      <alignment horizontal="center" vertical="center"/>
    </xf>
    <xf numFmtId="0" fontId="19" fillId="0" borderId="0" xfId="0" applyFont="1" applyFill="1" applyBorder="1"/>
    <xf numFmtId="0" fontId="6" fillId="0" borderId="0" xfId="0" applyFont="1" applyFill="1" applyBorder="1" applyAlignment="1">
      <alignment horizontal="center"/>
    </xf>
    <xf numFmtId="0" fontId="6" fillId="0" borderId="0" xfId="0" applyFont="1" applyFill="1" applyBorder="1"/>
    <xf numFmtId="0" fontId="6" fillId="0" borderId="0" xfId="0" applyFont="1" applyFill="1" applyBorder="1" applyAlignment="1">
      <alignment horizontal="center" vertical="top"/>
    </xf>
    <xf numFmtId="164" fontId="7" fillId="0" borderId="0" xfId="0" applyNumberFormat="1" applyFont="1" applyFill="1" applyBorder="1" applyAlignment="1"/>
    <xf numFmtId="0" fontId="6" fillId="0" borderId="0" xfId="0" applyFont="1" applyFill="1" applyBorder="1" applyAlignment="1">
      <alignment vertical="center" wrapText="1"/>
    </xf>
    <xf numFmtId="0" fontId="7" fillId="0" borderId="27" xfId="0" applyFont="1" applyBorder="1" applyAlignment="1">
      <alignment horizontal="center" vertical="center" wrapText="1"/>
    </xf>
    <xf numFmtId="164" fontId="7" fillId="3" borderId="31" xfId="0" applyNumberFormat="1" applyFont="1" applyFill="1" applyBorder="1" applyAlignment="1" applyProtection="1">
      <alignment horizontal="center" vertical="center"/>
      <protection locked="0"/>
    </xf>
    <xf numFmtId="164" fontId="7" fillId="3" borderId="32" xfId="0" applyNumberFormat="1" applyFont="1" applyFill="1" applyBorder="1" applyAlignment="1" applyProtection="1">
      <alignment horizontal="center" vertical="center"/>
      <protection locked="0"/>
    </xf>
    <xf numFmtId="164" fontId="7" fillId="3" borderId="33" xfId="0" applyNumberFormat="1" applyFont="1" applyFill="1" applyBorder="1" applyAlignment="1" applyProtection="1">
      <alignment horizontal="center" vertical="center"/>
      <protection locked="0"/>
    </xf>
    <xf numFmtId="0" fontId="6" fillId="5" borderId="34" xfId="0" applyFont="1" applyFill="1" applyBorder="1" applyAlignment="1">
      <alignment horizontal="center" vertical="center"/>
    </xf>
    <xf numFmtId="169" fontId="6" fillId="0" borderId="35" xfId="28" applyNumberFormat="1" applyFont="1" applyFill="1" applyBorder="1" applyAlignment="1">
      <alignment horizontal="center" vertical="center"/>
    </xf>
    <xf numFmtId="0" fontId="6" fillId="5" borderId="23" xfId="0" applyFont="1" applyFill="1" applyBorder="1" applyAlignment="1">
      <alignment horizontal="center" vertical="center"/>
    </xf>
    <xf numFmtId="169" fontId="6" fillId="0" borderId="25" xfId="28" applyNumberFormat="1" applyFont="1" applyFill="1" applyBorder="1" applyAlignment="1">
      <alignment horizontal="center" vertical="center"/>
    </xf>
    <xf numFmtId="0" fontId="26" fillId="0" borderId="36" xfId="0" applyFont="1" applyBorder="1" applyAlignment="1">
      <alignment horizontal="center" vertical="center" wrapText="1"/>
    </xf>
    <xf numFmtId="0" fontId="26" fillId="0" borderId="31" xfId="0" applyFont="1" applyBorder="1" applyAlignment="1">
      <alignment horizontal="center" vertical="center"/>
    </xf>
    <xf numFmtId="0" fontId="0" fillId="0" borderId="37" xfId="0" applyBorder="1" applyAlignment="1">
      <alignment horizontal="center" vertical="center"/>
    </xf>
    <xf numFmtId="14" fontId="0" fillId="0" borderId="32" xfId="0" applyNumberFormat="1" applyBorder="1" applyAlignment="1">
      <alignment horizontal="center" vertical="center"/>
    </xf>
    <xf numFmtId="0" fontId="6" fillId="0" borderId="32" xfId="0" applyFont="1" applyBorder="1" applyAlignment="1">
      <alignment horizontal="left" vertical="center"/>
    </xf>
    <xf numFmtId="0" fontId="0" fillId="0" borderId="32" xfId="0" applyBorder="1"/>
    <xf numFmtId="0" fontId="0" fillId="0" borderId="38" xfId="0" applyBorder="1"/>
    <xf numFmtId="0" fontId="0" fillId="0" borderId="37" xfId="0" applyBorder="1"/>
    <xf numFmtId="0" fontId="0" fillId="0" borderId="39" xfId="0" applyBorder="1"/>
    <xf numFmtId="0" fontId="0" fillId="0" borderId="33" xfId="0" applyBorder="1"/>
    <xf numFmtId="0" fontId="29" fillId="0" borderId="32" xfId="46" applyFill="1" applyBorder="1" applyAlignment="1">
      <alignment vertical="center" wrapText="1"/>
    </xf>
    <xf numFmtId="0" fontId="0" fillId="0" borderId="0" xfId="0" applyFill="1" applyProtection="1">
      <protection locked="0"/>
    </xf>
    <xf numFmtId="0" fontId="7" fillId="0" borderId="0" xfId="0" applyFont="1" applyFill="1" applyProtection="1">
      <protection locked="0"/>
    </xf>
    <xf numFmtId="0" fontId="0" fillId="0" borderId="0" xfId="0" applyProtection="1">
      <protection locked="0"/>
    </xf>
    <xf numFmtId="0" fontId="5" fillId="0" borderId="0" xfId="0" applyFont="1" applyAlignment="1" applyProtection="1">
      <alignment horizontal="center"/>
      <protection locked="0"/>
    </xf>
    <xf numFmtId="0" fontId="15" fillId="2" borderId="0" xfId="0" applyFont="1" applyFill="1" applyAlignment="1" applyProtection="1">
      <alignment horizontal="center"/>
      <protection locked="0"/>
    </xf>
    <xf numFmtId="0" fontId="15" fillId="0" borderId="0" xfId="0" applyFont="1" applyFill="1" applyAlignment="1" applyProtection="1">
      <alignment horizont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center" vertical="center"/>
      <protection locked="0"/>
    </xf>
    <xf numFmtId="0" fontId="7" fillId="0" borderId="0" xfId="0" applyFont="1" applyProtection="1">
      <protection locked="0"/>
    </xf>
    <xf numFmtId="0" fontId="12" fillId="0" borderId="5" xfId="0" applyFont="1" applyBorder="1" applyAlignment="1" applyProtection="1">
      <alignment horizontal="left" vertical="center"/>
      <protection locked="0"/>
    </xf>
    <xf numFmtId="0" fontId="7" fillId="0" borderId="5" xfId="0" applyFont="1" applyBorder="1" applyAlignment="1" applyProtection="1">
      <alignment horizontal="right" vertical="center"/>
      <protection locked="0"/>
    </xf>
    <xf numFmtId="0" fontId="7" fillId="0" borderId="0" xfId="0" applyFont="1" applyBorder="1" applyAlignment="1" applyProtection="1">
      <alignment horizontal="right" vertical="center"/>
      <protection locked="0"/>
    </xf>
    <xf numFmtId="0" fontId="7" fillId="0" borderId="4" xfId="0" applyFont="1" applyBorder="1" applyAlignment="1" applyProtection="1">
      <alignment vertical="center"/>
      <protection locked="0"/>
    </xf>
    <xf numFmtId="0" fontId="7" fillId="0" borderId="4" xfId="0" applyFont="1" applyBorder="1" applyAlignment="1" applyProtection="1">
      <alignment horizontal="left" vertical="center"/>
      <protection locked="0"/>
    </xf>
    <xf numFmtId="0" fontId="7" fillId="0" borderId="4" xfId="0" applyFont="1" applyBorder="1" applyProtection="1">
      <protection locked="0"/>
    </xf>
    <xf numFmtId="0" fontId="7" fillId="0" borderId="4" xfId="0" applyFont="1" applyBorder="1" applyAlignment="1" applyProtection="1">
      <alignment horizontal="right" vertical="center"/>
      <protection locked="0"/>
    </xf>
    <xf numFmtId="0" fontId="7" fillId="0" borderId="4"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protection locked="0"/>
    </xf>
    <xf numFmtId="0" fontId="12" fillId="0" borderId="4" xfId="0" applyFont="1" applyBorder="1" applyAlignment="1" applyProtection="1">
      <alignment horizontal="center"/>
      <protection locked="0"/>
    </xf>
    <xf numFmtId="0" fontId="7" fillId="0" borderId="4" xfId="0" applyFont="1" applyFill="1" applyBorder="1" applyProtection="1">
      <protection locked="0"/>
    </xf>
    <xf numFmtId="0" fontId="12" fillId="0" borderId="4" xfId="0" applyFont="1" applyFill="1" applyBorder="1" applyAlignment="1" applyProtection="1">
      <alignment horizontal="center"/>
      <protection locked="0"/>
    </xf>
    <xf numFmtId="0" fontId="6"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protection locked="0"/>
    </xf>
    <xf numFmtId="0" fontId="6" fillId="0" borderId="13" xfId="0" applyFont="1" applyFill="1" applyBorder="1" applyAlignment="1" applyProtection="1">
      <alignment vertical="center"/>
      <protection locked="0"/>
    </xf>
    <xf numFmtId="0" fontId="6" fillId="0" borderId="19" xfId="0" applyFont="1" applyFill="1" applyBorder="1" applyAlignment="1" applyProtection="1">
      <alignment vertical="center"/>
      <protection locked="0"/>
    </xf>
    <xf numFmtId="6" fontId="6" fillId="0" borderId="25" xfId="0" applyNumberFormat="1" applyFont="1" applyFill="1" applyBorder="1" applyAlignment="1" applyProtection="1">
      <alignment horizontal="center" vertical="center"/>
      <protection locked="0"/>
    </xf>
    <xf numFmtId="6" fontId="6" fillId="0" borderId="14" xfId="0" applyNumberFormat="1" applyFont="1" applyFill="1" applyBorder="1" applyAlignment="1" applyProtection="1">
      <alignment horizontal="center" vertical="center"/>
      <protection locked="0"/>
    </xf>
    <xf numFmtId="6" fontId="6" fillId="0" borderId="0" xfId="0" applyNumberFormat="1" applyFont="1" applyFill="1" applyBorder="1" applyAlignment="1" applyProtection="1">
      <alignment horizontal="center" vertical="center"/>
      <protection locked="0"/>
    </xf>
    <xf numFmtId="168" fontId="13" fillId="0" borderId="0" xfId="0" applyNumberFormat="1" applyFont="1" applyFill="1" applyAlignment="1" applyProtection="1">
      <alignment horizontal="center" vertical="center"/>
      <protection locked="0"/>
    </xf>
    <xf numFmtId="0" fontId="6" fillId="0" borderId="0" xfId="0" applyFont="1" applyProtection="1">
      <protection locked="0"/>
    </xf>
    <xf numFmtId="0" fontId="6" fillId="0" borderId="0" xfId="0" applyFont="1" applyAlignment="1" applyProtection="1">
      <alignment horizontal="left" vertical="top" wrapText="1"/>
      <protection locked="0"/>
    </xf>
    <xf numFmtId="1" fontId="0" fillId="0" borderId="0" xfId="0" applyNumberFormat="1" applyProtection="1">
      <protection locked="0"/>
    </xf>
    <xf numFmtId="9" fontId="0" fillId="0" borderId="0" xfId="0" applyNumberFormat="1"/>
    <xf numFmtId="9" fontId="7" fillId="0" borderId="0" xfId="0" applyNumberFormat="1" applyFont="1" applyFill="1" applyProtection="1">
      <protection locked="0"/>
    </xf>
    <xf numFmtId="0" fontId="17" fillId="5" borderId="54" xfId="48" applyFont="1" applyFill="1" applyBorder="1" applyAlignment="1">
      <alignment horizontal="center"/>
    </xf>
    <xf numFmtId="0" fontId="6" fillId="0" borderId="0" xfId="0" applyNumberFormat="1" applyFont="1" applyFill="1" applyBorder="1" applyAlignment="1">
      <alignment horizontal="center" vertical="center"/>
    </xf>
    <xf numFmtId="0" fontId="12" fillId="0" borderId="0" xfId="0" applyFont="1" applyFill="1" applyAlignment="1" applyProtection="1">
      <alignment horizontal="right" vertical="center"/>
    </xf>
    <xf numFmtId="9" fontId="7" fillId="0" borderId="0" xfId="0" applyNumberFormat="1" applyFont="1" applyFill="1" applyProtection="1"/>
    <xf numFmtId="9" fontId="50" fillId="0" borderId="32" xfId="46" applyNumberFormat="1" applyFont="1" applyFill="1" applyBorder="1" applyAlignment="1">
      <alignment horizontal="center" vertical="center" wrapText="1"/>
    </xf>
    <xf numFmtId="9" fontId="50" fillId="0" borderId="32" xfId="45" applyNumberFormat="1" applyFont="1" applyFill="1" applyBorder="1" applyAlignment="1">
      <alignment horizontal="center" vertical="center" wrapText="1"/>
    </xf>
    <xf numFmtId="9" fontId="51" fillId="0" borderId="32" xfId="45" applyNumberFormat="1" applyFont="1" applyBorder="1" applyAlignment="1">
      <alignment horizontal="center" vertical="center" wrapText="1"/>
    </xf>
    <xf numFmtId="9" fontId="27" fillId="0" borderId="32" xfId="45" applyNumberFormat="1" applyFont="1" applyFill="1" applyBorder="1" applyAlignment="1">
      <alignment horizontal="center" vertical="center" wrapText="1"/>
    </xf>
    <xf numFmtId="0" fontId="16" fillId="3" borderId="4" xfId="0" applyFont="1" applyFill="1" applyBorder="1" applyAlignment="1" applyProtection="1">
      <alignment horizontal="center" vertical="center"/>
      <protection locked="0"/>
    </xf>
    <xf numFmtId="0" fontId="7" fillId="0" borderId="4" xfId="0" applyFont="1" applyBorder="1" applyAlignment="1" applyProtection="1">
      <alignment horizontal="center" vertical="center"/>
    </xf>
    <xf numFmtId="0" fontId="0" fillId="0" borderId="0" xfId="0" applyAlignment="1" applyProtection="1">
      <alignment horizontal="center"/>
    </xf>
    <xf numFmtId="0" fontId="13" fillId="0" borderId="0" xfId="0" applyFont="1" applyAlignment="1" applyProtection="1">
      <alignment horizontal="center"/>
    </xf>
    <xf numFmtId="0" fontId="14" fillId="0" borderId="0" xfId="0" applyFont="1" applyAlignment="1" applyProtection="1">
      <alignment horizontal="center"/>
    </xf>
    <xf numFmtId="0" fontId="7" fillId="0" borderId="4" xfId="0" applyFont="1" applyBorder="1" applyAlignment="1">
      <alignment horizontal="center" vertical="center"/>
    </xf>
    <xf numFmtId="0" fontId="0" fillId="0" borderId="0" xfId="0" applyAlignment="1">
      <alignment horizontal="center"/>
    </xf>
    <xf numFmtId="0" fontId="3" fillId="0" borderId="0" xfId="0" applyFont="1"/>
    <xf numFmtId="0" fontId="3" fillId="0" borderId="0" xfId="0" applyFont="1" applyAlignment="1" applyProtection="1">
      <alignment horizontal="center"/>
      <protection locked="0"/>
    </xf>
    <xf numFmtId="164" fontId="7" fillId="0" borderId="0" xfId="0" applyNumberFormat="1" applyFont="1" applyFill="1" applyProtection="1"/>
    <xf numFmtId="170" fontId="52" fillId="38" borderId="4"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center"/>
    </xf>
    <xf numFmtId="0" fontId="16" fillId="0" borderId="0" xfId="0" applyFont="1" applyBorder="1" applyAlignment="1" applyProtection="1">
      <alignment horizontal="left" vertical="center"/>
      <protection locked="0"/>
    </xf>
    <xf numFmtId="0" fontId="16" fillId="0" borderId="0" xfId="0" applyFont="1" applyBorder="1" applyAlignment="1" applyProtection="1">
      <alignment horizontal="center" vertical="center"/>
      <protection locked="0"/>
    </xf>
    <xf numFmtId="166" fontId="16" fillId="0" borderId="0" xfId="0" applyNumberFormat="1" applyFont="1" applyBorder="1" applyAlignment="1" applyProtection="1">
      <alignment horizontal="center" vertical="center"/>
      <protection locked="0"/>
    </xf>
    <xf numFmtId="0" fontId="16" fillId="0" borderId="5" xfId="0" applyFont="1" applyBorder="1" applyAlignment="1" applyProtection="1">
      <alignment horizontal="left" vertical="center"/>
      <protection locked="0"/>
    </xf>
    <xf numFmtId="0" fontId="16" fillId="0" borderId="4" xfId="0" applyFont="1" applyBorder="1" applyAlignment="1" applyProtection="1">
      <alignment horizontal="left" vertical="center"/>
      <protection locked="0"/>
    </xf>
    <xf numFmtId="2" fontId="16" fillId="0" borderId="4" xfId="0" applyNumberFormat="1" applyFont="1" applyBorder="1" applyAlignment="1" applyProtection="1">
      <alignment horizontal="center" vertical="center"/>
      <protection locked="0"/>
    </xf>
    <xf numFmtId="2" fontId="16" fillId="0" borderId="0" xfId="0" applyNumberFormat="1" applyFont="1" applyBorder="1" applyAlignment="1" applyProtection="1">
      <alignment horizontal="center" vertical="center"/>
      <protection locked="0"/>
    </xf>
    <xf numFmtId="2" fontId="16" fillId="3" borderId="4" xfId="0" applyNumberFormat="1" applyFont="1" applyFill="1" applyBorder="1" applyAlignment="1" applyProtection="1">
      <alignment horizontal="center" vertical="center"/>
      <protection locked="0"/>
    </xf>
    <xf numFmtId="14" fontId="52" fillId="3" borderId="4" xfId="0" applyNumberFormat="1" applyFont="1" applyFill="1" applyBorder="1" applyAlignment="1" applyProtection="1">
      <alignment horizontal="center" vertical="center"/>
      <protection locked="0"/>
    </xf>
    <xf numFmtId="0" fontId="53" fillId="0" borderId="0" xfId="0" applyFont="1" applyFill="1" applyAlignment="1" applyProtection="1">
      <alignment horizontal="left"/>
    </xf>
    <xf numFmtId="0" fontId="7" fillId="0" borderId="0" xfId="0" applyFont="1" applyAlignment="1" applyProtection="1">
      <alignment wrapText="1"/>
    </xf>
    <xf numFmtId="1" fontId="0" fillId="0" borderId="0" xfId="0" applyNumberFormat="1"/>
    <xf numFmtId="44" fontId="7" fillId="0" borderId="0" xfId="0" applyNumberFormat="1" applyFont="1" applyFill="1"/>
    <xf numFmtId="2" fontId="0" fillId="0" borderId="0" xfId="0" applyNumberFormat="1"/>
    <xf numFmtId="0" fontId="54" fillId="0" borderId="0" xfId="0" applyFont="1" applyFill="1" applyAlignment="1" applyProtection="1">
      <alignment vertical="top" wrapText="1"/>
    </xf>
    <xf numFmtId="0" fontId="13" fillId="0" borderId="0" xfId="0" applyFont="1" applyAlignment="1">
      <alignment horizontal="center"/>
    </xf>
    <xf numFmtId="0" fontId="14" fillId="0" borderId="0" xfId="0" applyFont="1" applyAlignment="1">
      <alignment horizontal="center"/>
    </xf>
    <xf numFmtId="0" fontId="16" fillId="0" borderId="0" xfId="0" applyFont="1" applyBorder="1" applyAlignment="1" applyProtection="1">
      <alignment horizontal="left" vertical="center"/>
    </xf>
    <xf numFmtId="0" fontId="0" fillId="0" borderId="4" xfId="0" applyBorder="1" applyAlignment="1">
      <alignment horizontal="center"/>
    </xf>
    <xf numFmtId="0" fontId="0" fillId="0" borderId="0" xfId="0" applyAlignment="1">
      <alignment horizontal="center"/>
    </xf>
    <xf numFmtId="1" fontId="7" fillId="4" borderId="4" xfId="0" applyNumberFormat="1" applyFont="1" applyFill="1" applyBorder="1" applyAlignment="1" applyProtection="1">
      <alignment horizontal="center" vertical="center"/>
    </xf>
    <xf numFmtId="49" fontId="16" fillId="3" borderId="4" xfId="0" applyNumberFormat="1" applyFont="1" applyFill="1" applyBorder="1" applyAlignment="1" applyProtection="1">
      <alignment horizontal="center" vertical="center"/>
      <protection locked="0"/>
    </xf>
    <xf numFmtId="0" fontId="3" fillId="0" borderId="0" xfId="0" applyFont="1" applyAlignment="1">
      <alignment horizontal="left" wrapText="1"/>
    </xf>
    <xf numFmtId="0" fontId="56" fillId="0" borderId="0" xfId="75"/>
    <xf numFmtId="0" fontId="3" fillId="0" borderId="0" xfId="0" applyFont="1" applyFill="1" applyBorder="1"/>
    <xf numFmtId="0" fontId="11" fillId="0" borderId="0" xfId="0" applyFont="1" applyBorder="1" applyProtection="1"/>
    <xf numFmtId="0" fontId="57" fillId="0" borderId="0" xfId="0" applyFont="1" applyAlignment="1" applyProtection="1">
      <alignment horizontal="center"/>
    </xf>
    <xf numFmtId="0" fontId="0" fillId="0" borderId="5" xfId="0" applyBorder="1" applyAlignment="1">
      <alignment horizontal="center"/>
    </xf>
    <xf numFmtId="0" fontId="7" fillId="0" borderId="12" xfId="0" applyFont="1" applyFill="1" applyBorder="1"/>
    <xf numFmtId="0" fontId="7" fillId="0" borderId="8" xfId="0" applyFont="1" applyFill="1" applyBorder="1"/>
    <xf numFmtId="0" fontId="7" fillId="0" borderId="7" xfId="0" applyFont="1" applyFill="1" applyBorder="1"/>
    <xf numFmtId="0" fontId="7" fillId="0" borderId="5" xfId="0" applyFont="1" applyFill="1" applyBorder="1"/>
    <xf numFmtId="0" fontId="7" fillId="0" borderId="0" xfId="0" applyFont="1" applyBorder="1" applyAlignment="1"/>
    <xf numFmtId="0" fontId="11" fillId="0" borderId="0" xfId="0" applyFont="1" applyFill="1" applyBorder="1" applyAlignment="1">
      <alignment horizontal="right" vertical="center"/>
    </xf>
    <xf numFmtId="0" fontId="7" fillId="0" borderId="10" xfId="0" applyFont="1" applyBorder="1" applyProtection="1"/>
    <xf numFmtId="0" fontId="7" fillId="0" borderId="9" xfId="0" applyFont="1" applyBorder="1" applyProtection="1"/>
    <xf numFmtId="0" fontId="7" fillId="0" borderId="6" xfId="0" applyFont="1" applyBorder="1" applyProtection="1"/>
    <xf numFmtId="0" fontId="7" fillId="0" borderId="10" xfId="0" applyFont="1" applyBorder="1" applyProtection="1">
      <protection locked="0"/>
    </xf>
    <xf numFmtId="0" fontId="7" fillId="0" borderId="9" xfId="0" applyFont="1" applyBorder="1" applyProtection="1">
      <protection locked="0"/>
    </xf>
    <xf numFmtId="0" fontId="7" fillId="0" borderId="6" xfId="0" applyFont="1" applyBorder="1" applyProtection="1">
      <protection locked="0"/>
    </xf>
    <xf numFmtId="0" fontId="3" fillId="0" borderId="0" xfId="0" applyFont="1" applyAlignment="1">
      <alignment vertical="center"/>
    </xf>
    <xf numFmtId="0" fontId="16" fillId="0" borderId="0" xfId="0" applyFont="1" applyFill="1" applyBorder="1" applyAlignment="1" applyProtection="1">
      <alignment horizontal="left" vertical="center" wrapText="1" shrinkToFit="1"/>
      <protection locked="0"/>
    </xf>
    <xf numFmtId="0" fontId="16" fillId="0" borderId="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top" wrapText="1"/>
      <protection locked="0"/>
    </xf>
    <xf numFmtId="0" fontId="12" fillId="0" borderId="0" xfId="0" applyFont="1" applyFill="1" applyBorder="1" applyAlignment="1" applyProtection="1">
      <alignment horizontal="right" vertical="center"/>
    </xf>
    <xf numFmtId="0" fontId="12" fillId="0" borderId="0" xfId="0" applyFont="1" applyFill="1" applyBorder="1" applyAlignment="1" applyProtection="1">
      <alignment horizontal="right"/>
    </xf>
    <xf numFmtId="0" fontId="54" fillId="0" borderId="0" xfId="0" applyFont="1" applyFill="1" applyBorder="1" applyAlignment="1" applyProtection="1">
      <alignment vertical="top" wrapText="1"/>
    </xf>
    <xf numFmtId="0" fontId="7" fillId="0" borderId="0" xfId="0" applyFont="1" applyFill="1" applyBorder="1" applyAlignment="1" applyProtection="1">
      <alignment wrapText="1"/>
    </xf>
    <xf numFmtId="0" fontId="54" fillId="0" borderId="0" xfId="0" applyFont="1" applyFill="1" applyBorder="1" applyAlignment="1" applyProtection="1">
      <alignment horizontal="left" vertical="top" wrapText="1"/>
    </xf>
    <xf numFmtId="49" fontId="7" fillId="0" borderId="0" xfId="0" applyNumberFormat="1" applyFont="1" applyFill="1" applyBorder="1" applyProtection="1"/>
    <xf numFmtId="0" fontId="16" fillId="0" borderId="0"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0" fillId="0" borderId="0" xfId="0" applyAlignment="1" applyProtection="1">
      <alignment horizontal="center"/>
      <protection locked="0"/>
    </xf>
    <xf numFmtId="0" fontId="13" fillId="0" borderId="0" xfId="0" applyFont="1" applyAlignment="1" applyProtection="1">
      <alignment horizontal="center"/>
      <protection locked="0"/>
    </xf>
    <xf numFmtId="0" fontId="14" fillId="0" borderId="0" xfId="0" applyFont="1" applyAlignment="1" applyProtection="1">
      <alignment horizontal="center"/>
      <protection locked="0"/>
    </xf>
    <xf numFmtId="0" fontId="6" fillId="0" borderId="0" xfId="0" applyFont="1" applyAlignment="1" applyProtection="1">
      <alignment horizontal="left" vertical="top" wrapText="1"/>
      <protection locked="0"/>
    </xf>
    <xf numFmtId="2" fontId="52" fillId="3" borderId="4" xfId="0" applyNumberFormat="1" applyFont="1" applyFill="1" applyBorder="1" applyAlignment="1" applyProtection="1">
      <alignment horizontal="center" vertical="center"/>
      <protection locked="0"/>
    </xf>
    <xf numFmtId="170" fontId="52" fillId="38" borderId="4"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wrapText="1"/>
      <protection locked="0"/>
    </xf>
    <xf numFmtId="0" fontId="17" fillId="5" borderId="67" xfId="48" applyFont="1" applyFill="1" applyBorder="1" applyAlignment="1">
      <alignment horizontal="center"/>
    </xf>
    <xf numFmtId="0" fontId="17" fillId="5" borderId="68" xfId="48" applyFont="1" applyFill="1" applyBorder="1" applyAlignment="1">
      <alignment horizontal="center"/>
    </xf>
    <xf numFmtId="0" fontId="17" fillId="5" borderId="66" xfId="48" applyFont="1" applyFill="1" applyBorder="1" applyAlignment="1">
      <alignment horizontal="center"/>
    </xf>
    <xf numFmtId="0" fontId="0" fillId="0" borderId="0" xfId="0" applyBorder="1"/>
    <xf numFmtId="0" fontId="58" fillId="0" borderId="0" xfId="70" applyFont="1" applyFill="1" applyBorder="1" applyAlignment="1">
      <alignment vertical="top"/>
    </xf>
    <xf numFmtId="171" fontId="58" fillId="0" borderId="0" xfId="70" applyNumberFormat="1" applyFont="1" applyFill="1" applyBorder="1" applyAlignment="1">
      <alignment horizontal="left" vertical="top"/>
    </xf>
    <xf numFmtId="0" fontId="17" fillId="0" borderId="69" xfId="48" applyFont="1" applyFill="1" applyBorder="1" applyAlignment="1">
      <alignment horizontal="left" wrapText="1"/>
    </xf>
    <xf numFmtId="49" fontId="52" fillId="41" borderId="4" xfId="0" applyNumberFormat="1" applyFont="1" applyFill="1" applyBorder="1" applyAlignment="1" applyProtection="1">
      <alignment horizontal="center" vertical="center"/>
      <protection locked="0"/>
    </xf>
    <xf numFmtId="14" fontId="16" fillId="39" borderId="4" xfId="0" applyNumberFormat="1" applyFont="1" applyFill="1" applyBorder="1" applyAlignment="1" applyProtection="1">
      <alignment horizontal="center" vertical="center"/>
      <protection locked="0"/>
    </xf>
    <xf numFmtId="0" fontId="11" fillId="0" borderId="0" xfId="0" applyFont="1" applyFill="1" applyAlignment="1" applyProtection="1">
      <alignment horizontal="left" vertical="top"/>
    </xf>
    <xf numFmtId="0" fontId="59" fillId="0" borderId="0" xfId="0" applyFont="1" applyAlignment="1" applyProtection="1">
      <alignment horizontal="center"/>
    </xf>
    <xf numFmtId="0" fontId="0" fillId="0" borderId="0" xfId="0" applyAlignment="1">
      <alignment horizontal="center"/>
    </xf>
    <xf numFmtId="170" fontId="52" fillId="38" borderId="4" xfId="0" applyNumberFormat="1" applyFont="1" applyFill="1" applyBorder="1" applyAlignment="1" applyProtection="1">
      <alignment horizontal="center" vertical="center"/>
      <protection locked="0"/>
    </xf>
    <xf numFmtId="9" fontId="60" fillId="4" borderId="4" xfId="0" applyNumberFormat="1" applyFont="1" applyFill="1" applyBorder="1" applyAlignment="1" applyProtection="1">
      <alignment horizontal="right" vertical="center"/>
    </xf>
    <xf numFmtId="49" fontId="12" fillId="0" borderId="0" xfId="0" applyNumberFormat="1" applyFont="1" applyFill="1" applyAlignment="1" applyProtection="1">
      <alignment horizontal="right" vertical="center"/>
    </xf>
    <xf numFmtId="0" fontId="7" fillId="0" borderId="0" xfId="0" applyFont="1" applyFill="1" applyBorder="1" applyAlignment="1" applyProtection="1">
      <alignment horizontal="center" vertical="center"/>
    </xf>
    <xf numFmtId="0" fontId="8" fillId="0" borderId="0" xfId="0" applyFont="1" applyFill="1" applyAlignment="1" applyProtection="1">
      <alignment horizontal="left" vertical="center"/>
    </xf>
    <xf numFmtId="0" fontId="7" fillId="0" borderId="0" xfId="0" applyFont="1" applyFill="1" applyAlignment="1" applyProtection="1">
      <alignment horizontal="center" vertical="center"/>
    </xf>
    <xf numFmtId="167" fontId="7" fillId="4" borderId="4" xfId="0" applyNumberFormat="1" applyFont="1" applyFill="1" applyBorder="1" applyAlignment="1" applyProtection="1">
      <alignment horizontal="center" vertical="center"/>
    </xf>
    <xf numFmtId="0" fontId="7" fillId="0" borderId="0" xfId="0" applyFont="1" applyFill="1" applyAlignment="1" applyProtection="1">
      <alignment vertical="center"/>
    </xf>
    <xf numFmtId="167" fontId="7" fillId="0" borderId="0" xfId="0" applyNumberFormat="1" applyFont="1" applyFill="1" applyBorder="1" applyAlignment="1" applyProtection="1">
      <alignment horizontal="center" vertical="center"/>
    </xf>
    <xf numFmtId="0" fontId="16" fillId="0" borderId="0" xfId="0" applyFont="1" applyFill="1" applyAlignment="1" applyProtection="1">
      <alignment horizontal="center" vertical="center"/>
    </xf>
    <xf numFmtId="0" fontId="0" fillId="0" borderId="0" xfId="0" applyFill="1" applyBorder="1" applyAlignment="1" applyProtection="1">
      <alignment horizontal="center" vertical="center"/>
    </xf>
    <xf numFmtId="0" fontId="16" fillId="39" borderId="4" xfId="0" applyFont="1" applyFill="1" applyBorder="1" applyAlignment="1" applyProtection="1">
      <alignment horizontal="center" vertical="center"/>
      <protection locked="0"/>
    </xf>
    <xf numFmtId="0" fontId="8" fillId="0" borderId="0" xfId="0" applyFont="1" applyFill="1" applyAlignment="1" applyProtection="1">
      <alignment horizontal="center" vertical="center"/>
    </xf>
    <xf numFmtId="0" fontId="54" fillId="0" borderId="0" xfId="0" applyFont="1" applyFill="1" applyAlignment="1" applyProtection="1">
      <alignment vertical="top" wrapText="1"/>
      <protection locked="0"/>
    </xf>
    <xf numFmtId="0" fontId="7" fillId="0" borderId="70" xfId="0" applyFont="1" applyBorder="1" applyAlignment="1" applyProtection="1">
      <alignment vertical="center"/>
      <protection locked="0"/>
    </xf>
    <xf numFmtId="171" fontId="58" fillId="0" borderId="0" xfId="70" quotePrefix="1" applyNumberFormat="1" applyFont="1" applyFill="1" applyBorder="1" applyAlignment="1">
      <alignment horizontal="left" vertical="top"/>
    </xf>
    <xf numFmtId="0" fontId="3" fillId="0" borderId="0" xfId="0" quotePrefix="1" applyFont="1"/>
    <xf numFmtId="171" fontId="52" fillId="41" borderId="4" xfId="0" applyNumberFormat="1" applyFont="1" applyFill="1" applyBorder="1" applyAlignment="1" applyProtection="1">
      <alignment horizontal="center" vertical="center"/>
      <protection locked="0"/>
    </xf>
    <xf numFmtId="171" fontId="52" fillId="38" borderId="4" xfId="0" applyNumberFormat="1" applyFont="1" applyFill="1" applyBorder="1" applyAlignment="1" applyProtection="1">
      <alignment horizontal="center" vertical="center"/>
      <protection locked="0"/>
    </xf>
    <xf numFmtId="0" fontId="6" fillId="5" borderId="5" xfId="0" applyFont="1" applyFill="1" applyBorder="1" applyAlignment="1" applyProtection="1">
      <alignment horizontal="center"/>
    </xf>
    <xf numFmtId="0" fontId="6" fillId="5" borderId="46" xfId="0" applyFont="1" applyFill="1" applyBorder="1" applyAlignment="1" applyProtection="1">
      <alignment horizontal="center"/>
    </xf>
    <xf numFmtId="0" fontId="6" fillId="0" borderId="0" xfId="0" applyFont="1" applyAlignment="1" applyProtection="1">
      <alignment vertical="center"/>
    </xf>
    <xf numFmtId="171" fontId="16" fillId="40" borderId="4" xfId="0" applyNumberFormat="1" applyFont="1" applyFill="1" applyBorder="1" applyAlignment="1" applyProtection="1">
      <alignment horizontal="center" vertical="center"/>
    </xf>
    <xf numFmtId="0" fontId="28" fillId="0" borderId="0" xfId="0" applyFont="1" applyFill="1" applyBorder="1" applyAlignment="1" applyProtection="1">
      <alignment vertical="center"/>
    </xf>
    <xf numFmtId="0" fontId="61" fillId="0" borderId="0" xfId="0" applyFont="1" applyFill="1" applyAlignment="1" applyProtection="1">
      <alignment horizontal="left" vertical="top"/>
    </xf>
    <xf numFmtId="0" fontId="11" fillId="0" borderId="0" xfId="0" applyFont="1" applyAlignment="1" applyProtection="1">
      <alignment horizontal="right"/>
    </xf>
    <xf numFmtId="0" fontId="7" fillId="0" borderId="0" xfId="0" applyNumberFormat="1" applyFont="1" applyAlignment="1" applyProtection="1"/>
    <xf numFmtId="14" fontId="16" fillId="40" borderId="4" xfId="0" applyNumberFormat="1" applyFont="1" applyFill="1" applyBorder="1" applyAlignment="1" applyProtection="1">
      <alignment horizontal="center" vertical="center"/>
    </xf>
    <xf numFmtId="0" fontId="7" fillId="0" borderId="0" xfId="0" applyNumberFormat="1" applyFont="1" applyAlignment="1" applyProtection="1">
      <alignment horizontal="right" vertical="center"/>
    </xf>
    <xf numFmtId="2" fontId="52" fillId="40" borderId="4" xfId="0" applyNumberFormat="1" applyFont="1" applyFill="1" applyBorder="1" applyAlignment="1" applyProtection="1">
      <alignment horizontal="center" vertical="center"/>
    </xf>
    <xf numFmtId="171" fontId="52" fillId="40" borderId="4" xfId="0" applyNumberFormat="1" applyFont="1" applyFill="1" applyBorder="1" applyAlignment="1" applyProtection="1">
      <alignment horizontal="center" vertical="center"/>
    </xf>
    <xf numFmtId="0" fontId="52" fillId="40" borderId="4" xfId="0" applyNumberFormat="1" applyFont="1" applyFill="1" applyBorder="1" applyAlignment="1" applyProtection="1">
      <alignment horizontal="center" vertical="center"/>
    </xf>
    <xf numFmtId="2" fontId="16" fillId="0" borderId="0" xfId="0" applyNumberFormat="1" applyFont="1" applyBorder="1" applyAlignment="1" applyProtection="1">
      <alignment horizontal="center" vertical="center"/>
    </xf>
    <xf numFmtId="0" fontId="16" fillId="0" borderId="4" xfId="0" applyFont="1" applyBorder="1" applyAlignment="1" applyProtection="1">
      <alignment horizontal="left" vertical="center"/>
    </xf>
    <xf numFmtId="0" fontId="7" fillId="0" borderId="0" xfId="0" applyFont="1" applyBorder="1" applyAlignment="1" applyProtection="1">
      <alignment horizontal="right" vertical="center" wrapText="1"/>
    </xf>
    <xf numFmtId="0" fontId="16" fillId="0" borderId="5" xfId="0" applyFont="1" applyBorder="1" applyAlignment="1" applyProtection="1">
      <alignment horizontal="left" vertical="center"/>
    </xf>
    <xf numFmtId="0" fontId="16" fillId="0" borderId="0" xfId="0" applyFont="1" applyBorder="1" applyAlignment="1" applyProtection="1">
      <alignment horizontal="center" vertical="center"/>
    </xf>
    <xf numFmtId="14" fontId="52" fillId="40" borderId="4" xfId="0" applyNumberFormat="1" applyFont="1" applyFill="1" applyBorder="1" applyAlignment="1" applyProtection="1">
      <alignment horizontal="center" vertical="center"/>
    </xf>
    <xf numFmtId="9" fontId="7" fillId="0" borderId="0" xfId="51" applyFont="1" applyFill="1" applyAlignment="1" applyProtection="1">
      <alignment horizontal="center"/>
    </xf>
    <xf numFmtId="0" fontId="26" fillId="0" borderId="0" xfId="0" applyFont="1" applyFill="1" applyBorder="1" applyAlignment="1" applyProtection="1"/>
    <xf numFmtId="0" fontId="11" fillId="0" borderId="0" xfId="0" applyFont="1" applyBorder="1" applyAlignment="1" applyProtection="1"/>
    <xf numFmtId="0" fontId="11" fillId="0" borderId="0" xfId="0" applyFont="1" applyFill="1" applyBorder="1" applyAlignment="1" applyProtection="1">
      <alignment horizontal="right" vertical="center"/>
    </xf>
    <xf numFmtId="0" fontId="11" fillId="0" borderId="0" xfId="0" applyFont="1" applyProtection="1"/>
    <xf numFmtId="0" fontId="6" fillId="0" borderId="0" xfId="0" applyFont="1" applyProtection="1"/>
    <xf numFmtId="0" fontId="3" fillId="0" borderId="0" xfId="0" applyFont="1" applyAlignment="1" applyProtection="1">
      <alignment horizontal="left" vertical="top"/>
    </xf>
    <xf numFmtId="0" fontId="6" fillId="0" borderId="0" xfId="0" applyFont="1" applyAlignment="1" applyProtection="1">
      <alignment horizontal="left" vertical="top" wrapText="1"/>
    </xf>
    <xf numFmtId="0" fontId="12" fillId="0" borderId="0" xfId="0" applyFont="1" applyBorder="1" applyAlignment="1" applyProtection="1">
      <alignment horizontal="right" vertical="center"/>
    </xf>
    <xf numFmtId="164" fontId="7" fillId="4" borderId="11" xfId="0" applyNumberFormat="1" applyFont="1" applyFill="1" applyBorder="1" applyAlignment="1" applyProtection="1">
      <alignment horizontal="center" vertical="center"/>
    </xf>
    <xf numFmtId="0" fontId="0" fillId="0" borderId="0" xfId="0" applyBorder="1" applyAlignment="1" applyProtection="1"/>
    <xf numFmtId="0" fontId="16" fillId="0" borderId="0" xfId="0" applyNumberFormat="1" applyFont="1" applyBorder="1" applyAlignment="1" applyProtection="1">
      <alignment horizontal="left" vertical="center"/>
    </xf>
    <xf numFmtId="0" fontId="7" fillId="0" borderId="0" xfId="0" applyNumberFormat="1" applyFont="1" applyBorder="1" applyAlignment="1" applyProtection="1">
      <alignment horizontal="right" vertical="center"/>
    </xf>
    <xf numFmtId="0" fontId="13" fillId="0" borderId="0" xfId="0" applyFont="1" applyBorder="1" applyAlignment="1" applyProtection="1">
      <alignment horizontal="right"/>
    </xf>
    <xf numFmtId="0" fontId="13" fillId="0" borderId="0" xfId="0" applyFont="1" applyBorder="1" applyAlignment="1" applyProtection="1"/>
    <xf numFmtId="0" fontId="6" fillId="0" borderId="0" xfId="0" applyFont="1" applyAlignment="1" applyProtection="1">
      <alignment vertical="top" wrapText="1"/>
    </xf>
    <xf numFmtId="0" fontId="16" fillId="40" borderId="4" xfId="0" applyNumberFormat="1" applyFont="1" applyFill="1" applyBorder="1" applyAlignment="1" applyProtection="1">
      <alignment horizontal="center" vertical="center"/>
    </xf>
    <xf numFmtId="0" fontId="11" fillId="0" borderId="0" xfId="70" applyFont="1" applyBorder="1" applyAlignment="1" applyProtection="1">
      <alignment horizontal="center" wrapText="1"/>
    </xf>
    <xf numFmtId="0" fontId="12" fillId="0" borderId="0" xfId="0" applyFont="1" applyAlignment="1" applyProtection="1">
      <alignment horizontal="center"/>
    </xf>
    <xf numFmtId="0" fontId="11" fillId="0" borderId="0" xfId="0" applyFont="1" applyBorder="1" applyAlignment="1" applyProtection="1">
      <alignment horizontal="center" wrapText="1"/>
    </xf>
    <xf numFmtId="0" fontId="6" fillId="0" borderId="0" xfId="0" applyFont="1" applyAlignment="1" applyProtection="1"/>
    <xf numFmtId="0" fontId="11" fillId="0" borderId="0" xfId="70" applyFont="1" applyBorder="1" applyAlignment="1" applyProtection="1">
      <alignment horizontal="center"/>
    </xf>
    <xf numFmtId="0" fontId="7" fillId="0" borderId="0" xfId="0" applyFont="1" applyFill="1" applyBorder="1" applyAlignment="1" applyProtection="1">
      <alignment vertical="center"/>
    </xf>
    <xf numFmtId="0" fontId="11" fillId="0" borderId="0" xfId="0" applyFont="1" applyBorder="1" applyAlignment="1" applyProtection="1">
      <alignment horizontal="right"/>
    </xf>
    <xf numFmtId="164" fontId="7" fillId="4" borderId="4" xfId="0" applyNumberFormat="1" applyFont="1" applyFill="1" applyBorder="1" applyAlignment="1" applyProtection="1">
      <alignment horizontal="center" vertical="center"/>
    </xf>
    <xf numFmtId="0" fontId="11" fillId="0" borderId="0" xfId="0" applyFont="1" applyAlignment="1" applyProtection="1">
      <alignment horizontal="center"/>
    </xf>
    <xf numFmtId="0" fontId="11" fillId="0" borderId="0" xfId="0" applyFont="1" applyBorder="1" applyAlignment="1" applyProtection="1">
      <alignment horizontal="center"/>
    </xf>
    <xf numFmtId="0" fontId="12" fillId="0" borderId="0" xfId="0" applyFont="1" applyFill="1" applyBorder="1" applyAlignment="1" applyProtection="1">
      <alignment horizontal="center"/>
    </xf>
    <xf numFmtId="0" fontId="12" fillId="0" borderId="0" xfId="0" applyFont="1" applyBorder="1" applyAlignment="1" applyProtection="1">
      <alignment horizontal="center" vertical="center"/>
    </xf>
    <xf numFmtId="167" fontId="7" fillId="4" borderId="4" xfId="0" applyNumberFormat="1" applyFont="1" applyFill="1" applyBorder="1" applyAlignment="1" applyProtection="1">
      <alignment horizontal="center"/>
    </xf>
    <xf numFmtId="0" fontId="16" fillId="40" borderId="4" xfId="0" applyFont="1" applyFill="1" applyBorder="1" applyAlignment="1" applyProtection="1">
      <alignment horizontal="center" vertical="center"/>
    </xf>
    <xf numFmtId="0" fontId="7" fillId="0" borderId="0" xfId="0" applyNumberFormat="1" applyFont="1" applyBorder="1" applyProtection="1"/>
    <xf numFmtId="0" fontId="7" fillId="0" borderId="0" xfId="0" applyNumberFormat="1" applyFont="1" applyProtection="1"/>
    <xf numFmtId="9" fontId="7" fillId="0" borderId="0" xfId="29" applyNumberFormat="1" applyFont="1" applyFill="1" applyBorder="1" applyAlignment="1" applyProtection="1">
      <alignment horizontal="center" vertical="center"/>
    </xf>
    <xf numFmtId="1" fontId="8" fillId="0" borderId="0" xfId="51" applyNumberFormat="1" applyFont="1" applyFill="1" applyAlignment="1" applyProtection="1">
      <alignment horizontal="center"/>
    </xf>
    <xf numFmtId="0" fontId="18" fillId="0" borderId="0" xfId="0" applyFont="1" applyFill="1" applyAlignment="1" applyProtection="1">
      <alignment horizontal="left"/>
    </xf>
    <xf numFmtId="0" fontId="14" fillId="0" borderId="0" xfId="0" applyFont="1" applyAlignment="1" applyProtection="1"/>
    <xf numFmtId="2" fontId="16" fillId="40" borderId="4" xfId="0" applyNumberFormat="1" applyFont="1" applyFill="1" applyBorder="1" applyAlignment="1" applyProtection="1">
      <alignment horizontal="center" vertical="center"/>
    </xf>
    <xf numFmtId="0" fontId="7" fillId="0" borderId="0" xfId="70" applyFont="1" applyFill="1" applyAlignment="1" applyProtection="1">
      <alignment horizontal="right"/>
    </xf>
    <xf numFmtId="0" fontId="6" fillId="5" borderId="45" xfId="0" applyFont="1" applyFill="1" applyBorder="1" applyAlignment="1" applyProtection="1">
      <alignment horizontal="center"/>
    </xf>
    <xf numFmtId="0" fontId="8" fillId="0" borderId="0" xfId="0" applyFont="1" applyFill="1" applyBorder="1" applyAlignment="1" applyProtection="1">
      <alignment horizontal="left" vertical="center"/>
    </xf>
    <xf numFmtId="0" fontId="7" fillId="0" borderId="0" xfId="0" applyFont="1" applyBorder="1" applyAlignment="1" applyProtection="1"/>
    <xf numFmtId="0" fontId="11" fillId="0" borderId="0" xfId="0" applyFont="1" applyBorder="1" applyAlignment="1" applyProtection="1">
      <alignment horizontal="right" vertical="center"/>
    </xf>
    <xf numFmtId="0" fontId="11" fillId="0" borderId="0" xfId="0" applyFont="1" applyFill="1" applyProtection="1"/>
    <xf numFmtId="0" fontId="12" fillId="0" borderId="0" xfId="0" applyFont="1" applyBorder="1" applyAlignment="1" applyProtection="1">
      <alignment horizontal="center"/>
    </xf>
    <xf numFmtId="0" fontId="7" fillId="0" borderId="0" xfId="0" applyFont="1" applyBorder="1" applyAlignment="1" applyProtection="1">
      <alignment horizontal="center" wrapText="1"/>
    </xf>
    <xf numFmtId="2" fontId="16" fillId="0" borderId="4" xfId="0" applyNumberFormat="1" applyFont="1" applyBorder="1" applyAlignment="1" applyProtection="1">
      <alignment horizontal="center" vertical="center"/>
    </xf>
    <xf numFmtId="166" fontId="16" fillId="0" borderId="0" xfId="0" applyNumberFormat="1" applyFont="1" applyBorder="1" applyAlignment="1" applyProtection="1">
      <alignment horizontal="center" vertical="center"/>
    </xf>
    <xf numFmtId="0" fontId="3" fillId="0" borderId="13" xfId="55" applyFont="1" applyFill="1" applyBorder="1" applyAlignment="1" applyProtection="1">
      <alignment vertical="center"/>
    </xf>
    <xf numFmtId="0" fontId="3" fillId="0" borderId="19" xfId="55" applyFont="1" applyFill="1" applyBorder="1" applyAlignment="1" applyProtection="1">
      <alignment vertical="center"/>
    </xf>
    <xf numFmtId="0" fontId="3" fillId="0" borderId="0" xfId="55" applyFont="1" applyFill="1" applyBorder="1" applyAlignment="1" applyProtection="1">
      <alignment vertical="center"/>
    </xf>
    <xf numFmtId="6" fontId="3" fillId="0" borderId="0" xfId="55" applyNumberFormat="1" applyFont="1" applyFill="1" applyBorder="1" applyAlignment="1" applyProtection="1">
      <alignment horizontal="center" vertical="center"/>
    </xf>
    <xf numFmtId="0" fontId="7" fillId="0" borderId="0" xfId="70" applyFont="1" applyBorder="1" applyAlignment="1" applyProtection="1">
      <alignment horizontal="right" vertical="center"/>
    </xf>
    <xf numFmtId="0" fontId="57" fillId="0" borderId="0" xfId="70" applyFont="1" applyAlignment="1" applyProtection="1">
      <alignment horizontal="center"/>
    </xf>
    <xf numFmtId="0" fontId="11" fillId="0" borderId="0" xfId="70" applyFont="1" applyAlignment="1" applyProtection="1">
      <alignment horizontal="center" vertical="center"/>
    </xf>
    <xf numFmtId="0" fontId="11" fillId="0" borderId="0" xfId="70" applyFont="1" applyAlignment="1" applyProtection="1">
      <alignment vertical="center"/>
    </xf>
    <xf numFmtId="0" fontId="11" fillId="0" borderId="0" xfId="70" applyFont="1" applyProtection="1"/>
    <xf numFmtId="164" fontId="7" fillId="0" borderId="0" xfId="29" applyNumberFormat="1" applyFont="1" applyFill="1" applyBorder="1" applyAlignment="1" applyProtection="1">
      <alignment horizontal="center" vertical="center"/>
    </xf>
    <xf numFmtId="9" fontId="16" fillId="0" borderId="0" xfId="51" applyFont="1" applyFill="1" applyBorder="1" applyAlignment="1" applyProtection="1">
      <alignment horizontal="center"/>
    </xf>
    <xf numFmtId="0" fontId="11" fillId="0" borderId="0" xfId="70" applyFont="1" applyBorder="1" applyAlignment="1" applyProtection="1">
      <alignment horizontal="center" vertical="center" wrapText="1"/>
    </xf>
    <xf numFmtId="0" fontId="11" fillId="0" borderId="0" xfId="70" applyFont="1" applyBorder="1" applyAlignment="1" applyProtection="1">
      <alignment horizontal="center" vertical="center"/>
    </xf>
    <xf numFmtId="9" fontId="16" fillId="0" borderId="0" xfId="51" applyFont="1" applyFill="1" applyBorder="1" applyAlignment="1" applyProtection="1">
      <alignment horizontal="center" vertical="center"/>
    </xf>
    <xf numFmtId="9" fontId="10" fillId="0" borderId="0" xfId="51" applyFont="1" applyFill="1" applyAlignment="1" applyProtection="1">
      <alignment horizontal="center" vertical="center"/>
    </xf>
    <xf numFmtId="9" fontId="7" fillId="0" borderId="0" xfId="51" applyFont="1" applyFill="1" applyAlignment="1" applyProtection="1">
      <alignment horizontal="center" vertical="center"/>
    </xf>
    <xf numFmtId="1" fontId="18" fillId="0" borderId="0" xfId="51" applyNumberFormat="1" applyFont="1" applyFill="1" applyAlignment="1" applyProtection="1">
      <alignment horizontal="center" vertical="center"/>
    </xf>
    <xf numFmtId="1" fontId="7" fillId="0" borderId="0" xfId="51" applyNumberFormat="1" applyFont="1" applyFill="1" applyBorder="1" applyAlignment="1" applyProtection="1">
      <alignment horizontal="center" vertical="center"/>
    </xf>
    <xf numFmtId="0" fontId="7" fillId="0" borderId="0" xfId="70" applyFont="1" applyBorder="1" applyAlignment="1" applyProtection="1">
      <alignment horizontal="center" vertical="center" wrapText="1"/>
    </xf>
    <xf numFmtId="0" fontId="7" fillId="0" borderId="0" xfId="70" applyFont="1" applyBorder="1" applyAlignment="1" applyProtection="1">
      <alignment vertical="center"/>
    </xf>
    <xf numFmtId="1" fontId="8" fillId="0" borderId="0" xfId="51" applyNumberFormat="1" applyFont="1" applyFill="1" applyAlignment="1" applyProtection="1">
      <alignment horizontal="center" vertical="center"/>
    </xf>
    <xf numFmtId="0" fontId="3" fillId="0" borderId="23" xfId="70" applyFont="1" applyFill="1" applyBorder="1" applyAlignment="1" applyProtection="1">
      <alignment horizontal="center" vertical="center"/>
    </xf>
    <xf numFmtId="0" fontId="3" fillId="0" borderId="16" xfId="70" applyFont="1" applyFill="1" applyBorder="1" applyAlignment="1" applyProtection="1">
      <alignment horizontal="center" vertical="center"/>
    </xf>
    <xf numFmtId="0" fontId="11" fillId="0" borderId="0" xfId="70" applyFont="1" applyFill="1" applyAlignment="1" applyProtection="1">
      <alignment horizontal="right" vertical="center"/>
    </xf>
    <xf numFmtId="6" fontId="3" fillId="0" borderId="2" xfId="70" applyNumberFormat="1" applyFont="1" applyFill="1" applyBorder="1" applyAlignment="1" applyProtection="1">
      <alignment horizontal="center" vertical="center"/>
    </xf>
    <xf numFmtId="6" fontId="3" fillId="0" borderId="3" xfId="70" applyNumberFormat="1" applyFont="1" applyFill="1" applyBorder="1" applyAlignment="1" applyProtection="1">
      <alignment horizontal="center" vertical="center"/>
    </xf>
    <xf numFmtId="0" fontId="11" fillId="0" borderId="0" xfId="70" applyFont="1" applyFill="1" applyAlignment="1" applyProtection="1">
      <alignment horizontal="right"/>
    </xf>
    <xf numFmtId="6" fontId="3" fillId="0" borderId="0" xfId="70" applyNumberFormat="1" applyFont="1" applyFill="1" applyBorder="1" applyAlignment="1" applyProtection="1">
      <alignment horizontal="center" vertical="center"/>
    </xf>
    <xf numFmtId="6" fontId="3" fillId="0" borderId="25" xfId="70" applyNumberFormat="1" applyFont="1" applyFill="1" applyBorder="1" applyAlignment="1" applyProtection="1">
      <alignment horizontal="center" vertical="center"/>
    </xf>
    <xf numFmtId="6" fontId="3" fillId="0" borderId="14" xfId="70" applyNumberFormat="1" applyFont="1" applyFill="1" applyBorder="1" applyAlignment="1" applyProtection="1">
      <alignment horizontal="center" vertical="center"/>
    </xf>
    <xf numFmtId="9" fontId="50" fillId="0" borderId="2" xfId="230" applyNumberFormat="1" applyFont="1" applyFill="1" applyBorder="1" applyAlignment="1">
      <alignment horizontal="center" vertical="center" wrapText="1"/>
    </xf>
    <xf numFmtId="9" fontId="16" fillId="0" borderId="0" xfId="51" applyNumberFormat="1" applyFont="1" applyFill="1" applyBorder="1" applyAlignment="1" applyProtection="1">
      <alignment horizontal="center" vertical="center"/>
    </xf>
    <xf numFmtId="9" fontId="10" fillId="0" borderId="0" xfId="51" applyFont="1" applyFill="1" applyBorder="1" applyAlignment="1" applyProtection="1">
      <alignment horizontal="center" vertical="center" wrapText="1"/>
    </xf>
    <xf numFmtId="9" fontId="16" fillId="0" borderId="0" xfId="51" applyFont="1" applyFill="1" applyBorder="1" applyAlignment="1" applyProtection="1">
      <alignment horizontal="center" vertical="center" wrapText="1"/>
    </xf>
    <xf numFmtId="1" fontId="16" fillId="0" borderId="0" xfId="51" applyNumberFormat="1" applyFont="1" applyFill="1" applyBorder="1" applyAlignment="1" applyProtection="1">
      <alignment horizontal="center" vertical="center"/>
    </xf>
    <xf numFmtId="9" fontId="16" fillId="4" borderId="4" xfId="51" applyNumberFormat="1" applyFont="1" applyFill="1" applyBorder="1" applyAlignment="1" applyProtection="1">
      <alignment horizontal="center"/>
    </xf>
    <xf numFmtId="9" fontId="10" fillId="0" borderId="0" xfId="51" applyFont="1" applyFill="1" applyAlignment="1" applyProtection="1">
      <alignment horizontal="center" wrapText="1"/>
    </xf>
    <xf numFmtId="1" fontId="7" fillId="4" borderId="4" xfId="51" applyNumberFormat="1" applyFont="1" applyFill="1" applyBorder="1" applyAlignment="1" applyProtection="1">
      <alignment horizontal="center" vertical="center"/>
    </xf>
    <xf numFmtId="1" fontId="16" fillId="40" borderId="4" xfId="51" applyNumberFormat="1" applyFont="1" applyFill="1" applyBorder="1" applyAlignment="1" applyProtection="1">
      <alignment horizontal="center" vertical="center"/>
    </xf>
    <xf numFmtId="9" fontId="16" fillId="40" borderId="4" xfId="51" applyNumberFormat="1" applyFont="1" applyFill="1" applyBorder="1" applyAlignment="1" applyProtection="1">
      <alignment horizontal="center" vertical="center"/>
    </xf>
    <xf numFmtId="9" fontId="10" fillId="0" borderId="0" xfId="51" applyFont="1" applyFill="1" applyBorder="1" applyAlignment="1" applyProtection="1">
      <alignment horizontal="center" vertical="center"/>
    </xf>
    <xf numFmtId="9" fontId="16" fillId="0" borderId="0" xfId="51" applyFont="1" applyFill="1" applyAlignment="1" applyProtection="1">
      <alignment horizontal="center" vertical="center" wrapText="1"/>
    </xf>
    <xf numFmtId="9" fontId="16" fillId="40" borderId="4" xfId="51" applyFont="1" applyFill="1" applyBorder="1" applyAlignment="1" applyProtection="1">
      <alignment horizontal="center" vertical="center" wrapText="1"/>
    </xf>
    <xf numFmtId="9" fontId="16" fillId="0" borderId="0" xfId="51" applyFont="1" applyFill="1" applyAlignment="1" applyProtection="1">
      <alignment horizontal="center" vertical="center"/>
    </xf>
    <xf numFmtId="0" fontId="7" fillId="0" borderId="0" xfId="70" applyFont="1" applyAlignment="1" applyProtection="1">
      <alignment horizontal="right"/>
    </xf>
    <xf numFmtId="9" fontId="10" fillId="0" borderId="0" xfId="51" applyFont="1" applyFill="1" applyAlignment="1" applyProtection="1">
      <alignment horizontal="center" vertical="center" wrapText="1"/>
    </xf>
    <xf numFmtId="9" fontId="10" fillId="0" borderId="0" xfId="51" applyFont="1" applyFill="1" applyAlignment="1" applyProtection="1">
      <alignment horizontal="center"/>
    </xf>
    <xf numFmtId="0" fontId="55"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left" vertical="center"/>
    </xf>
    <xf numFmtId="14" fontId="63" fillId="40" borderId="0" xfId="0" applyNumberFormat="1" applyFont="1" applyFill="1" applyBorder="1" applyAlignment="1" applyProtection="1">
      <alignment horizontal="center" vertical="center"/>
    </xf>
    <xf numFmtId="0" fontId="63" fillId="39" borderId="0" xfId="0" applyFont="1" applyFill="1" applyBorder="1" applyAlignment="1" applyProtection="1">
      <alignment vertical="center" wrapText="1" shrinkToFit="1"/>
      <protection locked="0"/>
    </xf>
    <xf numFmtId="0" fontId="3" fillId="6" borderId="0" xfId="0" applyFont="1" applyFill="1" applyBorder="1" applyAlignment="1" applyProtection="1">
      <alignment vertical="center" wrapText="1"/>
    </xf>
    <xf numFmtId="2" fontId="52" fillId="3" borderId="4" xfId="0" applyNumberFormat="1" applyFont="1" applyFill="1" applyBorder="1" applyAlignment="1" applyProtection="1">
      <alignment horizontal="center" vertical="center"/>
      <protection locked="0"/>
    </xf>
    <xf numFmtId="0" fontId="0" fillId="0" borderId="32" xfId="0" applyFont="1" applyBorder="1" applyAlignment="1">
      <alignment horizontal="left" vertical="center" wrapText="1"/>
    </xf>
    <xf numFmtId="0" fontId="3" fillId="0" borderId="0" xfId="0" applyFont="1" applyProtection="1"/>
    <xf numFmtId="0" fontId="11" fillId="0" borderId="0" xfId="0" applyFont="1" applyAlignment="1" applyProtection="1">
      <alignment horizontal="center" vertical="center"/>
      <protection locked="0"/>
    </xf>
    <xf numFmtId="6" fontId="3" fillId="0" borderId="21" xfId="0" applyNumberFormat="1" applyFont="1" applyFill="1" applyBorder="1" applyAlignment="1">
      <alignment horizontal="center" vertical="center"/>
    </xf>
    <xf numFmtId="6" fontId="3" fillId="0" borderId="3" xfId="0" applyNumberFormat="1" applyFont="1" applyFill="1" applyBorder="1" applyAlignment="1">
      <alignment horizontal="center" vertical="center"/>
    </xf>
    <xf numFmtId="6" fontId="3" fillId="0" borderId="2" xfId="0" applyNumberFormat="1" applyFont="1" applyFill="1" applyBorder="1" applyAlignment="1">
      <alignment horizontal="center" vertical="center"/>
    </xf>
    <xf numFmtId="6" fontId="3" fillId="0" borderId="22" xfId="0" applyNumberFormat="1" applyFont="1" applyFill="1" applyBorder="1" applyAlignment="1">
      <alignment horizontal="center" vertical="center"/>
    </xf>
    <xf numFmtId="6" fontId="3" fillId="0" borderId="12" xfId="0" applyNumberFormat="1" applyFont="1" applyFill="1" applyBorder="1" applyAlignment="1">
      <alignment horizontal="center" vertical="center"/>
    </xf>
    <xf numFmtId="6" fontId="3" fillId="0" borderId="20" xfId="0" applyNumberFormat="1" applyFont="1" applyFill="1" applyBorder="1" applyAlignment="1">
      <alignment horizontal="center" vertical="center"/>
    </xf>
    <xf numFmtId="6" fontId="3" fillId="0" borderId="14" xfId="0" applyNumberFormat="1" applyFont="1" applyFill="1" applyBorder="1" applyAlignment="1">
      <alignment horizontal="center" vertical="center"/>
    </xf>
    <xf numFmtId="2" fontId="7" fillId="4" borderId="4" xfId="51" applyNumberFormat="1" applyFont="1" applyFill="1" applyBorder="1" applyAlignment="1" applyProtection="1">
      <alignment horizontal="center"/>
    </xf>
    <xf numFmtId="1" fontId="7" fillId="0" borderId="0" xfId="70" applyNumberFormat="1" applyFont="1" applyBorder="1" applyAlignment="1" applyProtection="1">
      <alignment horizontal="center" vertical="center" wrapText="1"/>
    </xf>
    <xf numFmtId="2" fontId="7" fillId="4" borderId="4" xfId="51" applyNumberFormat="1" applyFont="1" applyFill="1" applyBorder="1" applyAlignment="1" applyProtection="1">
      <alignment horizontal="center" vertical="center"/>
    </xf>
    <xf numFmtId="0" fontId="66" fillId="0" borderId="74" xfId="0" applyFont="1" applyFill="1" applyBorder="1" applyAlignment="1">
      <alignment horizontal="center" vertical="center" wrapText="1"/>
    </xf>
    <xf numFmtId="0" fontId="0" fillId="0" borderId="74" xfId="0" applyFont="1" applyFill="1" applyBorder="1" applyAlignment="1">
      <alignment horizontal="left" vertical="center" wrapText="1"/>
    </xf>
    <xf numFmtId="0" fontId="66" fillId="0" borderId="32" xfId="0" applyFont="1" applyFill="1" applyBorder="1" applyAlignment="1">
      <alignment horizontal="center" vertical="center" wrapText="1"/>
    </xf>
    <xf numFmtId="0" fontId="0" fillId="0" borderId="32" xfId="0" applyFont="1" applyFill="1" applyBorder="1" applyAlignment="1">
      <alignment horizontal="left" vertical="center" wrapText="1"/>
    </xf>
    <xf numFmtId="0" fontId="66" fillId="0" borderId="40" xfId="0" applyFont="1" applyFill="1" applyBorder="1" applyAlignment="1">
      <alignment horizontal="center" vertical="center" wrapText="1"/>
    </xf>
    <xf numFmtId="0" fontId="7" fillId="0" borderId="32" xfId="70" applyFont="1" applyFill="1" applyBorder="1" applyAlignment="1">
      <alignment horizontal="left" vertical="center" wrapText="1"/>
    </xf>
    <xf numFmtId="49" fontId="0" fillId="0" borderId="32" xfId="0" applyNumberFormat="1" applyFont="1" applyFill="1" applyBorder="1" applyAlignment="1">
      <alignment horizontal="left" vertical="center" wrapText="1"/>
    </xf>
    <xf numFmtId="0" fontId="0" fillId="0" borderId="32" xfId="0" applyFont="1" applyFill="1" applyBorder="1" applyAlignment="1">
      <alignment horizontal="left" vertical="center"/>
    </xf>
    <xf numFmtId="49" fontId="7" fillId="0" borderId="32" xfId="70" applyNumberFormat="1" applyFont="1" applyFill="1" applyBorder="1" applyAlignment="1">
      <alignment horizontal="left" vertical="center" wrapText="1"/>
    </xf>
    <xf numFmtId="0" fontId="7" fillId="0" borderId="32" xfId="0" applyFont="1" applyFill="1" applyBorder="1" applyAlignment="1">
      <alignment horizontal="left" vertical="center" wrapText="1"/>
    </xf>
    <xf numFmtId="49" fontId="0" fillId="0" borderId="26" xfId="0" applyNumberFormat="1" applyFont="1" applyFill="1" applyBorder="1" applyAlignment="1">
      <alignment horizontal="left" vertical="center" wrapText="1"/>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wrapText="1"/>
    </xf>
    <xf numFmtId="0" fontId="0" fillId="0" borderId="32" xfId="0" applyFont="1" applyFill="1" applyBorder="1" applyAlignment="1">
      <alignment horizontal="center" vertical="center"/>
    </xf>
    <xf numFmtId="49" fontId="0" fillId="0" borderId="32" xfId="0" applyNumberFormat="1"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32" xfId="0" applyFont="1" applyFill="1" applyBorder="1" applyAlignment="1">
      <alignment horizontal="center" vertical="center" wrapText="1"/>
    </xf>
    <xf numFmtId="0" fontId="0" fillId="42" borderId="32" xfId="0" applyFont="1" applyFill="1" applyBorder="1" applyAlignment="1">
      <alignment horizontal="center" vertical="center"/>
    </xf>
    <xf numFmtId="0" fontId="0" fillId="43" borderId="32" xfId="0" applyFont="1" applyFill="1" applyBorder="1" applyAlignment="1">
      <alignment horizontal="center" vertical="center"/>
    </xf>
    <xf numFmtId="49" fontId="0" fillId="43" borderId="32" xfId="0" applyNumberFormat="1" applyFill="1" applyBorder="1" applyAlignment="1">
      <alignment horizontal="center" vertical="center"/>
    </xf>
    <xf numFmtId="49" fontId="0" fillId="0" borderId="32" xfId="0" applyNumberFormat="1" applyFill="1" applyBorder="1" applyAlignment="1">
      <alignment horizontal="center" vertical="center"/>
    </xf>
    <xf numFmtId="49" fontId="0" fillId="0" borderId="32" xfId="0" applyNumberFormat="1" applyFill="1" applyBorder="1" applyAlignment="1">
      <alignment horizontal="center" vertical="center" wrapText="1"/>
    </xf>
    <xf numFmtId="49" fontId="0" fillId="42" borderId="32" xfId="0" applyNumberFormat="1" applyFill="1" applyBorder="1" applyAlignment="1">
      <alignment horizontal="center" vertical="center"/>
    </xf>
    <xf numFmtId="0" fontId="0" fillId="43" borderId="26" xfId="0" applyFont="1" applyFill="1" applyBorder="1" applyAlignment="1">
      <alignment horizontal="center" vertical="center"/>
    </xf>
    <xf numFmtId="49" fontId="0" fillId="0" borderId="32" xfId="0" applyNumberFormat="1" applyFont="1" applyFill="1" applyBorder="1" applyAlignment="1">
      <alignment horizontal="center" vertical="center"/>
    </xf>
    <xf numFmtId="0" fontId="7" fillId="0" borderId="32" xfId="0" applyFont="1" applyFill="1" applyBorder="1" applyAlignment="1">
      <alignment horizontal="center" vertical="center"/>
    </xf>
    <xf numFmtId="49" fontId="0" fillId="43" borderId="32" xfId="0" applyNumberFormat="1" applyFont="1" applyFill="1" applyBorder="1" applyAlignment="1">
      <alignment horizontal="center" vertical="center"/>
    </xf>
    <xf numFmtId="0" fontId="0" fillId="43" borderId="32" xfId="0" applyFont="1" applyFill="1" applyBorder="1" applyAlignment="1">
      <alignment horizontal="center" vertical="center" wrapText="1"/>
    </xf>
    <xf numFmtId="49" fontId="0" fillId="43" borderId="32" xfId="0" applyNumberFormat="1" applyFill="1" applyBorder="1" applyAlignment="1">
      <alignment horizontal="center" vertical="center" wrapText="1"/>
    </xf>
    <xf numFmtId="0" fontId="0" fillId="0" borderId="26" xfId="0" applyFont="1" applyFill="1" applyBorder="1" applyAlignment="1">
      <alignment horizontal="center" vertical="center" wrapText="1"/>
    </xf>
    <xf numFmtId="49" fontId="0" fillId="42" borderId="32" xfId="0" applyNumberFormat="1" applyFill="1" applyBorder="1" applyAlignment="1">
      <alignment horizontal="center" vertical="center" wrapText="1"/>
    </xf>
    <xf numFmtId="0" fontId="3" fillId="0" borderId="74" xfId="0" applyFont="1" applyFill="1" applyBorder="1" applyAlignment="1">
      <alignment horizontal="center" vertical="center"/>
    </xf>
    <xf numFmtId="49" fontId="14" fillId="0" borderId="0" xfId="0" quotePrefix="1" applyNumberFormat="1" applyFont="1" applyAlignment="1">
      <alignment horizontal="center"/>
    </xf>
    <xf numFmtId="0" fontId="3" fillId="0" borderId="32" xfId="0" applyFont="1" applyFill="1" applyBorder="1" applyAlignment="1">
      <alignment horizontal="left" vertical="center" wrapText="1"/>
    </xf>
    <xf numFmtId="49" fontId="3" fillId="0" borderId="32" xfId="0" applyNumberFormat="1" applyFont="1" applyFill="1" applyBorder="1" applyAlignment="1">
      <alignment horizontal="left" vertical="center" wrapText="1"/>
    </xf>
    <xf numFmtId="0" fontId="66" fillId="44" borderId="32" xfId="0" applyFont="1" applyFill="1" applyBorder="1" applyAlignment="1">
      <alignment horizontal="center" vertical="center" wrapText="1"/>
    </xf>
    <xf numFmtId="0" fontId="24" fillId="0" borderId="0" xfId="0" applyFont="1" applyAlignment="1">
      <alignment horizontal="left" vertical="center" indent="4"/>
    </xf>
    <xf numFmtId="0" fontId="3" fillId="0" borderId="32" xfId="0" applyFont="1" applyBorder="1" applyAlignment="1">
      <alignment horizontal="left" vertical="center" wrapText="1"/>
    </xf>
    <xf numFmtId="0" fontId="0" fillId="0" borderId="32" xfId="0" applyNumberFormat="1" applyFill="1" applyBorder="1" applyAlignment="1">
      <alignment horizontal="center" vertical="center"/>
    </xf>
    <xf numFmtId="0" fontId="3" fillId="0"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0" fillId="0" borderId="32" xfId="0" quotePrefix="1" applyNumberFormat="1" applyFont="1" applyFill="1" applyBorder="1" applyAlignment="1">
      <alignment horizontal="center" vertical="center"/>
    </xf>
    <xf numFmtId="0" fontId="6" fillId="0" borderId="0" xfId="0" applyFont="1" applyAlignment="1">
      <alignment horizontal="left" vertical="top" wrapText="1"/>
    </xf>
    <xf numFmtId="0" fontId="23" fillId="0" borderId="0" xfId="0" applyFont="1" applyAlignment="1">
      <alignment horizontal="center" vertical="center" wrapText="1"/>
    </xf>
    <xf numFmtId="0" fontId="48" fillId="0" borderId="0" xfId="0" applyFont="1" applyAlignment="1">
      <alignment horizontal="left" vertical="top" wrapText="1" readingOrder="1"/>
    </xf>
    <xf numFmtId="0" fontId="4" fillId="0" borderId="0" xfId="0" applyFont="1" applyAlignment="1">
      <alignment horizontal="center"/>
    </xf>
    <xf numFmtId="0" fontId="0" fillId="0" borderId="0" xfId="0"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horizontal="left" wrapText="1"/>
    </xf>
    <xf numFmtId="0" fontId="0" fillId="0" borderId="0" xfId="0" applyAlignment="1">
      <alignment horizontal="left" vertical="center"/>
    </xf>
    <xf numFmtId="0" fontId="3"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vertical="center" wrapText="1"/>
    </xf>
    <xf numFmtId="0" fontId="48" fillId="0" borderId="0" xfId="0" applyFont="1" applyAlignment="1">
      <alignment horizontal="left" vertical="center" wrapText="1" readingOrder="1"/>
    </xf>
    <xf numFmtId="0" fontId="64" fillId="0" borderId="0" xfId="0" applyFont="1" applyAlignment="1">
      <alignment horizontal="left" vertical="top" wrapText="1"/>
    </xf>
    <xf numFmtId="0" fontId="6" fillId="0" borderId="0" xfId="0" applyFont="1" applyAlignment="1">
      <alignment horizontal="center"/>
    </xf>
    <xf numFmtId="0" fontId="25" fillId="0" borderId="0" xfId="0" applyFont="1" applyAlignment="1">
      <alignment horizontal="left" wrapText="1"/>
    </xf>
    <xf numFmtId="0" fontId="3" fillId="0" borderId="0" xfId="0" applyFont="1" applyAlignment="1">
      <alignment horizontal="left" vertical="center" wrapText="1"/>
    </xf>
    <xf numFmtId="0" fontId="22" fillId="0" borderId="0" xfId="0" applyFont="1" applyAlignment="1">
      <alignment horizontal="center" vertical="center"/>
    </xf>
    <xf numFmtId="0" fontId="22" fillId="0" borderId="0" xfId="0" applyFont="1" applyAlignment="1">
      <alignment horizontal="center"/>
    </xf>
    <xf numFmtId="0" fontId="3" fillId="0" borderId="0" xfId="0" applyFont="1" applyAlignment="1">
      <alignment horizontal="center"/>
    </xf>
    <xf numFmtId="49" fontId="52" fillId="3" borderId="4" xfId="0" applyNumberFormat="1" applyFont="1" applyFill="1" applyBorder="1" applyAlignment="1" applyProtection="1">
      <alignment horizontal="center" vertical="center"/>
      <protection locked="0"/>
    </xf>
    <xf numFmtId="0" fontId="52" fillId="3" borderId="4" xfId="0" applyFont="1" applyFill="1" applyBorder="1" applyAlignment="1" applyProtection="1">
      <alignment horizontal="left" vertical="center"/>
      <protection locked="0"/>
    </xf>
    <xf numFmtId="2" fontId="52" fillId="3" borderId="4" xfId="0" applyNumberFormat="1" applyFont="1" applyFill="1" applyBorder="1" applyAlignment="1" applyProtection="1">
      <alignment horizontal="center" vertical="center"/>
      <protection locked="0"/>
    </xf>
    <xf numFmtId="49" fontId="52" fillId="38" borderId="4" xfId="0" applyNumberFormat="1" applyFont="1" applyFill="1" applyBorder="1" applyAlignment="1" applyProtection="1">
      <alignment horizontal="center" vertical="center"/>
      <protection locked="0"/>
    </xf>
    <xf numFmtId="0" fontId="52" fillId="3" borderId="4" xfId="0" applyFont="1" applyFill="1" applyBorder="1" applyAlignment="1" applyProtection="1">
      <alignment horizontal="center" vertical="center"/>
      <protection locked="0"/>
    </xf>
    <xf numFmtId="14" fontId="16" fillId="39" borderId="4" xfId="0" applyNumberFormat="1" applyFont="1" applyFill="1" applyBorder="1" applyAlignment="1" applyProtection="1">
      <alignment horizontal="center" vertical="center"/>
      <protection locked="0"/>
    </xf>
    <xf numFmtId="0" fontId="52" fillId="3" borderId="4" xfId="0" applyFont="1" applyFill="1" applyBorder="1" applyAlignment="1" applyProtection="1">
      <alignment vertical="center"/>
      <protection locked="0"/>
    </xf>
    <xf numFmtId="49" fontId="52" fillId="41" borderId="4" xfId="0" applyNumberFormat="1" applyFont="1" applyFill="1" applyBorder="1" applyAlignment="1" applyProtection="1">
      <alignment horizontal="center" vertical="center"/>
      <protection locked="0"/>
    </xf>
    <xf numFmtId="0" fontId="4" fillId="0" borderId="0" xfId="0" applyFont="1" applyAlignment="1" applyProtection="1">
      <alignment horizontal="center"/>
      <protection locked="0"/>
    </xf>
    <xf numFmtId="0" fontId="0" fillId="0" borderId="0" xfId="0" applyAlignment="1" applyProtection="1">
      <alignment horizontal="center"/>
      <protection locked="0"/>
    </xf>
    <xf numFmtId="0" fontId="13" fillId="0" borderId="0" xfId="0" applyFont="1" applyAlignment="1" applyProtection="1">
      <alignment horizontal="center"/>
      <protection locked="0"/>
    </xf>
    <xf numFmtId="0" fontId="14" fillId="0" borderId="0" xfId="0" applyFont="1" applyAlignment="1" applyProtection="1">
      <alignment horizontal="center"/>
      <protection locked="0"/>
    </xf>
    <xf numFmtId="0" fontId="16" fillId="3" borderId="4" xfId="0" applyFont="1" applyFill="1" applyBorder="1" applyAlignment="1" applyProtection="1">
      <alignment horizontal="left" vertical="center"/>
      <protection locked="0"/>
    </xf>
    <xf numFmtId="14" fontId="16" fillId="40" borderId="4" xfId="0" applyNumberFormat="1" applyFont="1" applyFill="1" applyBorder="1" applyAlignment="1" applyProtection="1">
      <alignment horizontal="center" vertical="center"/>
    </xf>
    <xf numFmtId="0" fontId="16" fillId="40" borderId="4" xfId="0" applyFont="1" applyFill="1" applyBorder="1" applyAlignment="1" applyProtection="1">
      <alignment horizontal="center" vertical="center"/>
    </xf>
    <xf numFmtId="0" fontId="52" fillId="40" borderId="4" xfId="0" applyNumberFormat="1" applyFont="1" applyFill="1" applyBorder="1" applyAlignment="1" applyProtection="1">
      <alignment horizontal="center" vertical="center"/>
    </xf>
    <xf numFmtId="0" fontId="4" fillId="0" borderId="0" xfId="0" applyFont="1" applyAlignment="1" applyProtection="1">
      <alignment horizontal="center"/>
    </xf>
    <xf numFmtId="0" fontId="0" fillId="0" borderId="0" xfId="0" applyAlignment="1" applyProtection="1">
      <alignment horizontal="center"/>
    </xf>
    <xf numFmtId="0" fontId="13" fillId="0" borderId="0" xfId="0" applyFont="1" applyAlignment="1" applyProtection="1">
      <alignment horizontal="center"/>
    </xf>
    <xf numFmtId="0" fontId="14" fillId="0" borderId="0" xfId="0" applyFont="1" applyAlignment="1" applyProtection="1">
      <alignment horizontal="center"/>
    </xf>
    <xf numFmtId="0" fontId="6" fillId="5" borderId="0" xfId="0" applyFont="1" applyFill="1" applyBorder="1" applyAlignment="1" applyProtection="1">
      <alignment horizontal="center"/>
      <protection locked="0"/>
    </xf>
    <xf numFmtId="0" fontId="16" fillId="40" borderId="4" xfId="0" applyFont="1" applyFill="1" applyBorder="1" applyAlignment="1" applyProtection="1">
      <alignment horizontal="left" vertical="center"/>
    </xf>
    <xf numFmtId="0" fontId="52" fillId="40" borderId="4" xfId="0" applyNumberFormat="1" applyFont="1" applyFill="1" applyBorder="1" applyAlignment="1" applyProtection="1">
      <alignment horizontal="left" vertical="center"/>
    </xf>
    <xf numFmtId="0" fontId="52" fillId="40" borderId="4" xfId="0" applyNumberFormat="1" applyFont="1" applyFill="1" applyBorder="1" applyAlignment="1" applyProtection="1">
      <alignment vertical="center"/>
    </xf>
    <xf numFmtId="0" fontId="11" fillId="0" borderId="0" xfId="0" applyFont="1" applyBorder="1" applyAlignment="1" applyProtection="1">
      <alignment horizontal="center"/>
    </xf>
    <xf numFmtId="0" fontId="11" fillId="0" borderId="0" xfId="0" applyFont="1" applyBorder="1" applyAlignment="1" applyProtection="1">
      <alignment horizontal="center" wrapText="1"/>
    </xf>
    <xf numFmtId="0" fontId="52" fillId="40" borderId="4" xfId="0" applyFont="1" applyFill="1" applyBorder="1" applyAlignment="1" applyProtection="1">
      <alignment horizontal="center" vertical="center"/>
    </xf>
    <xf numFmtId="2" fontId="52" fillId="40" borderId="4" xfId="0" applyNumberFormat="1" applyFont="1" applyFill="1" applyBorder="1" applyAlignment="1" applyProtection="1">
      <alignment horizontal="center" vertical="center"/>
    </xf>
    <xf numFmtId="164" fontId="7" fillId="4" borderId="4" xfId="29" applyNumberFormat="1" applyFont="1" applyFill="1" applyBorder="1" applyAlignment="1" applyProtection="1">
      <alignment horizontal="center" vertical="center"/>
    </xf>
    <xf numFmtId="0" fontId="16" fillId="39" borderId="4" xfId="0" applyFont="1" applyFill="1" applyBorder="1" applyAlignment="1" applyProtection="1">
      <alignment horizontal="left" vertical="center" wrapText="1" shrinkToFit="1"/>
      <protection locked="0"/>
    </xf>
    <xf numFmtId="0" fontId="16" fillId="39" borderId="4" xfId="0" applyFont="1" applyFill="1" applyBorder="1" applyAlignment="1" applyProtection="1">
      <alignment horizontal="left" vertical="center" wrapText="1"/>
      <protection locked="0"/>
    </xf>
    <xf numFmtId="0" fontId="3" fillId="0" borderId="0" xfId="0" applyFont="1" applyAlignment="1" applyProtection="1">
      <alignment horizontal="left" vertical="top" wrapText="1"/>
    </xf>
    <xf numFmtId="0" fontId="3" fillId="0" borderId="0" xfId="0" applyFont="1" applyAlignment="1" applyProtection="1">
      <alignment horizontal="left" wrapText="1"/>
    </xf>
    <xf numFmtId="0" fontId="54" fillId="0" borderId="0" xfId="0" applyFont="1" applyFill="1" applyAlignment="1" applyProtection="1">
      <alignment horizontal="left" vertical="top" wrapText="1"/>
    </xf>
    <xf numFmtId="0" fontId="11" fillId="0" borderId="0" xfId="0" applyFont="1" applyAlignment="1" applyProtection="1">
      <alignment horizontal="left" vertical="center"/>
    </xf>
    <xf numFmtId="2" fontId="13" fillId="4" borderId="4" xfId="51" applyNumberFormat="1" applyFont="1" applyFill="1" applyBorder="1" applyAlignment="1" applyProtection="1">
      <alignment horizontal="center" vertical="center"/>
    </xf>
    <xf numFmtId="0" fontId="6" fillId="6" borderId="19" xfId="0" applyFont="1" applyFill="1" applyBorder="1" applyAlignment="1" applyProtection="1">
      <alignment horizontal="center" vertical="center" wrapText="1"/>
    </xf>
    <xf numFmtId="0" fontId="6" fillId="5" borderId="24"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44" xfId="0" applyFont="1" applyFill="1" applyBorder="1" applyAlignment="1" applyProtection="1">
      <alignment horizontal="center" vertical="center"/>
    </xf>
    <xf numFmtId="0" fontId="3" fillId="5" borderId="24" xfId="0" applyFont="1" applyFill="1" applyBorder="1" applyAlignment="1" applyProtection="1">
      <alignment horizontal="center" vertical="center"/>
    </xf>
    <xf numFmtId="164" fontId="52" fillId="39" borderId="4" xfId="29" applyNumberFormat="1" applyFont="1" applyFill="1" applyBorder="1" applyAlignment="1" applyProtection="1">
      <alignment horizontal="center" vertical="center"/>
      <protection locked="0"/>
    </xf>
    <xf numFmtId="0" fontId="4" fillId="0" borderId="0" xfId="0" applyFont="1" applyAlignment="1" applyProtection="1">
      <alignment horizontal="center" vertical="center"/>
    </xf>
    <xf numFmtId="0" fontId="7" fillId="0" borderId="0" xfId="70" applyFont="1" applyBorder="1" applyAlignment="1" applyProtection="1">
      <alignment horizontal="center" vertical="center" wrapText="1"/>
    </xf>
    <xf numFmtId="164" fontId="7" fillId="4" borderId="11" xfId="29" applyNumberFormat="1" applyFont="1" applyFill="1" applyBorder="1" applyAlignment="1" applyProtection="1">
      <alignment horizontal="center" vertical="center"/>
    </xf>
    <xf numFmtId="0" fontId="13" fillId="0" borderId="0" xfId="0" applyFont="1" applyAlignment="1" applyProtection="1">
      <alignment horizontal="center" vertical="center"/>
    </xf>
    <xf numFmtId="0" fontId="16" fillId="40" borderId="4" xfId="0" applyNumberFormat="1" applyFont="1" applyFill="1" applyBorder="1" applyAlignment="1" applyProtection="1">
      <alignment horizontal="left" vertical="center"/>
    </xf>
    <xf numFmtId="0" fontId="16" fillId="40" borderId="4" xfId="0" applyNumberFormat="1" applyFont="1" applyFill="1" applyBorder="1" applyAlignment="1" applyProtection="1">
      <alignment horizontal="center" vertical="center"/>
    </xf>
    <xf numFmtId="2" fontId="16" fillId="40" borderId="4" xfId="0" applyNumberFormat="1" applyFont="1" applyFill="1" applyBorder="1" applyAlignment="1" applyProtection="1">
      <alignment horizontal="center" vertical="center"/>
    </xf>
    <xf numFmtId="0" fontId="11" fillId="0" borderId="0" xfId="70" applyFont="1" applyBorder="1" applyAlignment="1" applyProtection="1">
      <alignment horizontal="center" vertical="center" wrapText="1"/>
    </xf>
    <xf numFmtId="0" fontId="12" fillId="0" borderId="0" xfId="0" applyNumberFormat="1" applyFont="1" applyFill="1" applyBorder="1" applyAlignment="1" applyProtection="1">
      <alignment horizontal="center" vertical="center"/>
    </xf>
    <xf numFmtId="0" fontId="0" fillId="0" borderId="0" xfId="0" applyNumberFormat="1" applyFill="1" applyBorder="1" applyAlignment="1" applyProtection="1">
      <alignment horizontal="center" vertical="center"/>
    </xf>
    <xf numFmtId="2" fontId="13" fillId="4" borderId="4" xfId="51" applyNumberFormat="1" applyFont="1" applyFill="1" applyBorder="1" applyAlignment="1" applyProtection="1">
      <alignment horizontal="center"/>
    </xf>
    <xf numFmtId="0" fontId="3" fillId="5" borderId="45" xfId="0" applyFont="1" applyFill="1" applyBorder="1" applyAlignment="1" applyProtection="1">
      <alignment horizontal="center"/>
    </xf>
    <xf numFmtId="0" fontId="6" fillId="5" borderId="5" xfId="0" applyFont="1" applyFill="1" applyBorder="1" applyAlignment="1" applyProtection="1">
      <alignment horizontal="center"/>
    </xf>
    <xf numFmtId="0" fontId="6" fillId="5" borderId="46" xfId="0" applyFont="1" applyFill="1" applyBorder="1" applyAlignment="1" applyProtection="1">
      <alignment horizontal="center"/>
    </xf>
    <xf numFmtId="0" fontId="3" fillId="5" borderId="24" xfId="0" applyFont="1" applyFill="1" applyBorder="1" applyAlignment="1" applyProtection="1">
      <alignment horizontal="center"/>
    </xf>
    <xf numFmtId="0" fontId="6" fillId="5" borderId="0" xfId="0" applyFont="1" applyFill="1" applyBorder="1" applyAlignment="1" applyProtection="1">
      <alignment horizontal="center"/>
    </xf>
    <xf numFmtId="0" fontId="6" fillId="5" borderId="44" xfId="0" applyFont="1" applyFill="1" applyBorder="1" applyAlignment="1" applyProtection="1">
      <alignment horizontal="center"/>
    </xf>
    <xf numFmtId="0" fontId="3" fillId="6" borderId="19" xfId="0" applyFont="1" applyFill="1" applyBorder="1" applyAlignment="1" applyProtection="1">
      <alignment horizontal="center" vertical="center" wrapText="1"/>
    </xf>
    <xf numFmtId="0" fontId="16" fillId="40" borderId="4" xfId="0" applyFont="1" applyFill="1" applyBorder="1" applyAlignment="1" applyProtection="1">
      <alignment vertical="center"/>
    </xf>
    <xf numFmtId="0" fontId="7" fillId="40" borderId="4" xfId="0" applyFont="1" applyFill="1" applyBorder="1" applyAlignment="1" applyProtection="1">
      <alignment vertical="center"/>
    </xf>
    <xf numFmtId="164" fontId="7" fillId="4" borderId="4" xfId="0" applyNumberFormat="1" applyFont="1" applyFill="1" applyBorder="1" applyAlignment="1" applyProtection="1">
      <alignment horizontal="center" vertical="center"/>
    </xf>
    <xf numFmtId="4" fontId="13" fillId="4" borderId="0" xfId="0" applyNumberFormat="1" applyFont="1" applyFill="1" applyBorder="1" applyAlignment="1" applyProtection="1">
      <alignment horizontal="center" vertical="center"/>
    </xf>
    <xf numFmtId="0" fontId="6" fillId="0" borderId="0" xfId="0" applyFont="1" applyAlignment="1" applyProtection="1">
      <alignment horizontal="left" vertical="top" wrapText="1"/>
    </xf>
    <xf numFmtId="2" fontId="13" fillId="4" borderId="4" xfId="0" applyNumberFormat="1" applyFont="1" applyFill="1" applyBorder="1" applyAlignment="1">
      <alignment horizontal="center" vertical="center"/>
    </xf>
    <xf numFmtId="2" fontId="16" fillId="3" borderId="4" xfId="0" applyNumberFormat="1"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170" fontId="52" fillId="38" borderId="4" xfId="0" applyNumberFormat="1" applyFont="1" applyFill="1" applyBorder="1" applyAlignment="1" applyProtection="1">
      <alignment horizontal="center" vertical="center"/>
      <protection locked="0"/>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39" fontId="7" fillId="3" borderId="73" xfId="0" applyNumberFormat="1" applyFont="1" applyFill="1" applyBorder="1" applyAlignment="1" applyProtection="1">
      <alignment horizontal="center" vertical="center"/>
      <protection locked="0"/>
    </xf>
    <xf numFmtId="39" fontId="7" fillId="3" borderId="28" xfId="0" applyNumberFormat="1" applyFont="1" applyFill="1" applyBorder="1" applyAlignment="1" applyProtection="1">
      <alignment horizontal="center" vertical="center"/>
      <protection locked="0"/>
    </xf>
    <xf numFmtId="14" fontId="16" fillId="3" borderId="4" xfId="0" applyNumberFormat="1" applyFont="1" applyFill="1" applyBorder="1" applyAlignment="1" applyProtection="1">
      <alignment horizontal="center" vertical="center"/>
      <protection locked="0"/>
    </xf>
    <xf numFmtId="0" fontId="3" fillId="6" borderId="19"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7" fillId="41" borderId="49" xfId="0" applyFont="1" applyFill="1" applyBorder="1" applyAlignment="1">
      <alignment horizontal="left"/>
    </xf>
    <xf numFmtId="0" fontId="7" fillId="41" borderId="11" xfId="0" applyFont="1" applyFill="1" applyBorder="1" applyAlignment="1">
      <alignment horizontal="left"/>
    </xf>
    <xf numFmtId="0" fontId="7" fillId="41" borderId="26" xfId="0" applyFont="1" applyFill="1" applyBorder="1" applyAlignment="1">
      <alignment horizontal="left"/>
    </xf>
    <xf numFmtId="39" fontId="7" fillId="3" borderId="42" xfId="0" applyNumberFormat="1" applyFont="1" applyFill="1" applyBorder="1" applyAlignment="1" applyProtection="1">
      <alignment horizontal="center" vertical="center"/>
      <protection locked="0"/>
    </xf>
    <xf numFmtId="39" fontId="7" fillId="3" borderId="30" xfId="0" applyNumberFormat="1" applyFont="1" applyFill="1" applyBorder="1" applyAlignment="1" applyProtection="1">
      <alignment horizontal="center" vertical="center"/>
      <protection locked="0"/>
    </xf>
    <xf numFmtId="39" fontId="7" fillId="3" borderId="40" xfId="0" applyNumberFormat="1" applyFont="1" applyFill="1" applyBorder="1" applyAlignment="1" applyProtection="1">
      <alignment horizontal="center" vertical="center"/>
      <protection locked="0"/>
    </xf>
    <xf numFmtId="39" fontId="7" fillId="3" borderId="29" xfId="0" applyNumberFormat="1" applyFont="1" applyFill="1" applyBorder="1" applyAlignment="1" applyProtection="1">
      <alignment horizontal="center" vertical="center"/>
      <protection locked="0"/>
    </xf>
    <xf numFmtId="0" fontId="6" fillId="0" borderId="0" xfId="0" applyFont="1" applyFill="1" applyBorder="1" applyAlignment="1">
      <alignment horizontal="left" vertical="top" wrapText="1"/>
    </xf>
    <xf numFmtId="0" fontId="7" fillId="41" borderId="47" xfId="0" applyFont="1" applyFill="1" applyBorder="1" applyAlignment="1">
      <alignment horizontal="left"/>
    </xf>
    <xf numFmtId="0" fontId="7" fillId="41" borderId="43" xfId="0" applyFont="1" applyFill="1" applyBorder="1" applyAlignment="1">
      <alignment horizontal="left"/>
    </xf>
    <xf numFmtId="0" fontId="7" fillId="41" borderId="48" xfId="0" applyFont="1" applyFill="1" applyBorder="1" applyAlignment="1">
      <alignment horizontal="left"/>
    </xf>
    <xf numFmtId="0" fontId="7" fillId="0" borderId="50" xfId="0" applyFont="1" applyBorder="1" applyAlignment="1">
      <alignment horizontal="center" vertical="center"/>
    </xf>
    <xf numFmtId="0" fontId="7" fillId="0" borderId="64" xfId="0" applyFont="1" applyBorder="1" applyAlignment="1">
      <alignment horizontal="center" vertical="center"/>
    </xf>
    <xf numFmtId="0" fontId="7" fillId="0" borderId="51" xfId="0" applyFont="1" applyBorder="1" applyAlignment="1">
      <alignment horizontal="center" vertical="center"/>
    </xf>
    <xf numFmtId="0" fontId="7" fillId="41" borderId="52" xfId="0" applyFont="1" applyFill="1" applyBorder="1" applyAlignment="1">
      <alignment horizontal="left"/>
    </xf>
    <xf numFmtId="0" fontId="7" fillId="41" borderId="65" xfId="0" applyFont="1" applyFill="1" applyBorder="1" applyAlignment="1">
      <alignment horizontal="left"/>
    </xf>
    <xf numFmtId="0" fontId="7" fillId="41" borderId="53" xfId="0" applyFont="1" applyFill="1" applyBorder="1" applyAlignment="1">
      <alignment horizontal="left"/>
    </xf>
    <xf numFmtId="9" fontId="0" fillId="0" borderId="0" xfId="0" applyNumberFormat="1" applyAlignment="1">
      <alignment horizont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30" xfId="0" applyBorder="1" applyAlignment="1">
      <alignment horizontal="left" vertical="center"/>
    </xf>
    <xf numFmtId="0" fontId="26" fillId="0" borderId="31" xfId="0" applyFont="1" applyBorder="1" applyAlignment="1">
      <alignment horizontal="center" vertical="center"/>
    </xf>
    <xf numFmtId="0" fontId="26" fillId="0" borderId="41" xfId="0" applyFont="1" applyBorder="1" applyAlignment="1">
      <alignment horizontal="center" vertical="center"/>
    </xf>
    <xf numFmtId="0" fontId="0" fillId="0" borderId="40" xfId="0" applyBorder="1" applyAlignment="1">
      <alignment horizontal="left" vertical="center"/>
    </xf>
    <xf numFmtId="0" fontId="0" fillId="0" borderId="11" xfId="0" applyBorder="1" applyAlignment="1">
      <alignment horizontal="left" vertical="center"/>
    </xf>
    <xf numFmtId="0" fontId="0" fillId="0" borderId="29" xfId="0" applyBorder="1" applyAlignment="1">
      <alignment horizontal="left" vertical="center"/>
    </xf>
  </cellXfs>
  <cellStyles count="512">
    <cellStyle name="20% - Accent1" xfId="92" builtinId="30" customBuiltin="1"/>
    <cellStyle name="20% - Accent1 2" xfId="1"/>
    <cellStyle name="20% - Accent1 2 2" xfId="56"/>
    <cellStyle name="20% - Accent1 2 2 2" xfId="204"/>
    <cellStyle name="20% - Accent1 2 2 2 2" xfId="325"/>
    <cellStyle name="20% - Accent1 2 2 2 3" xfId="437"/>
    <cellStyle name="20% - Accent1 2 2 3" xfId="293"/>
    <cellStyle name="20% - Accent1 2 2 4" xfId="408"/>
    <cellStyle name="20% - Accent1 2 2 5" xfId="116"/>
    <cellStyle name="20% - Accent1 2 3" xfId="203"/>
    <cellStyle name="20% - Accent1 2 3 2" xfId="324"/>
    <cellStyle name="20% - Accent1 2 3 3" xfId="436"/>
    <cellStyle name="20% - Accent1 2 4" xfId="248"/>
    <cellStyle name="20% - Accent1 2 4 2" xfId="368"/>
    <cellStyle name="20% - Accent1 2 4 3" xfId="480"/>
    <cellStyle name="20% - Accent1 2 5" xfId="292"/>
    <cellStyle name="20% - Accent1 2 6" xfId="407"/>
    <cellStyle name="20% - Accent1 2 7" xfId="115"/>
    <cellStyle name="20% - Accent1 3" xfId="233"/>
    <cellStyle name="20% - Accent1 3 2" xfId="354"/>
    <cellStyle name="20% - Accent1 3 3" xfId="466"/>
    <cellStyle name="20% - Accent1 4" xfId="269"/>
    <cellStyle name="20% - Accent1 5" xfId="393"/>
    <cellStyle name="20% - Accent2" xfId="96" builtinId="34" customBuiltin="1"/>
    <cellStyle name="20% - Accent2 2" xfId="2"/>
    <cellStyle name="20% - Accent2 2 2" xfId="57"/>
    <cellStyle name="20% - Accent2 2 2 2" xfId="206"/>
    <cellStyle name="20% - Accent2 2 2 2 2" xfId="327"/>
    <cellStyle name="20% - Accent2 2 2 2 3" xfId="439"/>
    <cellStyle name="20% - Accent2 2 2 3" xfId="295"/>
    <cellStyle name="20% - Accent2 2 2 4" xfId="410"/>
    <cellStyle name="20% - Accent2 2 2 5" xfId="118"/>
    <cellStyle name="20% - Accent2 2 3" xfId="205"/>
    <cellStyle name="20% - Accent2 2 3 2" xfId="326"/>
    <cellStyle name="20% - Accent2 2 3 3" xfId="438"/>
    <cellStyle name="20% - Accent2 2 4" xfId="249"/>
    <cellStyle name="20% - Accent2 2 4 2" xfId="369"/>
    <cellStyle name="20% - Accent2 2 4 3" xfId="481"/>
    <cellStyle name="20% - Accent2 2 5" xfId="294"/>
    <cellStyle name="20% - Accent2 2 6" xfId="409"/>
    <cellStyle name="20% - Accent2 2 7" xfId="117"/>
    <cellStyle name="20% - Accent2 3" xfId="234"/>
    <cellStyle name="20% - Accent2 3 2" xfId="355"/>
    <cellStyle name="20% - Accent2 3 3" xfId="467"/>
    <cellStyle name="20% - Accent2 4" xfId="271"/>
    <cellStyle name="20% - Accent2 5" xfId="395"/>
    <cellStyle name="20% - Accent3" xfId="100" builtinId="38" customBuiltin="1"/>
    <cellStyle name="20% - Accent3 2" xfId="3"/>
    <cellStyle name="20% - Accent3 2 2" xfId="58"/>
    <cellStyle name="20% - Accent3 2 2 2" xfId="208"/>
    <cellStyle name="20% - Accent3 2 2 2 2" xfId="329"/>
    <cellStyle name="20% - Accent3 2 2 2 3" xfId="441"/>
    <cellStyle name="20% - Accent3 2 2 3" xfId="297"/>
    <cellStyle name="20% - Accent3 2 2 4" xfId="412"/>
    <cellStyle name="20% - Accent3 2 2 5" xfId="120"/>
    <cellStyle name="20% - Accent3 2 3" xfId="207"/>
    <cellStyle name="20% - Accent3 2 3 2" xfId="328"/>
    <cellStyle name="20% - Accent3 2 3 3" xfId="440"/>
    <cellStyle name="20% - Accent3 2 4" xfId="250"/>
    <cellStyle name="20% - Accent3 2 4 2" xfId="370"/>
    <cellStyle name="20% - Accent3 2 4 3" xfId="482"/>
    <cellStyle name="20% - Accent3 2 5" xfId="296"/>
    <cellStyle name="20% - Accent3 2 6" xfId="411"/>
    <cellStyle name="20% - Accent3 2 7" xfId="119"/>
    <cellStyle name="20% - Accent3 3" xfId="235"/>
    <cellStyle name="20% - Accent3 3 2" xfId="356"/>
    <cellStyle name="20% - Accent3 3 3" xfId="468"/>
    <cellStyle name="20% - Accent3 4" xfId="273"/>
    <cellStyle name="20% - Accent3 5" xfId="397"/>
    <cellStyle name="20% - Accent4" xfId="104" builtinId="42" customBuiltin="1"/>
    <cellStyle name="20% - Accent4 2" xfId="4"/>
    <cellStyle name="20% - Accent4 2 2" xfId="59"/>
    <cellStyle name="20% - Accent4 2 2 2" xfId="210"/>
    <cellStyle name="20% - Accent4 2 2 2 2" xfId="331"/>
    <cellStyle name="20% - Accent4 2 2 2 3" xfId="443"/>
    <cellStyle name="20% - Accent4 2 2 3" xfId="299"/>
    <cellStyle name="20% - Accent4 2 2 4" xfId="414"/>
    <cellStyle name="20% - Accent4 2 2 5" xfId="122"/>
    <cellStyle name="20% - Accent4 2 3" xfId="209"/>
    <cellStyle name="20% - Accent4 2 3 2" xfId="330"/>
    <cellStyle name="20% - Accent4 2 3 3" xfId="442"/>
    <cellStyle name="20% - Accent4 2 4" xfId="251"/>
    <cellStyle name="20% - Accent4 2 4 2" xfId="371"/>
    <cellStyle name="20% - Accent4 2 4 3" xfId="483"/>
    <cellStyle name="20% - Accent4 2 5" xfId="298"/>
    <cellStyle name="20% - Accent4 2 6" xfId="413"/>
    <cellStyle name="20% - Accent4 2 7" xfId="121"/>
    <cellStyle name="20% - Accent4 3" xfId="236"/>
    <cellStyle name="20% - Accent4 3 2" xfId="357"/>
    <cellStyle name="20% - Accent4 3 3" xfId="469"/>
    <cellStyle name="20% - Accent4 4" xfId="275"/>
    <cellStyle name="20% - Accent4 5" xfId="399"/>
    <cellStyle name="20% - Accent5" xfId="108" builtinId="46" customBuiltin="1"/>
    <cellStyle name="20% - Accent5 2" xfId="5"/>
    <cellStyle name="20% - Accent5 2 2" xfId="60"/>
    <cellStyle name="20% - Accent5 2 2 2" xfId="212"/>
    <cellStyle name="20% - Accent5 2 2 2 2" xfId="333"/>
    <cellStyle name="20% - Accent5 2 2 2 3" xfId="445"/>
    <cellStyle name="20% - Accent5 2 2 3" xfId="301"/>
    <cellStyle name="20% - Accent5 2 2 4" xfId="416"/>
    <cellStyle name="20% - Accent5 2 2 5" xfId="124"/>
    <cellStyle name="20% - Accent5 2 3" xfId="211"/>
    <cellStyle name="20% - Accent5 2 3 2" xfId="332"/>
    <cellStyle name="20% - Accent5 2 3 3" xfId="444"/>
    <cellStyle name="20% - Accent5 2 4" xfId="252"/>
    <cellStyle name="20% - Accent5 2 4 2" xfId="372"/>
    <cellStyle name="20% - Accent5 2 4 3" xfId="484"/>
    <cellStyle name="20% - Accent5 2 5" xfId="300"/>
    <cellStyle name="20% - Accent5 2 6" xfId="415"/>
    <cellStyle name="20% - Accent5 2 7" xfId="123"/>
    <cellStyle name="20% - Accent5 3" xfId="237"/>
    <cellStyle name="20% - Accent5 3 2" xfId="358"/>
    <cellStyle name="20% - Accent5 3 3" xfId="470"/>
    <cellStyle name="20% - Accent5 4" xfId="277"/>
    <cellStyle name="20% - Accent5 5" xfId="401"/>
    <cellStyle name="20% - Accent6" xfId="112" builtinId="50" customBuiltin="1"/>
    <cellStyle name="20% - Accent6 2" xfId="6"/>
    <cellStyle name="20% - Accent6 2 2" xfId="61"/>
    <cellStyle name="20% - Accent6 2 2 2" xfId="214"/>
    <cellStyle name="20% - Accent6 2 2 2 2" xfId="335"/>
    <cellStyle name="20% - Accent6 2 2 2 3" xfId="447"/>
    <cellStyle name="20% - Accent6 2 2 3" xfId="303"/>
    <cellStyle name="20% - Accent6 2 2 4" xfId="418"/>
    <cellStyle name="20% - Accent6 2 2 5" xfId="126"/>
    <cellStyle name="20% - Accent6 2 3" xfId="213"/>
    <cellStyle name="20% - Accent6 2 3 2" xfId="334"/>
    <cellStyle name="20% - Accent6 2 3 3" xfId="446"/>
    <cellStyle name="20% - Accent6 2 4" xfId="253"/>
    <cellStyle name="20% - Accent6 2 4 2" xfId="373"/>
    <cellStyle name="20% - Accent6 2 4 3" xfId="485"/>
    <cellStyle name="20% - Accent6 2 5" xfId="302"/>
    <cellStyle name="20% - Accent6 2 6" xfId="417"/>
    <cellStyle name="20% - Accent6 2 7" xfId="125"/>
    <cellStyle name="20% - Accent6 3" xfId="238"/>
    <cellStyle name="20% - Accent6 3 2" xfId="359"/>
    <cellStyle name="20% - Accent6 3 3" xfId="471"/>
    <cellStyle name="20% - Accent6 4" xfId="279"/>
    <cellStyle name="20% - Accent6 5" xfId="403"/>
    <cellStyle name="40% - Accent1" xfId="93" builtinId="31" customBuiltin="1"/>
    <cellStyle name="40% - Accent1 2" xfId="7"/>
    <cellStyle name="40% - Accent1 2 2" xfId="62"/>
    <cellStyle name="40% - Accent1 2 2 2" xfId="216"/>
    <cellStyle name="40% - Accent1 2 2 2 2" xfId="337"/>
    <cellStyle name="40% - Accent1 2 2 2 3" xfId="449"/>
    <cellStyle name="40% - Accent1 2 2 3" xfId="305"/>
    <cellStyle name="40% - Accent1 2 2 4" xfId="420"/>
    <cellStyle name="40% - Accent1 2 2 5" xfId="128"/>
    <cellStyle name="40% - Accent1 2 3" xfId="215"/>
    <cellStyle name="40% - Accent1 2 3 2" xfId="336"/>
    <cellStyle name="40% - Accent1 2 3 3" xfId="448"/>
    <cellStyle name="40% - Accent1 2 4" xfId="254"/>
    <cellStyle name="40% - Accent1 2 4 2" xfId="374"/>
    <cellStyle name="40% - Accent1 2 4 3" xfId="486"/>
    <cellStyle name="40% - Accent1 2 5" xfId="304"/>
    <cellStyle name="40% - Accent1 2 6" xfId="419"/>
    <cellStyle name="40% - Accent1 2 7" xfId="127"/>
    <cellStyle name="40% - Accent1 3" xfId="239"/>
    <cellStyle name="40% - Accent1 3 2" xfId="360"/>
    <cellStyle name="40% - Accent1 3 3" xfId="472"/>
    <cellStyle name="40% - Accent1 4" xfId="270"/>
    <cellStyle name="40% - Accent1 5" xfId="394"/>
    <cellStyle name="40% - Accent2" xfId="97" builtinId="35" customBuiltin="1"/>
    <cellStyle name="40% - Accent2 2" xfId="8"/>
    <cellStyle name="40% - Accent2 2 2" xfId="63"/>
    <cellStyle name="40% - Accent2 2 2 2" xfId="218"/>
    <cellStyle name="40% - Accent2 2 2 2 2" xfId="339"/>
    <cellStyle name="40% - Accent2 2 2 2 3" xfId="451"/>
    <cellStyle name="40% - Accent2 2 2 3" xfId="307"/>
    <cellStyle name="40% - Accent2 2 2 4" xfId="422"/>
    <cellStyle name="40% - Accent2 2 2 5" xfId="130"/>
    <cellStyle name="40% - Accent2 2 3" xfId="217"/>
    <cellStyle name="40% - Accent2 2 3 2" xfId="338"/>
    <cellStyle name="40% - Accent2 2 3 3" xfId="450"/>
    <cellStyle name="40% - Accent2 2 4" xfId="255"/>
    <cellStyle name="40% - Accent2 2 4 2" xfId="375"/>
    <cellStyle name="40% - Accent2 2 4 3" xfId="487"/>
    <cellStyle name="40% - Accent2 2 5" xfId="306"/>
    <cellStyle name="40% - Accent2 2 6" xfId="421"/>
    <cellStyle name="40% - Accent2 2 7" xfId="129"/>
    <cellStyle name="40% - Accent2 3" xfId="240"/>
    <cellStyle name="40% - Accent2 3 2" xfId="361"/>
    <cellStyle name="40% - Accent2 3 3" xfId="473"/>
    <cellStyle name="40% - Accent2 4" xfId="272"/>
    <cellStyle name="40% - Accent2 5" xfId="396"/>
    <cellStyle name="40% - Accent3" xfId="101" builtinId="39" customBuiltin="1"/>
    <cellStyle name="40% - Accent3 2" xfId="9"/>
    <cellStyle name="40% - Accent3 2 2" xfId="64"/>
    <cellStyle name="40% - Accent3 2 2 2" xfId="220"/>
    <cellStyle name="40% - Accent3 2 2 2 2" xfId="341"/>
    <cellStyle name="40% - Accent3 2 2 2 3" xfId="453"/>
    <cellStyle name="40% - Accent3 2 2 3" xfId="309"/>
    <cellStyle name="40% - Accent3 2 2 4" xfId="424"/>
    <cellStyle name="40% - Accent3 2 2 5" xfId="132"/>
    <cellStyle name="40% - Accent3 2 3" xfId="219"/>
    <cellStyle name="40% - Accent3 2 3 2" xfId="340"/>
    <cellStyle name="40% - Accent3 2 3 3" xfId="452"/>
    <cellStyle name="40% - Accent3 2 4" xfId="256"/>
    <cellStyle name="40% - Accent3 2 4 2" xfId="376"/>
    <cellStyle name="40% - Accent3 2 4 3" xfId="488"/>
    <cellStyle name="40% - Accent3 2 5" xfId="308"/>
    <cellStyle name="40% - Accent3 2 6" xfId="423"/>
    <cellStyle name="40% - Accent3 2 7" xfId="131"/>
    <cellStyle name="40% - Accent3 3" xfId="241"/>
    <cellStyle name="40% - Accent3 3 2" xfId="362"/>
    <cellStyle name="40% - Accent3 3 3" xfId="474"/>
    <cellStyle name="40% - Accent3 4" xfId="274"/>
    <cellStyle name="40% - Accent3 5" xfId="398"/>
    <cellStyle name="40% - Accent4" xfId="105" builtinId="43" customBuiltin="1"/>
    <cellStyle name="40% - Accent4 2" xfId="10"/>
    <cellStyle name="40% - Accent4 2 2" xfId="65"/>
    <cellStyle name="40% - Accent4 2 2 2" xfId="222"/>
    <cellStyle name="40% - Accent4 2 2 2 2" xfId="343"/>
    <cellStyle name="40% - Accent4 2 2 2 3" xfId="455"/>
    <cellStyle name="40% - Accent4 2 2 3" xfId="311"/>
    <cellStyle name="40% - Accent4 2 2 4" xfId="426"/>
    <cellStyle name="40% - Accent4 2 2 5" xfId="134"/>
    <cellStyle name="40% - Accent4 2 3" xfId="221"/>
    <cellStyle name="40% - Accent4 2 3 2" xfId="342"/>
    <cellStyle name="40% - Accent4 2 3 3" xfId="454"/>
    <cellStyle name="40% - Accent4 2 4" xfId="257"/>
    <cellStyle name="40% - Accent4 2 4 2" xfId="377"/>
    <cellStyle name="40% - Accent4 2 4 3" xfId="489"/>
    <cellStyle name="40% - Accent4 2 5" xfId="310"/>
    <cellStyle name="40% - Accent4 2 6" xfId="425"/>
    <cellStyle name="40% - Accent4 2 7" xfId="133"/>
    <cellStyle name="40% - Accent4 3" xfId="242"/>
    <cellStyle name="40% - Accent4 3 2" xfId="363"/>
    <cellStyle name="40% - Accent4 3 3" xfId="475"/>
    <cellStyle name="40% - Accent4 4" xfId="276"/>
    <cellStyle name="40% - Accent4 5" xfId="400"/>
    <cellStyle name="40% - Accent5" xfId="109" builtinId="47" customBuiltin="1"/>
    <cellStyle name="40% - Accent5 2" xfId="11"/>
    <cellStyle name="40% - Accent5 2 2" xfId="66"/>
    <cellStyle name="40% - Accent5 2 2 2" xfId="224"/>
    <cellStyle name="40% - Accent5 2 2 2 2" xfId="345"/>
    <cellStyle name="40% - Accent5 2 2 2 3" xfId="457"/>
    <cellStyle name="40% - Accent5 2 2 3" xfId="313"/>
    <cellStyle name="40% - Accent5 2 2 4" xfId="428"/>
    <cellStyle name="40% - Accent5 2 2 5" xfId="136"/>
    <cellStyle name="40% - Accent5 2 3" xfId="223"/>
    <cellStyle name="40% - Accent5 2 3 2" xfId="344"/>
    <cellStyle name="40% - Accent5 2 3 3" xfId="456"/>
    <cellStyle name="40% - Accent5 2 4" xfId="258"/>
    <cellStyle name="40% - Accent5 2 4 2" xfId="378"/>
    <cellStyle name="40% - Accent5 2 4 3" xfId="490"/>
    <cellStyle name="40% - Accent5 2 5" xfId="312"/>
    <cellStyle name="40% - Accent5 2 6" xfId="427"/>
    <cellStyle name="40% - Accent5 2 7" xfId="135"/>
    <cellStyle name="40% - Accent5 3" xfId="243"/>
    <cellStyle name="40% - Accent5 3 2" xfId="364"/>
    <cellStyle name="40% - Accent5 3 3" xfId="476"/>
    <cellStyle name="40% - Accent5 4" xfId="278"/>
    <cellStyle name="40% - Accent5 5" xfId="402"/>
    <cellStyle name="40% - Accent6" xfId="113" builtinId="51" customBuiltin="1"/>
    <cellStyle name="40% - Accent6 2" xfId="12"/>
    <cellStyle name="40% - Accent6 2 2" xfId="67"/>
    <cellStyle name="40% - Accent6 2 2 2" xfId="226"/>
    <cellStyle name="40% - Accent6 2 2 2 2" xfId="347"/>
    <cellStyle name="40% - Accent6 2 2 2 3" xfId="459"/>
    <cellStyle name="40% - Accent6 2 2 3" xfId="315"/>
    <cellStyle name="40% - Accent6 2 2 4" xfId="430"/>
    <cellStyle name="40% - Accent6 2 2 5" xfId="138"/>
    <cellStyle name="40% - Accent6 2 3" xfId="225"/>
    <cellStyle name="40% - Accent6 2 3 2" xfId="346"/>
    <cellStyle name="40% - Accent6 2 3 3" xfId="458"/>
    <cellStyle name="40% - Accent6 2 4" xfId="259"/>
    <cellStyle name="40% - Accent6 2 4 2" xfId="379"/>
    <cellStyle name="40% - Accent6 2 4 3" xfId="491"/>
    <cellStyle name="40% - Accent6 2 5" xfId="314"/>
    <cellStyle name="40% - Accent6 2 6" xfId="429"/>
    <cellStyle name="40% - Accent6 2 7" xfId="137"/>
    <cellStyle name="40% - Accent6 3" xfId="244"/>
    <cellStyle name="40% - Accent6 3 2" xfId="365"/>
    <cellStyle name="40% - Accent6 3 3" xfId="477"/>
    <cellStyle name="40% - Accent6 4" xfId="280"/>
    <cellStyle name="40% - Accent6 5" xfId="404"/>
    <cellStyle name="60% - Accent1" xfId="94" builtinId="32" customBuiltin="1"/>
    <cellStyle name="60% - Accent1 2" xfId="13"/>
    <cellStyle name="60% - Accent2" xfId="98" builtinId="36" customBuiltin="1"/>
    <cellStyle name="60% - Accent2 2" xfId="14"/>
    <cellStyle name="60% - Accent3" xfId="102" builtinId="40" customBuiltin="1"/>
    <cellStyle name="60% - Accent3 2" xfId="15"/>
    <cellStyle name="60% - Accent4" xfId="106" builtinId="44" customBuiltin="1"/>
    <cellStyle name="60% - Accent4 2" xfId="16"/>
    <cellStyle name="60% - Accent5" xfId="110" builtinId="48" customBuiltin="1"/>
    <cellStyle name="60% - Accent5 2" xfId="17"/>
    <cellStyle name="60% - Accent6" xfId="114" builtinId="52" customBuiltin="1"/>
    <cellStyle name="60% - Accent6 2" xfId="18"/>
    <cellStyle name="Accent1" xfId="91" builtinId="29" customBuiltin="1"/>
    <cellStyle name="Accent1 2" xfId="19"/>
    <cellStyle name="Accent2" xfId="95" builtinId="33" customBuiltin="1"/>
    <cellStyle name="Accent2 2" xfId="20"/>
    <cellStyle name="Accent3" xfId="99" builtinId="37" customBuiltin="1"/>
    <cellStyle name="Accent3 2" xfId="21"/>
    <cellStyle name="Accent4" xfId="103" builtinId="41" customBuiltin="1"/>
    <cellStyle name="Accent4 2" xfId="22"/>
    <cellStyle name="Accent5" xfId="107" builtinId="45" customBuiltin="1"/>
    <cellStyle name="Accent5 2" xfId="23"/>
    <cellStyle name="Accent6" xfId="111" builtinId="49" customBuiltin="1"/>
    <cellStyle name="Accent6 2" xfId="24"/>
    <cellStyle name="Bad" xfId="81" builtinId="27" customBuiltin="1"/>
    <cellStyle name="Bad 2" xfId="25"/>
    <cellStyle name="Calculation" xfId="85" builtinId="22" customBuiltin="1"/>
    <cellStyle name="Calculation 2" xfId="26"/>
    <cellStyle name="Check Cell" xfId="87" builtinId="23" customBuiltin="1"/>
    <cellStyle name="Check Cell 2" xfId="27"/>
    <cellStyle name="Comma" xfId="28" builtinId="3"/>
    <cellStyle name="Comma 2" xfId="139"/>
    <cellStyle name="Comma 2 2" xfId="140"/>
    <cellStyle name="Comma 2 2 2" xfId="141"/>
    <cellStyle name="Comma 2 3" xfId="142"/>
    <cellStyle name="Comma 2 4" xfId="498"/>
    <cellStyle name="Comma 3" xfId="143"/>
    <cellStyle name="Comma 3 2" xfId="144"/>
    <cellStyle name="Comma 3 2 2" xfId="145"/>
    <cellStyle name="Comma 3 3" xfId="146"/>
    <cellStyle name="Comma 3 4" xfId="499"/>
    <cellStyle name="Comma 4" xfId="147"/>
    <cellStyle name="Comma 4 2" xfId="148"/>
    <cellStyle name="Comma 4 2 2" xfId="149"/>
    <cellStyle name="Comma 4 3" xfId="150"/>
    <cellStyle name="Comma 4 4" xfId="500"/>
    <cellStyle name="Comma 5" xfId="151"/>
    <cellStyle name="Comma 5 2" xfId="152"/>
    <cellStyle name="Comma 5 3" xfId="497"/>
    <cellStyle name="Currency" xfId="29" builtinId="4"/>
    <cellStyle name="Currency 2" xfId="153"/>
    <cellStyle name="Currency 2 2" xfId="154"/>
    <cellStyle name="Currency 2 2 2" xfId="155"/>
    <cellStyle name="Currency 2 3" xfId="156"/>
    <cellStyle name="Currency 2 4" xfId="502"/>
    <cellStyle name="Currency 3" xfId="157"/>
    <cellStyle name="Currency 3 2" xfId="158"/>
    <cellStyle name="Currency 3 2 2" xfId="159"/>
    <cellStyle name="Currency 3 3" xfId="160"/>
    <cellStyle name="Currency 3 4" xfId="503"/>
    <cellStyle name="Currency 4" xfId="161"/>
    <cellStyle name="Currency 4 2" xfId="162"/>
    <cellStyle name="Currency 4 3" xfId="501"/>
    <cellStyle name="Currency 5" xfId="290"/>
    <cellStyle name="Currency 5 2" xfId="286"/>
    <cellStyle name="Currency 5 3" xfId="385"/>
    <cellStyle name="Currency 5 4" xfId="288"/>
    <cellStyle name="Currency 5 5" xfId="390"/>
    <cellStyle name="Explanatory Text" xfId="89" builtinId="53" customBuiltin="1"/>
    <cellStyle name="Explanatory Text 2" xfId="30"/>
    <cellStyle name="Good" xfId="80" builtinId="26" customBuiltin="1"/>
    <cellStyle name="Good 2" xfId="31"/>
    <cellStyle name="Heading 1" xfId="76" builtinId="16" customBuiltin="1"/>
    <cellStyle name="Heading 1 2" xfId="32"/>
    <cellStyle name="Heading 2" xfId="77" builtinId="17" customBuiltin="1"/>
    <cellStyle name="Heading 2 2" xfId="33"/>
    <cellStyle name="Heading 3" xfId="78" builtinId="18" customBuiltin="1"/>
    <cellStyle name="Heading 3 2" xfId="34"/>
    <cellStyle name="Heading 4" xfId="79" builtinId="19" customBuiltin="1"/>
    <cellStyle name="Heading 4 2" xfId="35"/>
    <cellStyle name="Hyperlink" xfId="75" builtinId="8"/>
    <cellStyle name="Hyperlink 2" xfId="164"/>
    <cellStyle name="Hyperlink 3" xfId="165"/>
    <cellStyle name="Hyperlink 4" xfId="163"/>
    <cellStyle name="Input" xfId="83" builtinId="20" customBuiltin="1"/>
    <cellStyle name="Input 2" xfId="36"/>
    <cellStyle name="Linked Cell" xfId="86" builtinId="24" customBuiltin="1"/>
    <cellStyle name="Linked Cell 2" xfId="37"/>
    <cellStyle name="Neutral" xfId="82" builtinId="28" customBuiltin="1"/>
    <cellStyle name="Neutral 2" xfId="38"/>
    <cellStyle name="Normal" xfId="0" builtinId="0"/>
    <cellStyle name="Normal 10" xfId="267"/>
    <cellStyle name="Normal 11" xfId="391"/>
    <cellStyle name="Normal 2" xfId="39"/>
    <cellStyle name="Normal 2 2" xfId="40"/>
    <cellStyle name="Normal 2 2 2" xfId="41"/>
    <cellStyle name="Normal 2 2 2 2" xfId="70"/>
    <cellStyle name="Normal 2 2 2 3" xfId="510"/>
    <cellStyle name="Normal 2 2 3" xfId="69"/>
    <cellStyle name="Normal 2 2 3 2" xfId="166"/>
    <cellStyle name="Normal 2 2 4" xfId="167"/>
    <cellStyle name="Normal 2 2 4 2" xfId="168"/>
    <cellStyle name="Normal 2 2 4 3" xfId="316"/>
    <cellStyle name="Normal 2 3" xfId="68"/>
    <cellStyle name="Normal 2 3 2" xfId="169"/>
    <cellStyle name="Normal 2 3 3" xfId="511"/>
    <cellStyle name="Normal 2 4" xfId="170"/>
    <cellStyle name="Normal 2 4 2" xfId="171"/>
    <cellStyle name="Normal 2 5" xfId="172"/>
    <cellStyle name="Normal 2 5 2" xfId="173"/>
    <cellStyle name="Normal 2 5 2 2" xfId="285"/>
    <cellStyle name="Normal 2 5 2 3" xfId="389"/>
    <cellStyle name="Normal 2 5 2 4" xfId="287"/>
    <cellStyle name="Normal 2 5 3" xfId="317"/>
    <cellStyle name="Normal 2 5 4" xfId="388"/>
    <cellStyle name="Normal 2 5 5" xfId="284"/>
    <cellStyle name="Normal 3" xfId="42"/>
    <cellStyle name="Normal 3 2" xfId="71"/>
    <cellStyle name="Normal 3 2 2" xfId="174"/>
    <cellStyle name="Normal 3 2 3" xfId="509"/>
    <cellStyle name="Normal 3 3" xfId="175"/>
    <cellStyle name="Normal 3 3 2" xfId="176"/>
    <cellStyle name="Normal 3 3 3" xfId="508"/>
    <cellStyle name="Normal 3 4" xfId="177"/>
    <cellStyle name="Normal 3 4 2" xfId="178"/>
    <cellStyle name="Normal 3 5" xfId="179"/>
    <cellStyle name="Normal 3 5 2" xfId="180"/>
    <cellStyle name="Normal 3 5 3" xfId="318"/>
    <cellStyle name="Normal 4" xfId="43"/>
    <cellStyle name="Normal 4 2" xfId="182"/>
    <cellStyle name="Normal 4 2 2" xfId="264"/>
    <cellStyle name="Normal 4 2 2 2" xfId="383"/>
    <cellStyle name="Normal 4 2 2 3" xfId="495"/>
    <cellStyle name="Normal 4 3" xfId="245"/>
    <cellStyle name="Normal 4 3 2" xfId="366"/>
    <cellStyle name="Normal 4 3 3" xfId="478"/>
    <cellStyle name="Normal 4 4" xfId="263"/>
    <cellStyle name="Normal 4 4 2" xfId="382"/>
    <cellStyle name="Normal 4 4 3" xfId="494"/>
    <cellStyle name="Normal 4 5" xfId="281"/>
    <cellStyle name="Normal 4 6" xfId="405"/>
    <cellStyle name="Normal 4 7" xfId="181"/>
    <cellStyle name="Normal 5" xfId="44"/>
    <cellStyle name="Normal 5 10" xfId="387"/>
    <cellStyle name="Normal 5 11" xfId="386"/>
    <cellStyle name="Normal 5 12" xfId="183"/>
    <cellStyle name="Normal 5 2" xfId="72"/>
    <cellStyle name="Normal 5 2 2" xfId="228"/>
    <cellStyle name="Normal 5 2 2 2" xfId="349"/>
    <cellStyle name="Normal 5 2 2 3" xfId="461"/>
    <cellStyle name="Normal 5 2 3" xfId="265"/>
    <cellStyle name="Normal 5 2 4" xfId="320"/>
    <cellStyle name="Normal 5 2 5" xfId="432"/>
    <cellStyle name="Normal 5 2 6" xfId="184"/>
    <cellStyle name="Normal 5 3" xfId="227"/>
    <cellStyle name="Normal 5 3 2" xfId="348"/>
    <cellStyle name="Normal 5 3 3" xfId="460"/>
    <cellStyle name="Normal 5 4" xfId="247"/>
    <cellStyle name="Normal 5 5" xfId="260"/>
    <cellStyle name="Normal 5 5 2" xfId="380"/>
    <cellStyle name="Normal 5 5 3" xfId="492"/>
    <cellStyle name="Normal 5 6" xfId="262"/>
    <cellStyle name="Normal 5 7" xfId="319"/>
    <cellStyle name="Normal 5 7 2" xfId="431"/>
    <cellStyle name="Normal 5 8" xfId="283"/>
    <cellStyle name="Normal 5 9" xfId="289"/>
    <cellStyle name="Normal 6" xfId="45"/>
    <cellStyle name="Normal 7" xfId="46"/>
    <cellStyle name="Normal 7 2" xfId="73"/>
    <cellStyle name="Normal 7 2 2" xfId="230"/>
    <cellStyle name="Normal 7 2 2 2" xfId="351"/>
    <cellStyle name="Normal 7 2 2 3" xfId="463"/>
    <cellStyle name="Normal 7 2 3" xfId="322"/>
    <cellStyle name="Normal 7 2 4" xfId="434"/>
    <cellStyle name="Normal 7 2 5" xfId="186"/>
    <cellStyle name="Normal 7 3" xfId="229"/>
    <cellStyle name="Normal 7 3 2" xfId="350"/>
    <cellStyle name="Normal 7 3 3" xfId="462"/>
    <cellStyle name="Normal 7 4" xfId="321"/>
    <cellStyle name="Normal 7 5" xfId="433"/>
    <cellStyle name="Normal 7 6" xfId="185"/>
    <cellStyle name="Normal 8" xfId="55"/>
    <cellStyle name="Normal 9" xfId="291"/>
    <cellStyle name="Normal_Fields" xfId="47"/>
    <cellStyle name="Normal_Fields_1" xfId="48"/>
    <cellStyle name="Note 2" xfId="49"/>
    <cellStyle name="Note 2 2" xfId="74"/>
    <cellStyle name="Note 2 2 2" xfId="232"/>
    <cellStyle name="Note 2 2 2 2" xfId="353"/>
    <cellStyle name="Note 2 2 2 3" xfId="465"/>
    <cellStyle name="Note 2 2 3" xfId="266"/>
    <cellStyle name="Note 2 2 3 2" xfId="384"/>
    <cellStyle name="Note 2 2 3 3" xfId="496"/>
    <cellStyle name="Note 2 2 4" xfId="323"/>
    <cellStyle name="Note 2 2 5" xfId="435"/>
    <cellStyle name="Note 2 2 6" xfId="188"/>
    <cellStyle name="Note 2 3" xfId="231"/>
    <cellStyle name="Note 2 3 2" xfId="352"/>
    <cellStyle name="Note 2 3 3" xfId="464"/>
    <cellStyle name="Note 2 4" xfId="246"/>
    <cellStyle name="Note 2 4 2" xfId="367"/>
    <cellStyle name="Note 2 4 3" xfId="479"/>
    <cellStyle name="Note 2 5" xfId="261"/>
    <cellStyle name="Note 2 5 2" xfId="381"/>
    <cellStyle name="Note 2 5 3" xfId="493"/>
    <cellStyle name="Note 2 6" xfId="282"/>
    <cellStyle name="Note 2 7" xfId="406"/>
    <cellStyle name="Note 2 8" xfId="187"/>
    <cellStyle name="Note 3" xfId="268"/>
    <cellStyle name="Note 4" xfId="392"/>
    <cellStyle name="Output" xfId="84" builtinId="21" customBuiltin="1"/>
    <cellStyle name="Output 2" xfId="50"/>
    <cellStyle name="Percent" xfId="51" builtinId="5"/>
    <cellStyle name="Percent 2" xfId="189"/>
    <cellStyle name="Percent 2 2" xfId="190"/>
    <cellStyle name="Percent 2 2 2" xfId="191"/>
    <cellStyle name="Percent 2 3" xfId="192"/>
    <cellStyle name="Percent 2 4" xfId="505"/>
    <cellStyle name="Percent 3" xfId="193"/>
    <cellStyle name="Percent 3 2" xfId="194"/>
    <cellStyle name="Percent 3 2 2" xfId="195"/>
    <cellStyle name="Percent 3 3" xfId="196"/>
    <cellStyle name="Percent 3 4" xfId="506"/>
    <cellStyle name="Percent 4" xfId="197"/>
    <cellStyle name="Percent 4 2" xfId="198"/>
    <cellStyle name="Percent 4 2 2" xfId="199"/>
    <cellStyle name="Percent 4 3" xfId="200"/>
    <cellStyle name="Percent 4 4" xfId="507"/>
    <cellStyle name="Percent 5" xfId="201"/>
    <cellStyle name="Percent 5 2" xfId="202"/>
    <cellStyle name="Percent 5 3" xfId="504"/>
    <cellStyle name="Title" xfId="52" builtinId="15" customBuiltin="1"/>
    <cellStyle name="Total" xfId="90" builtinId="25" customBuiltin="1"/>
    <cellStyle name="Total 2" xfId="53"/>
    <cellStyle name="Warning Text" xfId="88" builtinId="11" customBuiltin="1"/>
    <cellStyle name="Warning Text 2" xfId="54"/>
  </cellStyles>
  <dxfs count="10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CCFF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D7053240-CE69-11CD-A777-00DD01143C57}" ax:persistence="persistStreamInit" r:id="rId1"/>
</file>

<file path=xl/activeX/activeX12.xml><?xml version="1.0" encoding="utf-8"?>
<ax:ocx xmlns:ax="http://schemas.microsoft.com/office/2006/activeX" xmlns:r="http://schemas.openxmlformats.org/officeDocument/2006/relationships" ax:classid="{D7053240-CE69-11CD-A777-00DD01143C57}" ax:persistence="persistStreamInit" r:id="rId1"/>
</file>

<file path=xl/activeX/activeX13.xml><?xml version="1.0" encoding="utf-8"?>
<ax:ocx xmlns:ax="http://schemas.microsoft.com/office/2006/activeX" xmlns:r="http://schemas.openxmlformats.org/officeDocument/2006/relationships" ax:classid="{D7053240-CE69-11CD-A777-00DD01143C57}" ax:persistence="persistStreamInit" r:id="rId1"/>
</file>

<file path=xl/activeX/activeX14.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2.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9.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image" Target="../media/image14.emf"/><Relationship Id="rId1" Type="http://schemas.openxmlformats.org/officeDocument/2006/relationships/image" Target="../media/image13.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7.emf"/><Relationship Id="rId1" Type="http://schemas.openxmlformats.org/officeDocument/2006/relationships/image" Target="../media/image16.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image" Target="../media/image19.emf"/><Relationship Id="rId1"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95250</xdr:colOff>
      <xdr:row>2</xdr:row>
      <xdr:rowOff>219075</xdr:rowOff>
    </xdr:to>
    <xdr:pic>
      <xdr:nvPicPr>
        <xdr:cNvPr id="4464" name="Picture 1" descr="odot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6953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161925</xdr:colOff>
      <xdr:row>153</xdr:row>
      <xdr:rowOff>30481</xdr:rowOff>
    </xdr:from>
    <xdr:to>
      <xdr:col>12</xdr:col>
      <xdr:colOff>424223</xdr:colOff>
      <xdr:row>171</xdr:row>
      <xdr:rowOff>136697</xdr:rowOff>
    </xdr:to>
    <xdr:pic>
      <xdr:nvPicPr>
        <xdr:cNvPr id="3" name="Picture 2"/>
        <xdr:cNvPicPr>
          <a:picLocks noChangeAspect="1"/>
        </xdr:cNvPicPr>
      </xdr:nvPicPr>
      <xdr:blipFill>
        <a:blip xmlns:r="http://schemas.openxmlformats.org/officeDocument/2006/relationships" r:embed="rId2"/>
        <a:stretch>
          <a:fillRect/>
        </a:stretch>
      </xdr:blipFill>
      <xdr:spPr>
        <a:xfrm>
          <a:off x="161925" y="25176481"/>
          <a:ext cx="7531778" cy="3138976"/>
        </a:xfrm>
        <a:prstGeom prst="rect">
          <a:avLst/>
        </a:prstGeom>
      </xdr:spPr>
    </xdr:pic>
    <xdr:clientData/>
  </xdr:twoCellAnchor>
  <xdr:twoCellAnchor editAs="oneCell">
    <xdr:from>
      <xdr:col>5</xdr:col>
      <xdr:colOff>4619</xdr:colOff>
      <xdr:row>142</xdr:row>
      <xdr:rowOff>157570</xdr:rowOff>
    </xdr:from>
    <xdr:to>
      <xdr:col>8</xdr:col>
      <xdr:colOff>177800</xdr:colOff>
      <xdr:row>149</xdr:row>
      <xdr:rowOff>153315</xdr:rowOff>
    </xdr:to>
    <xdr:pic>
      <xdr:nvPicPr>
        <xdr:cNvPr id="5" name="Picture 4"/>
        <xdr:cNvPicPr>
          <a:picLocks noChangeAspect="1"/>
        </xdr:cNvPicPr>
      </xdr:nvPicPr>
      <xdr:blipFill>
        <a:blip xmlns:r="http://schemas.openxmlformats.org/officeDocument/2006/relationships" r:embed="rId3"/>
        <a:stretch>
          <a:fillRect/>
        </a:stretch>
      </xdr:blipFill>
      <xdr:spPr>
        <a:xfrm>
          <a:off x="3052619" y="23385870"/>
          <a:ext cx="2090881" cy="1151445"/>
        </a:xfrm>
        <a:prstGeom prst="rect">
          <a:avLst/>
        </a:prstGeom>
      </xdr:spPr>
    </xdr:pic>
    <xdr:clientData/>
  </xdr:twoCellAnchor>
  <xdr:twoCellAnchor editAs="oneCell">
    <xdr:from>
      <xdr:col>0</xdr:col>
      <xdr:colOff>272144</xdr:colOff>
      <xdr:row>116</xdr:row>
      <xdr:rowOff>10886</xdr:rowOff>
    </xdr:from>
    <xdr:to>
      <xdr:col>12</xdr:col>
      <xdr:colOff>160867</xdr:colOff>
      <xdr:row>136</xdr:row>
      <xdr:rowOff>129987</xdr:rowOff>
    </xdr:to>
    <xdr:pic>
      <xdr:nvPicPr>
        <xdr:cNvPr id="4" name="Picture 3"/>
        <xdr:cNvPicPr>
          <a:picLocks noChangeAspect="1"/>
        </xdr:cNvPicPr>
      </xdr:nvPicPr>
      <xdr:blipFill>
        <a:blip xmlns:r="http://schemas.openxmlformats.org/officeDocument/2006/relationships" r:embed="rId4"/>
        <a:stretch>
          <a:fillRect/>
        </a:stretch>
      </xdr:blipFill>
      <xdr:spPr>
        <a:xfrm>
          <a:off x="272144" y="19568886"/>
          <a:ext cx="7161590" cy="349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142875</xdr:colOff>
      <xdr:row>0</xdr:row>
      <xdr:rowOff>66675</xdr:rowOff>
    </xdr:from>
    <xdr:to>
      <xdr:col>1</xdr:col>
      <xdr:colOff>1209675</xdr:colOff>
      <xdr:row>5</xdr:row>
      <xdr:rowOff>66675</xdr:rowOff>
    </xdr:to>
    <xdr:pic>
      <xdr:nvPicPr>
        <xdr:cNvPr id="2" name="Picture 1" descr="odot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66675"/>
          <a:ext cx="10668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236220</xdr:colOff>
          <xdr:row>3</xdr:row>
          <xdr:rowOff>99060</xdr:rowOff>
        </xdr:from>
        <xdr:to>
          <xdr:col>14</xdr:col>
          <xdr:colOff>259080</xdr:colOff>
          <xdr:row>4</xdr:row>
          <xdr:rowOff>160020</xdr:rowOff>
        </xdr:to>
        <xdr:sp macro="" textlink="">
          <xdr:nvSpPr>
            <xdr:cNvPr id="7169" name="CommandButton2"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365760</xdr:colOff>
          <xdr:row>3</xdr:row>
          <xdr:rowOff>99060</xdr:rowOff>
        </xdr:from>
        <xdr:to>
          <xdr:col>16</xdr:col>
          <xdr:colOff>381000</xdr:colOff>
          <xdr:row>4</xdr:row>
          <xdr:rowOff>160020</xdr:rowOff>
        </xdr:to>
        <xdr:sp macro="" textlink="">
          <xdr:nvSpPr>
            <xdr:cNvPr id="7170" name="CommandButton3" hidden="1">
              <a:extLst>
                <a:ext uri="{63B3BB69-23CF-44E3-9099-C40C66FF867C}">
                  <a14:compatExt spid="_x0000_s71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518160</xdr:colOff>
          <xdr:row>3</xdr:row>
          <xdr:rowOff>99060</xdr:rowOff>
        </xdr:from>
        <xdr:to>
          <xdr:col>18</xdr:col>
          <xdr:colOff>533400</xdr:colOff>
          <xdr:row>4</xdr:row>
          <xdr:rowOff>160020</xdr:rowOff>
        </xdr:to>
        <xdr:sp macro="" textlink="">
          <xdr:nvSpPr>
            <xdr:cNvPr id="7171" name="CommandButton4" hidden="1">
              <a:extLst>
                <a:ext uri="{63B3BB69-23CF-44E3-9099-C40C66FF867C}">
                  <a14:compatExt spid="_x0000_s71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21</xdr:col>
      <xdr:colOff>209550</xdr:colOff>
      <xdr:row>10</xdr:row>
      <xdr:rowOff>66675</xdr:rowOff>
    </xdr:from>
    <xdr:to>
      <xdr:col>34</xdr:col>
      <xdr:colOff>256857</xdr:colOff>
      <xdr:row>14</xdr:row>
      <xdr:rowOff>85617</xdr:rowOff>
    </xdr:to>
    <xdr:pic>
      <xdr:nvPicPr>
        <xdr:cNvPr id="3" name="Picture 2"/>
        <xdr:cNvPicPr>
          <a:picLocks noChangeAspect="1"/>
        </xdr:cNvPicPr>
      </xdr:nvPicPr>
      <xdr:blipFill>
        <a:blip xmlns:r="http://schemas.openxmlformats.org/officeDocument/2006/relationships" r:embed="rId2"/>
        <a:stretch>
          <a:fillRect/>
        </a:stretch>
      </xdr:blipFill>
      <xdr:spPr>
        <a:xfrm>
          <a:off x="13744575" y="2124075"/>
          <a:ext cx="2542857" cy="866667"/>
        </a:xfrm>
        <a:prstGeom prst="rect">
          <a:avLst/>
        </a:prstGeom>
        <a:ln>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66675</xdr:rowOff>
    </xdr:from>
    <xdr:to>
      <xdr:col>1</xdr:col>
      <xdr:colOff>1209675</xdr:colOff>
      <xdr:row>5</xdr:row>
      <xdr:rowOff>66675</xdr:rowOff>
    </xdr:to>
    <xdr:pic>
      <xdr:nvPicPr>
        <xdr:cNvPr id="5519" name="Picture 1" descr="odot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66675"/>
          <a:ext cx="10668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236220</xdr:colOff>
          <xdr:row>3</xdr:row>
          <xdr:rowOff>99060</xdr:rowOff>
        </xdr:from>
        <xdr:to>
          <xdr:col>14</xdr:col>
          <xdr:colOff>259080</xdr:colOff>
          <xdr:row>4</xdr:row>
          <xdr:rowOff>160020</xdr:rowOff>
        </xdr:to>
        <xdr:sp macro="" textlink="">
          <xdr:nvSpPr>
            <xdr:cNvPr id="2051" name="CommandButton2" hidden="1">
              <a:extLst>
                <a:ext uri="{63B3BB69-23CF-44E3-9099-C40C66FF867C}">
                  <a14:compatExt spid="_x0000_s2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365760</xdr:colOff>
          <xdr:row>3</xdr:row>
          <xdr:rowOff>99060</xdr:rowOff>
        </xdr:from>
        <xdr:to>
          <xdr:col>16</xdr:col>
          <xdr:colOff>381000</xdr:colOff>
          <xdr:row>4</xdr:row>
          <xdr:rowOff>160020</xdr:rowOff>
        </xdr:to>
        <xdr:sp macro="" textlink="">
          <xdr:nvSpPr>
            <xdr:cNvPr id="2057" name="CommandButton3" hidden="1">
              <a:extLst>
                <a:ext uri="{63B3BB69-23CF-44E3-9099-C40C66FF867C}">
                  <a14:compatExt spid="_x0000_s2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16</xdr:col>
          <xdr:colOff>518160</xdr:colOff>
          <xdr:row>3</xdr:row>
          <xdr:rowOff>99060</xdr:rowOff>
        </xdr:from>
        <xdr:to>
          <xdr:col>18</xdr:col>
          <xdr:colOff>518160</xdr:colOff>
          <xdr:row>4</xdr:row>
          <xdr:rowOff>160020</xdr:rowOff>
        </xdr:to>
        <xdr:sp macro="" textlink="">
          <xdr:nvSpPr>
            <xdr:cNvPr id="2058" name="CommandButton4" hidden="1">
              <a:extLst>
                <a:ext uri="{63B3BB69-23CF-44E3-9099-C40C66FF867C}">
                  <a14:compatExt spid="_x0000_s2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20</xdr:col>
      <xdr:colOff>104776</xdr:colOff>
      <xdr:row>7</xdr:row>
      <xdr:rowOff>76200</xdr:rowOff>
    </xdr:from>
    <xdr:to>
      <xdr:col>34</xdr:col>
      <xdr:colOff>457201</xdr:colOff>
      <xdr:row>13</xdr:row>
      <xdr:rowOff>117763</xdr:rowOff>
    </xdr:to>
    <xdr:pic>
      <xdr:nvPicPr>
        <xdr:cNvPr id="3" name="Picture 2"/>
        <xdr:cNvPicPr>
          <a:picLocks noChangeAspect="1"/>
        </xdr:cNvPicPr>
      </xdr:nvPicPr>
      <xdr:blipFill>
        <a:blip xmlns:r="http://schemas.openxmlformats.org/officeDocument/2006/relationships" r:embed="rId2"/>
        <a:stretch>
          <a:fillRect/>
        </a:stretch>
      </xdr:blipFill>
      <xdr:spPr>
        <a:xfrm>
          <a:off x="13030201" y="1543050"/>
          <a:ext cx="3676650" cy="13369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142875</xdr:colOff>
      <xdr:row>0</xdr:row>
      <xdr:rowOff>66675</xdr:rowOff>
    </xdr:from>
    <xdr:to>
      <xdr:col>1</xdr:col>
      <xdr:colOff>1209675</xdr:colOff>
      <xdr:row>5</xdr:row>
      <xdr:rowOff>66675</xdr:rowOff>
    </xdr:to>
    <xdr:pic>
      <xdr:nvPicPr>
        <xdr:cNvPr id="1377" name="Picture 4" descr="odot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66675"/>
          <a:ext cx="10668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411480</xdr:colOff>
          <xdr:row>3</xdr:row>
          <xdr:rowOff>38100</xdr:rowOff>
        </xdr:from>
        <xdr:to>
          <xdr:col>14</xdr:col>
          <xdr:colOff>426720</xdr:colOff>
          <xdr:row>4</xdr:row>
          <xdr:rowOff>106680</xdr:rowOff>
        </xdr:to>
        <xdr:sp macro="" textlink="">
          <xdr:nvSpPr>
            <xdr:cNvPr id="3073" name="CommandButton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14</xdr:col>
          <xdr:colOff>571500</xdr:colOff>
          <xdr:row>3</xdr:row>
          <xdr:rowOff>38100</xdr:rowOff>
        </xdr:from>
        <xdr:to>
          <xdr:col>17</xdr:col>
          <xdr:colOff>0</xdr:colOff>
          <xdr:row>4</xdr:row>
          <xdr:rowOff>106680</xdr:rowOff>
        </xdr:to>
        <xdr:sp macro="" textlink="">
          <xdr:nvSpPr>
            <xdr:cNvPr id="3074" name="CommandButton2" hidden="1">
              <a:extLst>
                <a:ext uri="{63B3BB69-23CF-44E3-9099-C40C66FF867C}">
                  <a14:compatExt spid="_x0000_s3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17</xdr:col>
          <xdr:colOff>144780</xdr:colOff>
          <xdr:row>3</xdr:row>
          <xdr:rowOff>38100</xdr:rowOff>
        </xdr:from>
        <xdr:to>
          <xdr:col>18</xdr:col>
          <xdr:colOff>746760</xdr:colOff>
          <xdr:row>4</xdr:row>
          <xdr:rowOff>106680</xdr:rowOff>
        </xdr:to>
        <xdr:sp macro="" textlink="">
          <xdr:nvSpPr>
            <xdr:cNvPr id="3075" name="CommandButton3" hidden="1">
              <a:extLst>
                <a:ext uri="{63B3BB69-23CF-44E3-9099-C40C66FF867C}">
                  <a14:compatExt spid="_x0000_s3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20</xdr:col>
      <xdr:colOff>200026</xdr:colOff>
      <xdr:row>9</xdr:row>
      <xdr:rowOff>9525</xdr:rowOff>
    </xdr:from>
    <xdr:to>
      <xdr:col>34</xdr:col>
      <xdr:colOff>533401</xdr:colOff>
      <xdr:row>15</xdr:row>
      <xdr:rowOff>24245</xdr:rowOff>
    </xdr:to>
    <xdr:pic>
      <xdr:nvPicPr>
        <xdr:cNvPr id="8" name="Picture 7"/>
        <xdr:cNvPicPr>
          <a:picLocks noChangeAspect="1"/>
        </xdr:cNvPicPr>
      </xdr:nvPicPr>
      <xdr:blipFill>
        <a:blip xmlns:r="http://schemas.openxmlformats.org/officeDocument/2006/relationships" r:embed="rId2"/>
        <a:stretch>
          <a:fillRect/>
        </a:stretch>
      </xdr:blipFill>
      <xdr:spPr>
        <a:xfrm>
          <a:off x="13716001" y="2114550"/>
          <a:ext cx="3524250" cy="12815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142875</xdr:colOff>
      <xdr:row>0</xdr:row>
      <xdr:rowOff>66675</xdr:rowOff>
    </xdr:from>
    <xdr:to>
      <xdr:col>1</xdr:col>
      <xdr:colOff>1209675</xdr:colOff>
      <xdr:row>5</xdr:row>
      <xdr:rowOff>57150</xdr:rowOff>
    </xdr:to>
    <xdr:pic>
      <xdr:nvPicPr>
        <xdr:cNvPr id="6465" name="Picture 1" descr="odot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66675"/>
          <a:ext cx="10668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14</xdr:col>
          <xdr:colOff>411480</xdr:colOff>
          <xdr:row>3</xdr:row>
          <xdr:rowOff>38100</xdr:rowOff>
        </xdr:from>
        <xdr:to>
          <xdr:col>15</xdr:col>
          <xdr:colOff>0</xdr:colOff>
          <xdr:row>4</xdr:row>
          <xdr:rowOff>106680</xdr:rowOff>
        </xdr:to>
        <xdr:sp macro="" textlink="">
          <xdr:nvSpPr>
            <xdr:cNvPr id="4097" name="CommandButton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15</xdr:col>
          <xdr:colOff>144780</xdr:colOff>
          <xdr:row>3</xdr:row>
          <xdr:rowOff>38100</xdr:rowOff>
        </xdr:from>
        <xdr:to>
          <xdr:col>16</xdr:col>
          <xdr:colOff>350520</xdr:colOff>
          <xdr:row>4</xdr:row>
          <xdr:rowOff>106680</xdr:rowOff>
        </xdr:to>
        <xdr:sp macro="" textlink="">
          <xdr:nvSpPr>
            <xdr:cNvPr id="4098" name="CommandButton2" hidden="1">
              <a:extLst>
                <a:ext uri="{63B3BB69-23CF-44E3-9099-C40C66FF867C}">
                  <a14:compatExt spid="_x0000_s4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xdr:from>
      <xdr:col>0</xdr:col>
      <xdr:colOff>66676</xdr:colOff>
      <xdr:row>29</xdr:row>
      <xdr:rowOff>104775</xdr:rowOff>
    </xdr:from>
    <xdr:to>
      <xdr:col>17</xdr:col>
      <xdr:colOff>123826</xdr:colOff>
      <xdr:row>30</xdr:row>
      <xdr:rowOff>171450</xdr:rowOff>
    </xdr:to>
    <xdr:sp macro="" textlink="">
      <xdr:nvSpPr>
        <xdr:cNvPr id="3" name="TextBox 2"/>
        <xdr:cNvSpPr txBox="1"/>
      </xdr:nvSpPr>
      <xdr:spPr>
        <a:xfrm>
          <a:off x="66676" y="6029325"/>
          <a:ext cx="144018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solidFill>
                <a:srgbClr val="FF0000"/>
              </a:solidFill>
            </a:rPr>
            <a:t>This worksheet</a:t>
          </a:r>
          <a:r>
            <a:rPr lang="en-US" sz="1200" baseline="0">
              <a:solidFill>
                <a:srgbClr val="FF0000"/>
              </a:solidFill>
            </a:rPr>
            <a:t> is an auto-generated worksheet (i.e. no user input is required on this worksheet) when both </a:t>
          </a:r>
          <a:r>
            <a:rPr lang="en-US" sz="1200">
              <a:solidFill>
                <a:srgbClr val="FF0000"/>
              </a:solidFill>
            </a:rPr>
            <a:t>"BC Form by Severity" worksheet and the "BC Form by Type" worksheet</a:t>
          </a:r>
          <a:r>
            <a:rPr lang="en-US" sz="1200" baseline="0">
              <a:solidFill>
                <a:srgbClr val="FF0000"/>
              </a:solidFill>
            </a:rPr>
            <a:t> are used for a project.</a:t>
          </a:r>
          <a:endParaRPr lang="en-US" sz="1200">
            <a:solidFill>
              <a:srgbClr val="FF0000"/>
            </a:solidFill>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1</xdr:col>
      <xdr:colOff>142875</xdr:colOff>
      <xdr:row>0</xdr:row>
      <xdr:rowOff>66675</xdr:rowOff>
    </xdr:from>
    <xdr:to>
      <xdr:col>2</xdr:col>
      <xdr:colOff>285750</xdr:colOff>
      <xdr:row>5</xdr:row>
      <xdr:rowOff>57150</xdr:rowOff>
    </xdr:to>
    <xdr:pic>
      <xdr:nvPicPr>
        <xdr:cNvPr id="8275" name="Picture 1" descr="odot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66675"/>
          <a:ext cx="14382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11</xdr:col>
          <xdr:colOff>0</xdr:colOff>
          <xdr:row>2</xdr:row>
          <xdr:rowOff>251460</xdr:rowOff>
        </xdr:from>
        <xdr:to>
          <xdr:col>12</xdr:col>
          <xdr:colOff>45720</xdr:colOff>
          <xdr:row>4</xdr:row>
          <xdr:rowOff>60960</xdr:rowOff>
        </xdr:to>
        <xdr:sp macro="" textlink="">
          <xdr:nvSpPr>
            <xdr:cNvPr id="5122" name="CommandButton1" hidden="1">
              <a:extLst>
                <a:ext uri="{63B3BB69-23CF-44E3-9099-C40C66FF867C}">
                  <a14:compatExt spid="_x0000_s5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160020</xdr:colOff>
          <xdr:row>2</xdr:row>
          <xdr:rowOff>251460</xdr:rowOff>
        </xdr:from>
        <xdr:to>
          <xdr:col>13</xdr:col>
          <xdr:colOff>0</xdr:colOff>
          <xdr:row>4</xdr:row>
          <xdr:rowOff>60960</xdr:rowOff>
        </xdr:to>
        <xdr:sp macro="" textlink="">
          <xdr:nvSpPr>
            <xdr:cNvPr id="5123" name="CommandButton2" hidden="1">
              <a:extLst>
                <a:ext uri="{63B3BB69-23CF-44E3-9099-C40C66FF867C}">
                  <a14:compatExt spid="_x0000_s5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10</xdr:col>
          <xdr:colOff>213360</xdr:colOff>
          <xdr:row>2</xdr:row>
          <xdr:rowOff>251460</xdr:rowOff>
        </xdr:from>
        <xdr:to>
          <xdr:col>10</xdr:col>
          <xdr:colOff>922020</xdr:colOff>
          <xdr:row>4</xdr:row>
          <xdr:rowOff>60960</xdr:rowOff>
        </xdr:to>
        <xdr:sp macro="" textlink="">
          <xdr:nvSpPr>
            <xdr:cNvPr id="5125" name="CommandButton3" hidden="1">
              <a:extLst>
                <a:ext uri="{63B3BB69-23CF-44E3-9099-C40C66FF867C}">
                  <a14:compatExt spid="_x0000_s5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16</xdr:col>
      <xdr:colOff>428625</xdr:colOff>
      <xdr:row>9</xdr:row>
      <xdr:rowOff>95250</xdr:rowOff>
    </xdr:from>
    <xdr:to>
      <xdr:col>27</xdr:col>
      <xdr:colOff>437767</xdr:colOff>
      <xdr:row>15</xdr:row>
      <xdr:rowOff>114139</xdr:rowOff>
    </xdr:to>
    <xdr:pic>
      <xdr:nvPicPr>
        <xdr:cNvPr id="3" name="Picture 2"/>
        <xdr:cNvPicPr>
          <a:picLocks noChangeAspect="1"/>
        </xdr:cNvPicPr>
      </xdr:nvPicPr>
      <xdr:blipFill>
        <a:blip xmlns:r="http://schemas.openxmlformats.org/officeDocument/2006/relationships" r:embed="rId2"/>
        <a:stretch>
          <a:fillRect/>
        </a:stretch>
      </xdr:blipFill>
      <xdr:spPr>
        <a:xfrm>
          <a:off x="13373100" y="1924050"/>
          <a:ext cx="3066667" cy="128571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0</xdr:colOff>
      <xdr:row>6</xdr:row>
      <xdr:rowOff>0</xdr:rowOff>
    </xdr:from>
    <xdr:to>
      <xdr:col>17</xdr:col>
      <xdr:colOff>256686</xdr:colOff>
      <xdr:row>14</xdr:row>
      <xdr:rowOff>66527</xdr:rowOff>
    </xdr:to>
    <xdr:pic>
      <xdr:nvPicPr>
        <xdr:cNvPr id="2" name="Picture 1"/>
        <xdr:cNvPicPr>
          <a:picLocks noChangeAspect="1"/>
        </xdr:cNvPicPr>
      </xdr:nvPicPr>
      <xdr:blipFill>
        <a:blip xmlns:r="http://schemas.openxmlformats.org/officeDocument/2006/relationships" r:embed="rId1"/>
        <a:stretch>
          <a:fillRect/>
        </a:stretch>
      </xdr:blipFill>
      <xdr:spPr>
        <a:xfrm>
          <a:off x="6705600" y="971550"/>
          <a:ext cx="3914286" cy="11809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ristina.a.mcdaniel-wilson@odot.state.or.us" TargetMode="Externa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6.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5" Type="http://schemas.openxmlformats.org/officeDocument/2006/relationships/image" Target="../media/image5.emf"/><Relationship Id="rId4" Type="http://schemas.openxmlformats.org/officeDocument/2006/relationships/control" Target="../activeX/activeX1.xml"/><Relationship Id="rId9" Type="http://schemas.openxmlformats.org/officeDocument/2006/relationships/image" Target="../media/image7.emf"/></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6.xml"/><Relationship Id="rId3" Type="http://schemas.openxmlformats.org/officeDocument/2006/relationships/vmlDrawing" Target="../drawings/vmlDrawing2.vml"/><Relationship Id="rId7" Type="http://schemas.openxmlformats.org/officeDocument/2006/relationships/image" Target="../media/image10.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5.xml"/><Relationship Id="rId5" Type="http://schemas.openxmlformats.org/officeDocument/2006/relationships/image" Target="../media/image9.emf"/><Relationship Id="rId4" Type="http://schemas.openxmlformats.org/officeDocument/2006/relationships/control" Target="../activeX/activeX4.xml"/><Relationship Id="rId9" Type="http://schemas.openxmlformats.org/officeDocument/2006/relationships/image" Target="../media/image11.emf"/></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9.xml"/><Relationship Id="rId3" Type="http://schemas.openxmlformats.org/officeDocument/2006/relationships/vmlDrawing" Target="../drawings/vmlDrawing3.vml"/><Relationship Id="rId7" Type="http://schemas.openxmlformats.org/officeDocument/2006/relationships/image" Target="../media/image14.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8.xml"/><Relationship Id="rId5" Type="http://schemas.openxmlformats.org/officeDocument/2006/relationships/image" Target="../media/image13.emf"/><Relationship Id="rId4" Type="http://schemas.openxmlformats.org/officeDocument/2006/relationships/control" Target="../activeX/activeX7.xml"/><Relationship Id="rId9" Type="http://schemas.openxmlformats.org/officeDocument/2006/relationships/image" Target="../media/image15.emf"/></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17.emf"/><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ntrol" Target="../activeX/activeX11.xml"/><Relationship Id="rId5" Type="http://schemas.openxmlformats.org/officeDocument/2006/relationships/image" Target="../media/image16.emf"/><Relationship Id="rId4" Type="http://schemas.openxmlformats.org/officeDocument/2006/relationships/control" Target="../activeX/activeX10.xml"/></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14.xml"/><Relationship Id="rId3" Type="http://schemas.openxmlformats.org/officeDocument/2006/relationships/vmlDrawing" Target="../drawings/vmlDrawing5.vml"/><Relationship Id="rId7" Type="http://schemas.openxmlformats.org/officeDocument/2006/relationships/image" Target="../media/image19.emf"/><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ontrol" Target="../activeX/activeX13.xml"/><Relationship Id="rId5" Type="http://schemas.openxmlformats.org/officeDocument/2006/relationships/image" Target="../media/image18.emf"/><Relationship Id="rId4" Type="http://schemas.openxmlformats.org/officeDocument/2006/relationships/control" Target="../activeX/activeX12.xml"/><Relationship Id="rId9" Type="http://schemas.openxmlformats.org/officeDocument/2006/relationships/image" Target="../media/image20.emf"/></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181"/>
  <sheetViews>
    <sheetView showGridLines="0" tabSelected="1" view="pageBreakPreview" zoomScale="90" zoomScaleNormal="100" zoomScaleSheetLayoutView="90" workbookViewId="0">
      <selection activeCell="A4" sqref="A4"/>
    </sheetView>
  </sheetViews>
  <sheetFormatPr defaultRowHeight="13.2" x14ac:dyDescent="0.25"/>
  <cols>
    <col min="7" max="7" width="10.109375" bestFit="1" customWidth="1"/>
    <col min="12" max="12" width="7" customWidth="1"/>
    <col min="13" max="13" width="8.33203125" customWidth="1"/>
  </cols>
  <sheetData>
    <row r="1" spans="1:14" ht="21" x14ac:dyDescent="0.4">
      <c r="B1" s="498" t="s">
        <v>0</v>
      </c>
      <c r="C1" s="499"/>
      <c r="D1" s="499"/>
      <c r="E1" s="499"/>
      <c r="F1" s="499"/>
      <c r="G1" s="499"/>
      <c r="H1" s="499"/>
      <c r="I1" s="499"/>
      <c r="J1" s="499"/>
      <c r="K1" s="499"/>
      <c r="L1" s="499"/>
      <c r="M1" s="499"/>
      <c r="N1" s="8"/>
    </row>
    <row r="2" spans="1:14" ht="21" x14ac:dyDescent="0.4">
      <c r="B2" s="498" t="s">
        <v>47</v>
      </c>
      <c r="C2" s="499"/>
      <c r="D2" s="499"/>
      <c r="E2" s="499"/>
      <c r="F2" s="499"/>
      <c r="G2" s="499"/>
      <c r="H2" s="499"/>
      <c r="I2" s="499"/>
      <c r="J2" s="499"/>
      <c r="K2" s="499"/>
      <c r="L2" s="499"/>
      <c r="M2" s="499"/>
      <c r="N2" s="16"/>
    </row>
    <row r="3" spans="1:14" ht="17.399999999999999" x14ac:dyDescent="0.3">
      <c r="B3" s="500" t="s">
        <v>22</v>
      </c>
      <c r="C3" s="501"/>
      <c r="D3" s="501"/>
      <c r="E3" s="501"/>
      <c r="F3" s="501"/>
      <c r="G3" s="501"/>
      <c r="H3" s="501"/>
      <c r="I3" s="501"/>
      <c r="J3" s="501"/>
      <c r="K3" s="501"/>
      <c r="L3" s="501"/>
      <c r="M3" s="501"/>
      <c r="N3" s="16"/>
    </row>
    <row r="4" spans="1:14" ht="27.75" customHeight="1" x14ac:dyDescent="0.3">
      <c r="B4" s="244"/>
      <c r="C4" s="245"/>
      <c r="D4" s="245"/>
      <c r="E4" s="245"/>
      <c r="F4" s="245"/>
      <c r="G4" s="485" t="s">
        <v>897</v>
      </c>
      <c r="H4" s="245"/>
      <c r="I4" s="245"/>
      <c r="J4" s="245"/>
      <c r="K4" s="245"/>
      <c r="L4" s="245"/>
      <c r="M4" s="245"/>
      <c r="N4" s="16"/>
    </row>
    <row r="5" spans="1:14" ht="32.25" customHeight="1" x14ac:dyDescent="0.25">
      <c r="A5" s="496" t="s">
        <v>43</v>
      </c>
      <c r="B5" s="496"/>
      <c r="C5" s="496"/>
      <c r="D5" s="496"/>
      <c r="E5" s="496"/>
      <c r="F5" s="496"/>
      <c r="G5" s="496"/>
      <c r="H5" s="496"/>
      <c r="I5" s="496"/>
      <c r="J5" s="496"/>
      <c r="K5" s="496"/>
      <c r="L5" s="496"/>
      <c r="M5" s="496"/>
      <c r="N5" s="8"/>
    </row>
    <row r="6" spans="1:14" ht="23.25" customHeight="1" x14ac:dyDescent="0.25">
      <c r="A6" s="51" t="s">
        <v>65</v>
      </c>
      <c r="B6" s="7"/>
      <c r="C6" s="8"/>
      <c r="D6" s="8"/>
      <c r="E6" s="8"/>
      <c r="F6" s="8"/>
      <c r="G6" s="8"/>
      <c r="H6" s="8"/>
      <c r="I6" s="8"/>
      <c r="J6" s="8"/>
      <c r="K6" s="8"/>
      <c r="L6" s="8"/>
      <c r="M6" s="8"/>
      <c r="N6" s="8"/>
    </row>
    <row r="7" spans="1:14" ht="14.25" customHeight="1" x14ac:dyDescent="0.25">
      <c r="A7" s="39"/>
      <c r="B7" s="7"/>
      <c r="C7" s="8"/>
      <c r="D7" s="8"/>
      <c r="E7" s="8"/>
      <c r="F7" s="8"/>
      <c r="G7" s="8"/>
      <c r="H7" s="8"/>
      <c r="I7" s="8"/>
      <c r="J7" s="8"/>
      <c r="K7" s="8"/>
      <c r="L7" s="8"/>
      <c r="M7" s="8"/>
      <c r="N7" s="8"/>
    </row>
    <row r="8" spans="1:14" x14ac:dyDescent="0.25">
      <c r="A8" t="s">
        <v>626</v>
      </c>
    </row>
    <row r="10" spans="1:14" x14ac:dyDescent="0.25">
      <c r="A10" s="50" t="s">
        <v>63</v>
      </c>
      <c r="D10" s="50" t="s">
        <v>57</v>
      </c>
    </row>
    <row r="11" spans="1:14" ht="12" customHeight="1" x14ac:dyDescent="0.25"/>
    <row r="12" spans="1:14" ht="12" customHeight="1" x14ac:dyDescent="0.25">
      <c r="A12" s="42" t="s">
        <v>43</v>
      </c>
      <c r="D12" s="42" t="s">
        <v>60</v>
      </c>
    </row>
    <row r="13" spans="1:14" ht="9.9" customHeight="1" x14ac:dyDescent="0.25"/>
    <row r="14" spans="1:14" ht="12" customHeight="1" x14ac:dyDescent="0.25">
      <c r="A14" s="503" t="s">
        <v>627</v>
      </c>
      <c r="B14" s="503"/>
      <c r="D14" s="502" t="s">
        <v>628</v>
      </c>
      <c r="E14" s="502"/>
      <c r="F14" s="502"/>
      <c r="G14" s="502"/>
      <c r="H14" s="502"/>
      <c r="I14" s="502"/>
      <c r="J14" s="502"/>
      <c r="K14" s="502"/>
      <c r="L14" s="502"/>
      <c r="M14" s="502"/>
    </row>
    <row r="15" spans="1:14" ht="12" customHeight="1" x14ac:dyDescent="0.25">
      <c r="A15" s="503"/>
      <c r="B15" s="503"/>
      <c r="D15" s="502"/>
      <c r="E15" s="502"/>
      <c r="F15" s="502"/>
      <c r="G15" s="502"/>
      <c r="H15" s="502"/>
      <c r="I15" s="502"/>
      <c r="J15" s="502"/>
      <c r="K15" s="502"/>
      <c r="L15" s="502"/>
      <c r="M15" s="502"/>
    </row>
    <row r="16" spans="1:14" ht="9.9" customHeight="1" x14ac:dyDescent="0.25"/>
    <row r="17" spans="1:13" ht="12" customHeight="1" x14ac:dyDescent="0.25">
      <c r="A17" s="506" t="s">
        <v>58</v>
      </c>
      <c r="B17" s="506"/>
      <c r="D17" s="504" t="s">
        <v>699</v>
      </c>
      <c r="E17" s="505"/>
      <c r="F17" s="505"/>
      <c r="G17" s="505"/>
      <c r="H17" s="505"/>
      <c r="I17" s="505"/>
      <c r="J17" s="505"/>
      <c r="K17" s="505"/>
      <c r="L17" s="505"/>
      <c r="M17" s="505"/>
    </row>
    <row r="18" spans="1:13" ht="12" customHeight="1" x14ac:dyDescent="0.25">
      <c r="A18" s="506"/>
      <c r="B18" s="506"/>
      <c r="D18" s="505"/>
      <c r="E18" s="505"/>
      <c r="F18" s="505"/>
      <c r="G18" s="505"/>
      <c r="H18" s="505"/>
      <c r="I18" s="505"/>
      <c r="J18" s="505"/>
      <c r="K18" s="505"/>
      <c r="L18" s="505"/>
      <c r="M18" s="505"/>
    </row>
    <row r="19" spans="1:13" ht="9.9" customHeight="1" x14ac:dyDescent="0.25">
      <c r="D19" s="49"/>
      <c r="E19" s="49"/>
      <c r="F19" s="49"/>
      <c r="G19" s="49"/>
      <c r="H19" s="49"/>
      <c r="I19" s="49"/>
      <c r="J19" s="49"/>
      <c r="K19" s="49"/>
      <c r="L19" s="49"/>
      <c r="M19" s="49"/>
    </row>
    <row r="20" spans="1:13" ht="12" customHeight="1" x14ac:dyDescent="0.25">
      <c r="A20" s="506" t="s">
        <v>59</v>
      </c>
      <c r="B20" s="506"/>
      <c r="D20" s="505" t="s">
        <v>64</v>
      </c>
      <c r="E20" s="505"/>
      <c r="F20" s="505"/>
      <c r="G20" s="505"/>
      <c r="H20" s="505"/>
      <c r="I20" s="505"/>
      <c r="J20" s="505"/>
      <c r="K20" s="505"/>
      <c r="L20" s="505"/>
      <c r="M20" s="505"/>
    </row>
    <row r="21" spans="1:13" ht="12" customHeight="1" x14ac:dyDescent="0.25">
      <c r="A21" s="506"/>
      <c r="B21" s="506"/>
      <c r="D21" s="505"/>
      <c r="E21" s="505"/>
      <c r="F21" s="505"/>
      <c r="G21" s="505"/>
      <c r="H21" s="505"/>
      <c r="I21" s="505"/>
      <c r="J21" s="505"/>
      <c r="K21" s="505"/>
      <c r="L21" s="505"/>
      <c r="M21" s="505"/>
    </row>
    <row r="22" spans="1:13" ht="9.9" customHeight="1" x14ac:dyDescent="0.25"/>
    <row r="23" spans="1:13" ht="12" customHeight="1" x14ac:dyDescent="0.25">
      <c r="A23" s="42" t="s">
        <v>61</v>
      </c>
      <c r="D23" s="42" t="s">
        <v>62</v>
      </c>
    </row>
    <row r="24" spans="1:13" ht="9.9" customHeight="1" x14ac:dyDescent="0.25"/>
    <row r="25" spans="1:13" ht="12" customHeight="1" x14ac:dyDescent="0.25">
      <c r="A25" s="224" t="s">
        <v>84</v>
      </c>
      <c r="D25" s="504" t="s">
        <v>556</v>
      </c>
      <c r="E25" s="504"/>
      <c r="F25" s="504"/>
      <c r="G25" s="504"/>
      <c r="H25" s="504"/>
      <c r="I25" s="504"/>
      <c r="J25" s="504"/>
      <c r="K25" s="504"/>
      <c r="L25" s="504"/>
      <c r="M25" s="504"/>
    </row>
    <row r="26" spans="1:13" ht="12" customHeight="1" x14ac:dyDescent="0.25">
      <c r="A26" s="224"/>
      <c r="D26" s="504"/>
      <c r="E26" s="504"/>
      <c r="F26" s="504"/>
      <c r="G26" s="504"/>
      <c r="H26" s="504"/>
      <c r="I26" s="504"/>
      <c r="J26" s="504"/>
      <c r="K26" s="504"/>
      <c r="L26" s="504"/>
      <c r="M26" s="504"/>
    </row>
    <row r="27" spans="1:13" ht="12" customHeight="1" x14ac:dyDescent="0.25">
      <c r="A27" s="224"/>
      <c r="D27" s="251"/>
      <c r="E27" s="251"/>
      <c r="F27" s="251"/>
      <c r="G27" s="251"/>
      <c r="H27" s="251"/>
      <c r="I27" s="251"/>
      <c r="J27" s="251"/>
      <c r="K27" s="251"/>
      <c r="L27" s="251"/>
      <c r="M27" s="251"/>
    </row>
    <row r="28" spans="1:13" ht="12" customHeight="1" x14ac:dyDescent="0.25">
      <c r="A28" s="508" t="s">
        <v>700</v>
      </c>
      <c r="B28" s="508"/>
      <c r="C28" s="508"/>
      <c r="D28" s="508"/>
      <c r="E28" s="508"/>
      <c r="F28" s="508"/>
      <c r="G28" s="508"/>
      <c r="H28" s="508"/>
      <c r="I28" s="508"/>
      <c r="J28" s="508"/>
      <c r="K28" s="508"/>
      <c r="L28" s="508"/>
      <c r="M28" s="508"/>
    </row>
    <row r="29" spans="1:13" ht="17.25" customHeight="1" x14ac:dyDescent="0.25">
      <c r="A29" s="508"/>
      <c r="B29" s="508"/>
      <c r="C29" s="508"/>
      <c r="D29" s="508"/>
      <c r="E29" s="508"/>
      <c r="F29" s="508"/>
      <c r="G29" s="508"/>
      <c r="H29" s="508"/>
      <c r="I29" s="508"/>
      <c r="J29" s="508"/>
      <c r="K29" s="508"/>
      <c r="L29" s="508"/>
      <c r="M29" s="508"/>
    </row>
    <row r="30" spans="1:13" ht="12" customHeight="1" x14ac:dyDescent="0.25">
      <c r="A30" s="433"/>
      <c r="B30" s="433"/>
      <c r="C30" s="433"/>
      <c r="D30" s="433"/>
      <c r="E30" s="433"/>
      <c r="F30" s="433"/>
      <c r="G30" s="433"/>
      <c r="H30" s="433"/>
      <c r="I30" s="433"/>
      <c r="J30" s="433"/>
      <c r="K30" s="433"/>
      <c r="L30" s="433"/>
      <c r="M30" s="433"/>
    </row>
    <row r="31" spans="1:13" ht="12" customHeight="1" x14ac:dyDescent="0.25">
      <c r="A31" s="51" t="s">
        <v>627</v>
      </c>
      <c r="B31" s="433"/>
      <c r="C31" s="433"/>
      <c r="D31" s="433"/>
      <c r="E31" s="433"/>
      <c r="F31" s="433"/>
      <c r="G31" s="433"/>
      <c r="H31" s="433"/>
      <c r="I31" s="433"/>
      <c r="J31" s="433"/>
      <c r="K31" s="433"/>
      <c r="L31" s="433"/>
      <c r="M31" s="433"/>
    </row>
    <row r="32" spans="1:13" ht="8.1" customHeight="1" x14ac:dyDescent="0.25">
      <c r="B32" s="433"/>
      <c r="C32" s="433"/>
      <c r="D32" s="433"/>
      <c r="E32" s="433"/>
      <c r="F32" s="433"/>
      <c r="G32" s="433"/>
      <c r="H32" s="433"/>
      <c r="I32" s="433"/>
      <c r="J32" s="433"/>
      <c r="K32" s="433"/>
      <c r="L32" s="433"/>
      <c r="M32" s="433"/>
    </row>
    <row r="33" spans="1:13" ht="12" customHeight="1" x14ac:dyDescent="0.25">
      <c r="A33" s="42" t="s">
        <v>66</v>
      </c>
      <c r="B33" s="433"/>
      <c r="C33" s="433"/>
      <c r="D33" s="433"/>
      <c r="E33" s="433"/>
      <c r="F33" s="433"/>
      <c r="G33" s="433"/>
      <c r="H33" s="433"/>
      <c r="I33" s="433"/>
      <c r="J33" s="433"/>
      <c r="K33" s="433"/>
      <c r="L33" s="433"/>
      <c r="M33" s="433"/>
    </row>
    <row r="34" spans="1:13" ht="8.1" customHeight="1" x14ac:dyDescent="0.25">
      <c r="A34" s="433"/>
      <c r="B34" s="433"/>
      <c r="C34" s="433"/>
      <c r="D34" s="433"/>
      <c r="E34" s="433"/>
      <c r="F34" s="433"/>
      <c r="G34" s="433"/>
      <c r="H34" s="433"/>
      <c r="I34" s="433"/>
      <c r="J34" s="433"/>
      <c r="K34" s="433"/>
      <c r="L34" s="433"/>
      <c r="M34" s="433"/>
    </row>
    <row r="35" spans="1:13" ht="12" customHeight="1" x14ac:dyDescent="0.25">
      <c r="A35" s="53" t="s">
        <v>557</v>
      </c>
      <c r="B35" s="433"/>
      <c r="C35" s="433"/>
      <c r="D35" s="433"/>
      <c r="E35" s="433"/>
      <c r="F35" s="433"/>
      <c r="G35" s="433"/>
      <c r="H35" s="433"/>
      <c r="I35" s="433"/>
      <c r="J35" s="433"/>
      <c r="K35" s="433"/>
      <c r="L35" s="433"/>
      <c r="M35" s="433"/>
    </row>
    <row r="36" spans="1:13" ht="8.1" customHeight="1" x14ac:dyDescent="0.25">
      <c r="B36" s="433"/>
      <c r="C36" s="433"/>
      <c r="D36" s="433"/>
      <c r="E36" s="433"/>
      <c r="F36" s="433"/>
      <c r="G36" s="433"/>
      <c r="H36" s="433"/>
      <c r="I36" s="433"/>
      <c r="J36" s="433"/>
      <c r="K36" s="433"/>
      <c r="L36" s="433"/>
      <c r="M36" s="433"/>
    </row>
    <row r="37" spans="1:13" ht="12" customHeight="1" x14ac:dyDescent="0.25">
      <c r="A37" s="53" t="s">
        <v>558</v>
      </c>
      <c r="B37" s="433"/>
      <c r="C37" s="433"/>
      <c r="D37" s="433"/>
      <c r="E37" s="433"/>
      <c r="F37" s="433"/>
      <c r="G37" s="433"/>
      <c r="H37" s="433"/>
      <c r="I37" s="433"/>
      <c r="J37" s="433"/>
      <c r="K37" s="433"/>
      <c r="L37" s="433"/>
      <c r="M37" s="433"/>
    </row>
    <row r="38" spans="1:13" ht="12" customHeight="1" x14ac:dyDescent="0.25">
      <c r="A38" s="433"/>
      <c r="B38" s="433"/>
      <c r="C38" s="433"/>
      <c r="D38" s="433"/>
      <c r="E38" s="433"/>
      <c r="F38" s="433"/>
      <c r="G38" s="433"/>
      <c r="H38" s="433"/>
      <c r="I38" s="433"/>
      <c r="J38" s="433"/>
      <c r="K38" s="433"/>
      <c r="L38" s="433"/>
      <c r="M38" s="433"/>
    </row>
    <row r="39" spans="1:13" ht="18.75" customHeight="1" x14ac:dyDescent="0.25">
      <c r="A39" s="51" t="s">
        <v>58</v>
      </c>
    </row>
    <row r="40" spans="1:13" ht="8.1" customHeight="1" x14ac:dyDescent="0.25"/>
    <row r="41" spans="1:13" ht="12" customHeight="1" x14ac:dyDescent="0.25">
      <c r="A41" s="224" t="s">
        <v>629</v>
      </c>
    </row>
    <row r="42" spans="1:13" ht="8.1" customHeight="1" x14ac:dyDescent="0.25"/>
    <row r="43" spans="1:13" ht="12" customHeight="1" x14ac:dyDescent="0.25">
      <c r="A43" s="497" t="s">
        <v>630</v>
      </c>
      <c r="B43" s="497"/>
      <c r="C43" s="497"/>
      <c r="D43" s="497"/>
      <c r="E43" s="497"/>
      <c r="F43" s="497"/>
      <c r="G43" s="497"/>
      <c r="H43" s="497"/>
      <c r="I43" s="497"/>
      <c r="J43" s="497"/>
      <c r="K43" s="497"/>
      <c r="L43" s="497"/>
      <c r="M43" s="497"/>
    </row>
    <row r="44" spans="1:13" ht="12" customHeight="1" x14ac:dyDescent="0.25">
      <c r="A44" s="497"/>
      <c r="B44" s="497"/>
      <c r="C44" s="497"/>
      <c r="D44" s="497"/>
      <c r="E44" s="497"/>
      <c r="F44" s="497"/>
      <c r="G44" s="497"/>
      <c r="H44" s="497"/>
      <c r="I44" s="497"/>
      <c r="J44" s="497"/>
      <c r="K44" s="497"/>
      <c r="L44" s="497"/>
      <c r="M44" s="497"/>
    </row>
    <row r="45" spans="1:13" ht="8.1" customHeight="1" x14ac:dyDescent="0.25">
      <c r="A45" s="497"/>
      <c r="B45" s="497"/>
      <c r="C45" s="497"/>
      <c r="D45" s="497"/>
      <c r="E45" s="497"/>
      <c r="F45" s="497"/>
      <c r="G45" s="497"/>
      <c r="H45" s="497"/>
      <c r="I45" s="497"/>
      <c r="J45" s="497"/>
      <c r="K45" s="497"/>
      <c r="L45" s="497"/>
      <c r="M45" s="497"/>
    </row>
    <row r="46" spans="1:13" ht="19.5" customHeight="1" x14ac:dyDescent="0.25">
      <c r="A46" s="497"/>
      <c r="B46" s="497"/>
      <c r="C46" s="497"/>
      <c r="D46" s="497"/>
      <c r="E46" s="497"/>
      <c r="F46" s="497"/>
      <c r="G46" s="497"/>
      <c r="H46" s="497"/>
      <c r="I46" s="497"/>
      <c r="J46" s="497"/>
      <c r="K46" s="497"/>
      <c r="L46" s="497"/>
      <c r="M46" s="497"/>
    </row>
    <row r="47" spans="1:13" ht="8.1" customHeight="1" x14ac:dyDescent="0.25"/>
    <row r="48" spans="1:13" ht="12" customHeight="1" x14ac:dyDescent="0.25">
      <c r="A48" s="507" t="s">
        <v>631</v>
      </c>
      <c r="B48" s="507"/>
      <c r="C48" s="507"/>
      <c r="D48" s="507"/>
      <c r="E48" s="507"/>
      <c r="F48" s="507"/>
      <c r="G48" s="507"/>
      <c r="H48" s="507"/>
      <c r="I48" s="507"/>
      <c r="J48" s="507"/>
      <c r="K48" s="507"/>
      <c r="L48" s="507"/>
      <c r="M48" s="507"/>
    </row>
    <row r="49" spans="1:13" ht="12" customHeight="1" x14ac:dyDescent="0.25">
      <c r="A49" s="507"/>
      <c r="B49" s="507"/>
      <c r="C49" s="507"/>
      <c r="D49" s="507"/>
      <c r="E49" s="507"/>
      <c r="F49" s="507"/>
      <c r="G49" s="507"/>
      <c r="H49" s="507"/>
      <c r="I49" s="507"/>
      <c r="J49" s="507"/>
      <c r="K49" s="507"/>
      <c r="L49" s="507"/>
      <c r="M49" s="507"/>
    </row>
    <row r="50" spans="1:13" ht="8.1" customHeight="1" x14ac:dyDescent="0.25"/>
    <row r="51" spans="1:13" ht="12" customHeight="1" x14ac:dyDescent="0.25">
      <c r="A51" s="52" t="s">
        <v>632</v>
      </c>
      <c r="B51" s="54"/>
      <c r="C51" s="54"/>
      <c r="D51" s="54"/>
      <c r="E51" s="54"/>
      <c r="F51" s="54"/>
      <c r="G51" s="54"/>
      <c r="H51" s="54"/>
      <c r="I51" s="54"/>
      <c r="J51" s="54"/>
      <c r="K51" s="54"/>
      <c r="L51" s="54"/>
      <c r="M51" s="54"/>
    </row>
    <row r="52" spans="1:13" ht="8.1" customHeight="1" x14ac:dyDescent="0.25">
      <c r="A52" s="54"/>
      <c r="B52" s="54"/>
      <c r="C52" s="54"/>
      <c r="D52" s="54"/>
      <c r="E52" s="54"/>
      <c r="F52" s="54"/>
      <c r="G52" s="54"/>
      <c r="H52" s="54"/>
      <c r="I52" s="54"/>
      <c r="J52" s="54"/>
      <c r="K52" s="54"/>
      <c r="L52" s="54"/>
      <c r="M52" s="54"/>
    </row>
    <row r="53" spans="1:13" ht="12" customHeight="1" x14ac:dyDescent="0.25">
      <c r="A53" s="497" t="s">
        <v>633</v>
      </c>
      <c r="B53" s="497"/>
      <c r="C53" s="497"/>
      <c r="D53" s="497"/>
      <c r="E53" s="497"/>
      <c r="F53" s="497"/>
      <c r="G53" s="497"/>
      <c r="H53" s="497"/>
      <c r="I53" s="497"/>
      <c r="J53" s="497"/>
      <c r="K53" s="497"/>
      <c r="L53" s="497"/>
      <c r="M53" s="497"/>
    </row>
    <row r="54" spans="1:13" ht="13.5" customHeight="1" x14ac:dyDescent="0.25">
      <c r="A54" s="497"/>
      <c r="B54" s="497"/>
      <c r="C54" s="497"/>
      <c r="D54" s="497"/>
      <c r="E54" s="497"/>
      <c r="F54" s="497"/>
      <c r="G54" s="497"/>
      <c r="H54" s="497"/>
      <c r="I54" s="497"/>
      <c r="J54" s="497"/>
      <c r="K54" s="497"/>
      <c r="L54" s="497"/>
      <c r="M54" s="497"/>
    </row>
    <row r="55" spans="1:13" ht="17.25" customHeight="1" x14ac:dyDescent="0.25">
      <c r="A55" s="57" t="s">
        <v>59</v>
      </c>
    </row>
    <row r="56" spans="1:13" ht="8.1" customHeight="1" x14ac:dyDescent="0.25"/>
    <row r="57" spans="1:13" x14ac:dyDescent="0.25">
      <c r="A57" s="224" t="s">
        <v>629</v>
      </c>
    </row>
    <row r="58" spans="1:13" ht="8.1" customHeight="1" x14ac:dyDescent="0.25"/>
    <row r="59" spans="1:13" ht="12.75" customHeight="1" x14ac:dyDescent="0.25">
      <c r="A59" s="497" t="s">
        <v>634</v>
      </c>
      <c r="B59" s="497"/>
      <c r="C59" s="497"/>
      <c r="D59" s="497"/>
      <c r="E59" s="497"/>
      <c r="F59" s="497"/>
      <c r="G59" s="497"/>
      <c r="H59" s="497"/>
      <c r="I59" s="497"/>
      <c r="J59" s="497"/>
      <c r="K59" s="497"/>
      <c r="L59" s="497"/>
      <c r="M59" s="497"/>
    </row>
    <row r="60" spans="1:13" x14ac:dyDescent="0.25">
      <c r="A60" s="497"/>
      <c r="B60" s="497"/>
      <c r="C60" s="497"/>
      <c r="D60" s="497"/>
      <c r="E60" s="497"/>
      <c r="F60" s="497"/>
      <c r="G60" s="497"/>
      <c r="H60" s="497"/>
      <c r="I60" s="497"/>
      <c r="J60" s="497"/>
      <c r="K60" s="497"/>
      <c r="L60" s="497"/>
      <c r="M60" s="497"/>
    </row>
    <row r="61" spans="1:13" ht="28.5" customHeight="1" x14ac:dyDescent="0.25">
      <c r="A61" s="497"/>
      <c r="B61" s="497"/>
      <c r="C61" s="497"/>
      <c r="D61" s="497"/>
      <c r="E61" s="497"/>
      <c r="F61" s="497"/>
      <c r="G61" s="497"/>
      <c r="H61" s="497"/>
      <c r="I61" s="497"/>
      <c r="J61" s="497"/>
      <c r="K61" s="497"/>
      <c r="L61" s="497"/>
      <c r="M61" s="497"/>
    </row>
    <row r="62" spans="1:13" ht="8.1" customHeight="1" x14ac:dyDescent="0.25">
      <c r="A62" s="55"/>
      <c r="B62" s="55"/>
      <c r="C62" s="55"/>
      <c r="D62" s="55"/>
      <c r="E62" s="55"/>
      <c r="F62" s="55"/>
      <c r="G62" s="55"/>
      <c r="H62" s="55"/>
      <c r="I62" s="55"/>
      <c r="J62" s="55"/>
      <c r="K62" s="55"/>
      <c r="L62" s="55"/>
      <c r="M62" s="55"/>
    </row>
    <row r="63" spans="1:13" ht="12.75" customHeight="1" x14ac:dyDescent="0.25">
      <c r="A63" s="497" t="s">
        <v>635</v>
      </c>
      <c r="B63" s="497"/>
      <c r="C63" s="497"/>
      <c r="D63" s="497"/>
      <c r="E63" s="497"/>
      <c r="F63" s="497"/>
      <c r="G63" s="497"/>
      <c r="H63" s="497"/>
      <c r="I63" s="497"/>
      <c r="J63" s="497"/>
      <c r="K63" s="497"/>
      <c r="L63" s="497"/>
      <c r="M63" s="497"/>
    </row>
    <row r="64" spans="1:13" x14ac:dyDescent="0.25">
      <c r="A64" s="497"/>
      <c r="B64" s="497"/>
      <c r="C64" s="497"/>
      <c r="D64" s="497"/>
      <c r="E64" s="497"/>
      <c r="F64" s="497"/>
      <c r="G64" s="497"/>
      <c r="H64" s="497"/>
      <c r="I64" s="497"/>
      <c r="J64" s="497"/>
      <c r="K64" s="497"/>
      <c r="L64" s="497"/>
      <c r="M64" s="497"/>
    </row>
    <row r="65" spans="1:13" x14ac:dyDescent="0.25">
      <c r="A65" s="497"/>
      <c r="B65" s="497"/>
      <c r="C65" s="497"/>
      <c r="D65" s="497"/>
      <c r="E65" s="497"/>
      <c r="F65" s="497"/>
      <c r="G65" s="497"/>
      <c r="H65" s="497"/>
      <c r="I65" s="497"/>
      <c r="J65" s="497"/>
      <c r="K65" s="497"/>
      <c r="L65" s="497"/>
      <c r="M65" s="497"/>
    </row>
    <row r="66" spans="1:13" x14ac:dyDescent="0.25">
      <c r="A66" s="497"/>
      <c r="B66" s="497"/>
      <c r="C66" s="497"/>
      <c r="D66" s="497"/>
      <c r="E66" s="497"/>
      <c r="F66" s="497"/>
      <c r="G66" s="497"/>
      <c r="H66" s="497"/>
      <c r="I66" s="497"/>
      <c r="J66" s="497"/>
      <c r="K66" s="497"/>
      <c r="L66" s="497"/>
      <c r="M66" s="497"/>
    </row>
    <row r="67" spans="1:13" x14ac:dyDescent="0.25">
      <c r="A67" s="497"/>
      <c r="B67" s="497"/>
      <c r="C67" s="497"/>
      <c r="D67" s="497"/>
      <c r="E67" s="497"/>
      <c r="F67" s="497"/>
      <c r="G67" s="497"/>
      <c r="H67" s="497"/>
      <c r="I67" s="497"/>
      <c r="J67" s="497"/>
      <c r="K67" s="497"/>
      <c r="L67" s="497"/>
      <c r="M67" s="497"/>
    </row>
    <row r="68" spans="1:13" x14ac:dyDescent="0.25">
      <c r="A68" s="497"/>
      <c r="B68" s="497"/>
      <c r="C68" s="497"/>
      <c r="D68" s="497"/>
      <c r="E68" s="497"/>
      <c r="F68" s="497"/>
      <c r="G68" s="497"/>
      <c r="H68" s="497"/>
      <c r="I68" s="497"/>
      <c r="J68" s="497"/>
      <c r="K68" s="497"/>
      <c r="L68" s="497"/>
      <c r="M68" s="497"/>
    </row>
    <row r="69" spans="1:13" ht="8.1" customHeight="1" x14ac:dyDescent="0.25"/>
    <row r="70" spans="1:13" x14ac:dyDescent="0.25">
      <c r="A70" s="52" t="s">
        <v>636</v>
      </c>
      <c r="B70" s="54"/>
      <c r="C70" s="54"/>
      <c r="D70" s="54"/>
      <c r="E70" s="54"/>
      <c r="F70" s="54"/>
      <c r="G70" s="54"/>
      <c r="H70" s="54"/>
      <c r="I70" s="54"/>
      <c r="J70" s="54"/>
      <c r="K70" s="54"/>
      <c r="L70" s="54"/>
      <c r="M70" s="54"/>
    </row>
    <row r="71" spans="1:13" ht="8.1" customHeight="1" x14ac:dyDescent="0.25">
      <c r="A71" s="54"/>
      <c r="B71" s="54"/>
      <c r="C71" s="54"/>
      <c r="D71" s="54"/>
      <c r="E71" s="54"/>
      <c r="F71" s="54"/>
      <c r="G71" s="54"/>
      <c r="H71" s="54"/>
      <c r="I71" s="54"/>
      <c r="J71" s="54"/>
      <c r="K71" s="54"/>
      <c r="L71" s="54"/>
      <c r="M71" s="54"/>
    </row>
    <row r="72" spans="1:13" x14ac:dyDescent="0.25">
      <c r="A72" s="507" t="s">
        <v>637</v>
      </c>
      <c r="B72" s="507"/>
      <c r="C72" s="507"/>
      <c r="D72" s="507"/>
      <c r="E72" s="507"/>
      <c r="F72" s="507"/>
      <c r="G72" s="507"/>
      <c r="H72" s="507"/>
      <c r="I72" s="507"/>
      <c r="J72" s="507"/>
      <c r="K72" s="507"/>
      <c r="L72" s="507"/>
      <c r="M72" s="507"/>
    </row>
    <row r="73" spans="1:13" x14ac:dyDescent="0.25">
      <c r="A73" s="507"/>
      <c r="B73" s="507"/>
      <c r="C73" s="507"/>
      <c r="D73" s="507"/>
      <c r="E73" s="507"/>
      <c r="F73" s="507"/>
      <c r="G73" s="507"/>
      <c r="H73" s="507"/>
      <c r="I73" s="507"/>
      <c r="J73" s="507"/>
      <c r="K73" s="507"/>
      <c r="L73" s="507"/>
      <c r="M73" s="507"/>
    </row>
    <row r="75" spans="1:13" ht="18.75" customHeight="1" x14ac:dyDescent="0.25">
      <c r="A75" s="57" t="s">
        <v>61</v>
      </c>
    </row>
    <row r="76" spans="1:13" ht="8.1" customHeight="1" x14ac:dyDescent="0.25"/>
    <row r="77" spans="1:13" x14ac:dyDescent="0.25">
      <c r="A77" s="53" t="s">
        <v>68</v>
      </c>
    </row>
    <row r="78" spans="1:13" ht="8.1" customHeight="1" x14ac:dyDescent="0.25"/>
    <row r="79" spans="1:13" x14ac:dyDescent="0.25">
      <c r="A79" s="224" t="s">
        <v>559</v>
      </c>
    </row>
    <row r="80" spans="1:13" ht="8.1" customHeight="1" x14ac:dyDescent="0.25">
      <c r="A80" s="56"/>
      <c r="B80" s="56"/>
      <c r="C80" s="56"/>
      <c r="D80" s="56"/>
      <c r="E80" s="56"/>
      <c r="F80" s="56"/>
      <c r="G80" s="56"/>
      <c r="H80" s="56"/>
      <c r="I80" s="56"/>
      <c r="J80" s="56"/>
      <c r="K80" s="56"/>
      <c r="L80" s="56"/>
      <c r="M80" s="56"/>
    </row>
    <row r="81" spans="1:13" x14ac:dyDescent="0.25">
      <c r="A81" s="56"/>
      <c r="B81" s="56"/>
      <c r="C81" s="56"/>
      <c r="D81" s="56"/>
      <c r="E81" s="56"/>
      <c r="F81" s="56"/>
      <c r="G81" s="56"/>
      <c r="H81" s="56"/>
      <c r="I81" s="56"/>
      <c r="J81" s="56"/>
      <c r="K81" s="56"/>
      <c r="L81" s="56"/>
      <c r="M81" s="56"/>
    </row>
    <row r="82" spans="1:13" ht="13.8" x14ac:dyDescent="0.25">
      <c r="A82" s="57" t="s">
        <v>84</v>
      </c>
    </row>
    <row r="84" spans="1:13" x14ac:dyDescent="0.25">
      <c r="A84" s="53" t="s">
        <v>85</v>
      </c>
    </row>
    <row r="86" spans="1:13" ht="27" customHeight="1" x14ac:dyDescent="0.25">
      <c r="A86" s="510" t="s">
        <v>87</v>
      </c>
      <c r="B86" s="510"/>
      <c r="C86" s="510"/>
      <c r="D86" s="510"/>
      <c r="E86" s="510"/>
      <c r="F86" s="510"/>
      <c r="G86" s="510"/>
      <c r="H86" s="510"/>
      <c r="I86" s="510"/>
      <c r="J86" s="510"/>
      <c r="K86" s="510"/>
      <c r="L86" s="510"/>
      <c r="M86" s="510"/>
    </row>
    <row r="87" spans="1:13" ht="12.75" hidden="1" customHeight="1" x14ac:dyDescent="0.25">
      <c r="A87" s="510"/>
      <c r="B87" s="510"/>
      <c r="C87" s="510"/>
      <c r="D87" s="510"/>
      <c r="E87" s="510"/>
      <c r="F87" s="510"/>
      <c r="G87" s="510"/>
      <c r="H87" s="510"/>
      <c r="I87" s="510"/>
      <c r="J87" s="510"/>
      <c r="K87" s="510"/>
      <c r="L87" s="510"/>
      <c r="M87" s="510"/>
    </row>
    <row r="88" spans="1:13" x14ac:dyDescent="0.25">
      <c r="A88" s="42"/>
    </row>
    <row r="89" spans="1:13" x14ac:dyDescent="0.25">
      <c r="A89" s="42" t="s">
        <v>66</v>
      </c>
    </row>
    <row r="90" spans="1:13" ht="8.1" customHeight="1" x14ac:dyDescent="0.25"/>
    <row r="91" spans="1:13" x14ac:dyDescent="0.25">
      <c r="A91" s="507" t="s">
        <v>88</v>
      </c>
      <c r="B91" s="507"/>
      <c r="C91" s="507"/>
      <c r="D91" s="507"/>
      <c r="E91" s="507"/>
      <c r="F91" s="507"/>
      <c r="G91" s="507"/>
      <c r="H91" s="507"/>
      <c r="I91" s="507"/>
      <c r="J91" s="507"/>
      <c r="K91" s="507"/>
      <c r="L91" s="507"/>
      <c r="M91" s="507"/>
    </row>
    <row r="92" spans="1:13" x14ac:dyDescent="0.25">
      <c r="A92" s="507"/>
      <c r="B92" s="507"/>
      <c r="C92" s="507"/>
      <c r="D92" s="507"/>
      <c r="E92" s="507"/>
      <c r="F92" s="507"/>
      <c r="G92" s="507"/>
      <c r="H92" s="507"/>
      <c r="I92" s="507"/>
      <c r="J92" s="507"/>
      <c r="K92" s="507"/>
      <c r="L92" s="507"/>
      <c r="M92" s="507"/>
    </row>
    <row r="93" spans="1:13" x14ac:dyDescent="0.25">
      <c r="A93" s="507"/>
      <c r="B93" s="507"/>
      <c r="C93" s="507"/>
      <c r="D93" s="507"/>
      <c r="E93" s="507"/>
      <c r="F93" s="507"/>
      <c r="G93" s="507"/>
      <c r="H93" s="507"/>
      <c r="I93" s="507"/>
      <c r="J93" s="507"/>
      <c r="K93" s="507"/>
      <c r="L93" s="507"/>
      <c r="M93" s="507"/>
    </row>
    <row r="94" spans="1:13" x14ac:dyDescent="0.25">
      <c r="A94" s="56" t="s">
        <v>86</v>
      </c>
      <c r="B94" s="56"/>
      <c r="C94" s="56"/>
      <c r="D94" s="56"/>
      <c r="E94" s="56"/>
      <c r="F94" s="56"/>
      <c r="G94" s="56"/>
      <c r="H94" s="56"/>
      <c r="I94" s="56"/>
      <c r="J94" s="56"/>
      <c r="K94" s="56"/>
      <c r="L94" s="56"/>
      <c r="M94" s="56"/>
    </row>
    <row r="95" spans="1:13" x14ac:dyDescent="0.25">
      <c r="A95" s="56"/>
      <c r="B95" s="56"/>
      <c r="C95" s="56"/>
      <c r="D95" s="56"/>
      <c r="E95" s="56"/>
      <c r="F95" s="56"/>
      <c r="G95" s="56"/>
      <c r="H95" s="56"/>
      <c r="I95" s="56"/>
      <c r="J95" s="56"/>
      <c r="K95" s="56"/>
      <c r="L95" s="56"/>
      <c r="M95" s="56"/>
    </row>
    <row r="97" spans="1:10" ht="13.8" x14ac:dyDescent="0.25">
      <c r="A97" s="57" t="s">
        <v>69</v>
      </c>
    </row>
    <row r="99" spans="1:10" x14ac:dyDescent="0.25">
      <c r="A99" s="269" t="s">
        <v>566</v>
      </c>
    </row>
    <row r="100" spans="1:10" ht="17.399999999999999" customHeight="1" x14ac:dyDescent="0.25">
      <c r="A100" s="489" t="s">
        <v>567</v>
      </c>
      <c r="B100" s="133"/>
    </row>
    <row r="101" spans="1:10" ht="17.399999999999999" customHeight="1" x14ac:dyDescent="0.25">
      <c r="A101" s="489" t="s">
        <v>568</v>
      </c>
    </row>
    <row r="102" spans="1:10" ht="17.399999999999999" customHeight="1" x14ac:dyDescent="0.25">
      <c r="A102" s="489" t="s">
        <v>569</v>
      </c>
    </row>
    <row r="103" spans="1:10" ht="17.399999999999999" customHeight="1" x14ac:dyDescent="0.25">
      <c r="A103" s="489" t="s">
        <v>570</v>
      </c>
    </row>
    <row r="104" spans="1:10" ht="17.399999999999999" customHeight="1" x14ac:dyDescent="0.25">
      <c r="A104" s="489" t="s">
        <v>571</v>
      </c>
    </row>
    <row r="105" spans="1:10" ht="17.399999999999999" customHeight="1" x14ac:dyDescent="0.25">
      <c r="A105" s="489"/>
    </row>
    <row r="106" spans="1:10" x14ac:dyDescent="0.25">
      <c r="A106" s="269" t="s">
        <v>572</v>
      </c>
    </row>
    <row r="108" spans="1:10" ht="18" customHeight="1" x14ac:dyDescent="0.25">
      <c r="A108" s="512" t="s">
        <v>70</v>
      </c>
      <c r="B108" s="512"/>
      <c r="D108" s="513" t="s">
        <v>71</v>
      </c>
      <c r="E108" s="513"/>
      <c r="G108" s="513" t="s">
        <v>72</v>
      </c>
      <c r="H108" s="513"/>
      <c r="J108" s="134" t="s">
        <v>73</v>
      </c>
    </row>
    <row r="109" spans="1:10" ht="18" customHeight="1" x14ac:dyDescent="0.25">
      <c r="A109" s="509" t="s">
        <v>74</v>
      </c>
      <c r="B109" s="499"/>
      <c r="D109" s="509" t="s">
        <v>77</v>
      </c>
      <c r="E109" s="499"/>
      <c r="G109" s="509" t="s">
        <v>77</v>
      </c>
      <c r="H109" s="499"/>
      <c r="J109" s="135">
        <v>0.2</v>
      </c>
    </row>
    <row r="110" spans="1:10" ht="18" customHeight="1" x14ac:dyDescent="0.25">
      <c r="A110" s="514" t="s">
        <v>231</v>
      </c>
      <c r="B110" s="499"/>
      <c r="D110" s="509" t="s">
        <v>77</v>
      </c>
      <c r="E110" s="499"/>
      <c r="G110" s="509" t="s">
        <v>77</v>
      </c>
      <c r="H110" s="499"/>
      <c r="J110" s="135">
        <v>0.17</v>
      </c>
    </row>
    <row r="111" spans="1:10" ht="18" customHeight="1" x14ac:dyDescent="0.25">
      <c r="A111" s="509" t="s">
        <v>76</v>
      </c>
      <c r="B111" s="499"/>
      <c r="D111" s="509" t="s">
        <v>78</v>
      </c>
      <c r="E111" s="499"/>
      <c r="G111" s="509" t="s">
        <v>77</v>
      </c>
      <c r="H111" s="499"/>
      <c r="J111" s="135">
        <v>0.7</v>
      </c>
    </row>
    <row r="113" spans="1:13" x14ac:dyDescent="0.25">
      <c r="A113" s="43" t="s">
        <v>79</v>
      </c>
    </row>
    <row r="115" spans="1:13" x14ac:dyDescent="0.25">
      <c r="A115" s="511" t="s">
        <v>911</v>
      </c>
      <c r="B115" s="506"/>
      <c r="C115" s="506"/>
      <c r="D115" s="506"/>
      <c r="E115" s="506"/>
      <c r="F115" s="506"/>
      <c r="G115" s="506"/>
      <c r="H115" s="506"/>
      <c r="I115" s="506"/>
      <c r="J115" s="506"/>
      <c r="K115" s="506"/>
      <c r="L115" s="506"/>
      <c r="M115" s="506"/>
    </row>
    <row r="116" spans="1:13" x14ac:dyDescent="0.25">
      <c r="A116" s="506"/>
      <c r="B116" s="506"/>
      <c r="C116" s="506"/>
      <c r="D116" s="506"/>
      <c r="E116" s="506"/>
      <c r="F116" s="506"/>
      <c r="G116" s="506"/>
      <c r="H116" s="506"/>
      <c r="I116" s="506"/>
      <c r="J116" s="506"/>
      <c r="K116" s="506"/>
      <c r="L116" s="506"/>
      <c r="M116" s="506"/>
    </row>
    <row r="136" spans="1:13" ht="12.75" customHeight="1" x14ac:dyDescent="0.25">
      <c r="A136" s="136"/>
      <c r="B136" s="136"/>
      <c r="C136" s="136"/>
      <c r="D136" s="136"/>
      <c r="E136" s="136"/>
      <c r="F136" s="136"/>
      <c r="G136" s="136"/>
      <c r="H136" s="136"/>
      <c r="I136" s="136"/>
      <c r="J136" s="136"/>
      <c r="K136" s="136"/>
      <c r="L136" s="136"/>
      <c r="M136" s="136"/>
    </row>
    <row r="137" spans="1:13" x14ac:dyDescent="0.25">
      <c r="A137" s="136"/>
      <c r="B137" s="136"/>
      <c r="C137" s="136"/>
      <c r="D137" s="136"/>
      <c r="E137" s="136"/>
      <c r="F137" s="136"/>
      <c r="G137" s="136"/>
      <c r="H137" s="136"/>
      <c r="I137" s="136"/>
      <c r="J137" s="136"/>
      <c r="K137" s="136"/>
      <c r="L137" s="136"/>
      <c r="M137" s="136"/>
    </row>
    <row r="138" spans="1:13" x14ac:dyDescent="0.25">
      <c r="A138" s="136"/>
      <c r="B138" s="136"/>
      <c r="C138" s="136"/>
      <c r="D138" s="136"/>
      <c r="E138" s="136"/>
      <c r="F138" s="136"/>
      <c r="G138" s="136"/>
      <c r="H138" s="136"/>
      <c r="I138" s="136"/>
      <c r="J138" s="136"/>
      <c r="K138" s="136"/>
      <c r="L138" s="136"/>
      <c r="M138" s="136"/>
    </row>
    <row r="139" spans="1:13" x14ac:dyDescent="0.25">
      <c r="A139" s="495" t="s">
        <v>80</v>
      </c>
      <c r="B139" s="495"/>
      <c r="C139" s="495"/>
      <c r="D139" s="495"/>
      <c r="E139" s="495"/>
      <c r="F139" s="495"/>
      <c r="G139" s="495"/>
      <c r="H139" s="495"/>
      <c r="I139" s="495"/>
      <c r="J139" s="495"/>
      <c r="K139" s="495"/>
      <c r="L139" s="495"/>
      <c r="M139" s="495"/>
    </row>
    <row r="140" spans="1:13" x14ac:dyDescent="0.25">
      <c r="A140" s="495"/>
      <c r="B140" s="495"/>
      <c r="C140" s="495"/>
      <c r="D140" s="495"/>
      <c r="E140" s="495"/>
      <c r="F140" s="495"/>
      <c r="G140" s="495"/>
      <c r="H140" s="495"/>
      <c r="I140" s="495"/>
      <c r="J140" s="495"/>
      <c r="K140" s="495"/>
      <c r="L140" s="495"/>
      <c r="M140" s="495"/>
    </row>
    <row r="141" spans="1:13" x14ac:dyDescent="0.25">
      <c r="A141" s="495"/>
      <c r="B141" s="495"/>
      <c r="C141" s="495"/>
      <c r="D141" s="495"/>
      <c r="E141" s="495"/>
      <c r="F141" s="495"/>
      <c r="G141" s="495"/>
      <c r="H141" s="495"/>
      <c r="I141" s="495"/>
      <c r="J141" s="495"/>
      <c r="K141" s="495"/>
      <c r="L141" s="495"/>
      <c r="M141" s="495"/>
    </row>
    <row r="142" spans="1:13" x14ac:dyDescent="0.25">
      <c r="B142" s="269" t="s">
        <v>44</v>
      </c>
    </row>
    <row r="144" spans="1:13" x14ac:dyDescent="0.25">
      <c r="D144" s="224" t="s">
        <v>910</v>
      </c>
    </row>
    <row r="152" spans="3:8" x14ac:dyDescent="0.25">
      <c r="C152" s="224" t="s">
        <v>908</v>
      </c>
      <c r="H152" s="269" t="s">
        <v>909</v>
      </c>
    </row>
    <row r="168" spans="1:3" ht="13.8" x14ac:dyDescent="0.25">
      <c r="C168" s="8"/>
    </row>
    <row r="169" spans="1:3" ht="13.8" x14ac:dyDescent="0.25">
      <c r="C169" s="8"/>
    </row>
    <row r="173" spans="1:3" ht="13.8" x14ac:dyDescent="0.25">
      <c r="A173" s="51" t="s">
        <v>573</v>
      </c>
      <c r="B173" s="7"/>
    </row>
    <row r="174" spans="1:3" ht="15.6" x14ac:dyDescent="0.25">
      <c r="A174" s="39"/>
      <c r="B174" s="7"/>
    </row>
    <row r="175" spans="1:3" x14ac:dyDescent="0.25">
      <c r="A175" s="224" t="s">
        <v>575</v>
      </c>
    </row>
    <row r="177" spans="1:1" ht="15.6" x14ac:dyDescent="0.35">
      <c r="A177" s="224" t="s">
        <v>898</v>
      </c>
    </row>
    <row r="178" spans="1:1" x14ac:dyDescent="0.25">
      <c r="A178" s="224" t="s">
        <v>698</v>
      </c>
    </row>
    <row r="179" spans="1:1" x14ac:dyDescent="0.25">
      <c r="A179" s="224" t="s">
        <v>560</v>
      </c>
    </row>
    <row r="180" spans="1:1" x14ac:dyDescent="0.25">
      <c r="A180" s="252" t="s">
        <v>638</v>
      </c>
    </row>
    <row r="181" spans="1:1" x14ac:dyDescent="0.25">
      <c r="A181" s="253" t="s">
        <v>561</v>
      </c>
    </row>
  </sheetData>
  <mergeCells count="34">
    <mergeCell ref="A115:M116"/>
    <mergeCell ref="A108:B108"/>
    <mergeCell ref="D108:E108"/>
    <mergeCell ref="G108:H108"/>
    <mergeCell ref="A109:B109"/>
    <mergeCell ref="A110:B110"/>
    <mergeCell ref="A111:B111"/>
    <mergeCell ref="D111:E111"/>
    <mergeCell ref="G111:H111"/>
    <mergeCell ref="A28:M29"/>
    <mergeCell ref="A72:M73"/>
    <mergeCell ref="A63:M68"/>
    <mergeCell ref="G110:H110"/>
    <mergeCell ref="A86:M87"/>
    <mergeCell ref="A91:M93"/>
    <mergeCell ref="D109:E109"/>
    <mergeCell ref="D110:E110"/>
    <mergeCell ref="G109:H109"/>
    <mergeCell ref="A139:M141"/>
    <mergeCell ref="A5:M5"/>
    <mergeCell ref="A43:M46"/>
    <mergeCell ref="B1:M1"/>
    <mergeCell ref="B2:M2"/>
    <mergeCell ref="B3:M3"/>
    <mergeCell ref="D14:M15"/>
    <mergeCell ref="A14:B15"/>
    <mergeCell ref="A59:M61"/>
    <mergeCell ref="D17:M18"/>
    <mergeCell ref="A17:B18"/>
    <mergeCell ref="D20:M21"/>
    <mergeCell ref="A20:B21"/>
    <mergeCell ref="A48:M49"/>
    <mergeCell ref="A53:M54"/>
    <mergeCell ref="D25:M26"/>
  </mergeCells>
  <phoneticPr fontId="21" type="noConversion"/>
  <hyperlinks>
    <hyperlink ref="A180" r:id="rId1"/>
  </hyperlinks>
  <pageMargins left="0.7" right="0.7" top="0.75" bottom="0.75" header="0.3" footer="0.3"/>
  <pageSetup scale="75" orientation="portrait" r:id="rId2"/>
  <headerFooter alignWithMargins="0"/>
  <rowBreaks count="1" manualBreakCount="1">
    <brk id="65"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I83"/>
  <sheetViews>
    <sheetView showGridLines="0" zoomScale="70" zoomScaleNormal="70" zoomScaleSheetLayoutView="100" workbookViewId="0">
      <selection activeCell="H17" sqref="H17:K17"/>
    </sheetView>
  </sheetViews>
  <sheetFormatPr defaultColWidth="9.109375" defaultRowHeight="12.75" customHeight="1" zeroHeight="1" x14ac:dyDescent="0.25"/>
  <cols>
    <col min="1" max="1" width="2.6640625" style="175" customWidth="1"/>
    <col min="2" max="2" width="23.6640625" style="175" customWidth="1"/>
    <col min="3" max="3" width="3.109375" style="175" customWidth="1"/>
    <col min="4" max="5" width="21.6640625" style="175" customWidth="1"/>
    <col min="6" max="7" width="15.6640625" style="175" customWidth="1"/>
    <col min="8" max="8" width="3.6640625" style="175" customWidth="1"/>
    <col min="9" max="9" width="15.109375" style="175" customWidth="1"/>
    <col min="10" max="10" width="2.33203125" style="175" customWidth="1"/>
    <col min="11" max="11" width="14" style="175" customWidth="1"/>
    <col min="12" max="12" width="2.6640625" style="175" customWidth="1"/>
    <col min="13" max="13" width="8.88671875" style="175" customWidth="1"/>
    <col min="14" max="14" width="2.33203125" style="175" customWidth="1"/>
    <col min="15" max="15" width="8.88671875" style="175" customWidth="1"/>
    <col min="16" max="16" width="2.33203125" style="175" customWidth="1"/>
    <col min="17" max="17" width="8.88671875" style="175" customWidth="1"/>
    <col min="18" max="18" width="2.5546875" style="175" customWidth="1"/>
    <col min="19" max="19" width="15.44140625" style="175" customWidth="1"/>
    <col min="20" max="20" width="2.44140625" style="175" customWidth="1"/>
    <col min="21" max="21" width="9.109375" style="173" customWidth="1"/>
    <col min="22" max="22" width="9.33203125" style="173" customWidth="1"/>
    <col min="23" max="23" width="4" style="173" customWidth="1"/>
    <col min="24" max="24" width="5.88671875" style="173" customWidth="1"/>
    <col min="25" max="25" width="3.33203125" style="173" hidden="1" customWidth="1"/>
    <col min="26" max="29" width="9.109375" style="173" hidden="1" customWidth="1"/>
    <col min="30" max="32" width="9.109375" style="175" hidden="1" customWidth="1"/>
    <col min="33" max="16384" width="9.109375" style="175"/>
  </cols>
  <sheetData>
    <row r="1" spans="1:31" ht="13.8" x14ac:dyDescent="0.25">
      <c r="B1" s="281"/>
      <c r="C1" s="281"/>
      <c r="D1" s="281"/>
      <c r="E1" s="281"/>
      <c r="F1" s="281"/>
      <c r="G1" s="281"/>
      <c r="H1" s="281"/>
      <c r="I1" s="281"/>
      <c r="J1" s="281"/>
      <c r="K1" s="281"/>
      <c r="L1" s="281"/>
      <c r="M1" s="281"/>
      <c r="N1" s="281"/>
      <c r="O1" s="281"/>
      <c r="P1" s="281"/>
      <c r="Q1" s="281"/>
      <c r="R1" s="281"/>
      <c r="S1" s="281"/>
      <c r="T1" s="281"/>
      <c r="Z1" s="174" t="s">
        <v>36</v>
      </c>
      <c r="AA1" s="174"/>
      <c r="AB1" s="174"/>
      <c r="AC1" s="174"/>
    </row>
    <row r="2" spans="1:31" ht="13.8" x14ac:dyDescent="0.25">
      <c r="B2" s="281"/>
      <c r="C2" s="281"/>
      <c r="D2" s="281"/>
      <c r="E2" s="281"/>
      <c r="F2" s="281"/>
      <c r="G2" s="281"/>
      <c r="H2" s="281"/>
      <c r="I2" s="281"/>
      <c r="J2" s="281"/>
      <c r="K2" s="281"/>
      <c r="L2" s="281"/>
      <c r="M2" s="281"/>
      <c r="N2" s="281"/>
      <c r="O2" s="281"/>
      <c r="P2" s="281"/>
      <c r="Q2" s="281"/>
      <c r="R2" s="281"/>
      <c r="S2" s="281"/>
      <c r="T2" s="281"/>
      <c r="Z2" s="174"/>
      <c r="AA2" s="174"/>
      <c r="AB2" s="174"/>
      <c r="AC2" s="174"/>
    </row>
    <row r="3" spans="1:31" ht="20.25" customHeight="1" x14ac:dyDescent="0.4">
      <c r="B3" s="523" t="s">
        <v>0</v>
      </c>
      <c r="C3" s="523"/>
      <c r="D3" s="524"/>
      <c r="E3" s="524"/>
      <c r="F3" s="524"/>
      <c r="G3" s="524"/>
      <c r="H3" s="524"/>
      <c r="I3" s="524"/>
      <c r="J3" s="524"/>
      <c r="K3" s="524"/>
      <c r="L3" s="524"/>
      <c r="M3" s="524"/>
      <c r="N3" s="524"/>
      <c r="O3" s="524"/>
      <c r="P3" s="524"/>
      <c r="Q3" s="524"/>
      <c r="R3" s="524"/>
      <c r="S3" s="524"/>
      <c r="T3" s="281"/>
      <c r="Z3" s="45" t="s">
        <v>33</v>
      </c>
      <c r="AA3" s="45" t="s">
        <v>34</v>
      </c>
      <c r="AB3" s="45" t="s">
        <v>35</v>
      </c>
      <c r="AC3" s="45" t="s">
        <v>28</v>
      </c>
      <c r="AD3" s="204" t="s">
        <v>319</v>
      </c>
      <c r="AE3" s="175" t="s">
        <v>334</v>
      </c>
    </row>
    <row r="4" spans="1:31" ht="21" x14ac:dyDescent="0.4">
      <c r="B4" s="523" t="s">
        <v>46</v>
      </c>
      <c r="C4" s="523"/>
      <c r="D4" s="524"/>
      <c r="E4" s="524"/>
      <c r="F4" s="524"/>
      <c r="G4" s="524"/>
      <c r="H4" s="524"/>
      <c r="I4" s="524"/>
      <c r="J4" s="524"/>
      <c r="K4" s="524"/>
      <c r="L4" s="524"/>
      <c r="M4" s="524"/>
      <c r="N4" s="524"/>
      <c r="O4" s="524"/>
      <c r="P4" s="524"/>
      <c r="Q4" s="524"/>
      <c r="R4" s="524"/>
      <c r="S4" s="524"/>
      <c r="T4" s="281"/>
      <c r="Z4" s="45">
        <v>1</v>
      </c>
      <c r="AA4" s="45">
        <v>4</v>
      </c>
      <c r="AB4" s="45" t="str">
        <f>IF(D20="urban",1,IF(D20="Rural",2,""))</f>
        <v/>
      </c>
      <c r="AC4" s="45">
        <f>IF(F20="interstate",1,IF(F20="off system",3,2))</f>
        <v>2</v>
      </c>
      <c r="AD4" s="206" t="e">
        <f>MAX(#REF!)</f>
        <v>#REF!</v>
      </c>
      <c r="AE4" s="175">
        <v>0.05</v>
      </c>
    </row>
    <row r="5" spans="1:31" ht="17.399999999999999" x14ac:dyDescent="0.3">
      <c r="B5" s="525" t="s">
        <v>22</v>
      </c>
      <c r="C5" s="525"/>
      <c r="D5" s="526"/>
      <c r="E5" s="526"/>
      <c r="F5" s="526"/>
      <c r="G5" s="526"/>
      <c r="H5" s="526"/>
      <c r="I5" s="526"/>
      <c r="J5" s="526"/>
      <c r="K5" s="526"/>
      <c r="L5" s="526"/>
      <c r="M5" s="526"/>
      <c r="N5" s="526"/>
      <c r="O5" s="526"/>
      <c r="P5" s="526"/>
      <c r="Q5" s="526"/>
      <c r="R5" s="526"/>
      <c r="S5" s="526"/>
      <c r="T5" s="283"/>
    </row>
    <row r="6" spans="1:31" ht="17.399999999999999" x14ac:dyDescent="0.3">
      <c r="B6" s="282"/>
      <c r="C6" s="282"/>
      <c r="D6" s="283"/>
      <c r="E6" s="283"/>
      <c r="F6" s="283"/>
      <c r="G6" s="283"/>
      <c r="H6" s="283"/>
      <c r="I6" s="283"/>
      <c r="J6" s="283"/>
      <c r="K6" s="283"/>
      <c r="L6" s="283"/>
      <c r="M6" s="283"/>
      <c r="N6" s="283"/>
      <c r="O6" s="283"/>
      <c r="P6" s="283"/>
      <c r="Q6" s="283"/>
      <c r="R6" s="283"/>
      <c r="S6" s="283"/>
      <c r="T6" s="283"/>
    </row>
    <row r="7" spans="1:31" ht="10.5" customHeight="1" x14ac:dyDescent="0.3">
      <c r="B7" s="176"/>
      <c r="C7" s="176"/>
      <c r="D7" s="281"/>
      <c r="E7" s="281"/>
      <c r="F7" s="281"/>
      <c r="G7" s="281"/>
      <c r="H7" s="281"/>
      <c r="I7" s="281"/>
      <c r="J7" s="281"/>
      <c r="K7" s="281"/>
      <c r="L7" s="281"/>
      <c r="M7" s="281"/>
      <c r="N7" s="281"/>
      <c r="O7" s="281"/>
      <c r="P7" s="281"/>
      <c r="Q7" s="281"/>
      <c r="R7" s="281"/>
      <c r="S7" s="281"/>
      <c r="T7" s="281"/>
    </row>
    <row r="8" spans="1:31" ht="12" customHeight="1" x14ac:dyDescent="0.25">
      <c r="B8" s="177"/>
      <c r="C8" s="177"/>
      <c r="D8" s="177"/>
      <c r="E8" s="177"/>
      <c r="F8" s="177"/>
      <c r="G8" s="177"/>
      <c r="H8" s="177"/>
      <c r="I8" s="177"/>
      <c r="J8" s="177"/>
      <c r="K8" s="177"/>
      <c r="L8" s="177"/>
      <c r="M8" s="177"/>
      <c r="N8" s="177"/>
      <c r="O8" s="177"/>
      <c r="P8" s="177"/>
      <c r="Q8" s="177"/>
      <c r="R8" s="177"/>
      <c r="S8" s="177"/>
      <c r="T8" s="177"/>
    </row>
    <row r="9" spans="1:31" ht="12" customHeight="1" x14ac:dyDescent="0.25">
      <c r="B9" s="178"/>
      <c r="C9" s="178"/>
      <c r="D9" s="178"/>
      <c r="E9" s="178"/>
      <c r="F9" s="178"/>
      <c r="G9" s="178"/>
      <c r="H9" s="178"/>
      <c r="I9" s="178"/>
      <c r="J9" s="178"/>
      <c r="K9" s="178"/>
      <c r="L9" s="178"/>
      <c r="M9" s="178"/>
      <c r="N9" s="178"/>
      <c r="O9" s="178"/>
      <c r="P9" s="178"/>
      <c r="Q9" s="178"/>
      <c r="R9" s="178"/>
      <c r="S9" s="178"/>
      <c r="T9" s="178"/>
    </row>
    <row r="10" spans="1:31" s="182" customFormat="1" ht="22.5" customHeight="1" x14ac:dyDescent="0.25">
      <c r="B10" s="179" t="s">
        <v>12</v>
      </c>
      <c r="C10" s="179"/>
      <c r="D10" s="527"/>
      <c r="E10" s="527"/>
      <c r="F10" s="527"/>
      <c r="G10" s="527"/>
      <c r="H10" s="527"/>
      <c r="I10" s="527"/>
      <c r="J10" s="229"/>
      <c r="M10" s="180" t="s">
        <v>325</v>
      </c>
      <c r="N10" s="519"/>
      <c r="O10" s="519"/>
      <c r="P10" s="519"/>
      <c r="Q10" s="185"/>
      <c r="R10" s="180" t="s">
        <v>1</v>
      </c>
      <c r="S10" s="237"/>
      <c r="T10" s="18"/>
      <c r="U10" s="174"/>
      <c r="V10" s="174"/>
      <c r="W10" s="174"/>
      <c r="X10" s="174"/>
      <c r="Y10" s="174"/>
      <c r="Z10" s="174"/>
      <c r="AA10" s="174"/>
      <c r="AB10" s="174"/>
      <c r="AC10" s="174"/>
    </row>
    <row r="11" spans="1:31" s="182" customFormat="1" ht="10.5" customHeight="1" x14ac:dyDescent="0.25">
      <c r="B11" s="179"/>
      <c r="C11" s="179"/>
      <c r="D11" s="229"/>
      <c r="E11" s="229"/>
      <c r="F11" s="229"/>
      <c r="G11" s="229"/>
      <c r="H11" s="229"/>
      <c r="I11" s="229"/>
      <c r="J11" s="229"/>
      <c r="K11" s="180"/>
      <c r="L11" s="180"/>
      <c r="M11" s="230"/>
      <c r="N11" s="230"/>
      <c r="O11" s="230"/>
      <c r="P11" s="230"/>
      <c r="Q11" s="230"/>
      <c r="R11" s="181"/>
      <c r="S11" s="231"/>
      <c r="T11" s="18"/>
      <c r="U11" s="174"/>
      <c r="V11" s="174"/>
      <c r="W11" s="174"/>
      <c r="X11" s="174"/>
      <c r="Y11" s="174"/>
      <c r="Z11" s="174"/>
      <c r="AA11" s="174"/>
      <c r="AB11" s="174"/>
      <c r="AC11" s="174"/>
    </row>
    <row r="12" spans="1:31" s="182" customFormat="1" ht="22.5" customHeight="1" x14ac:dyDescent="0.25">
      <c r="A12" s="266"/>
      <c r="B12" s="183" t="s">
        <v>23</v>
      </c>
      <c r="C12" s="183"/>
      <c r="D12" s="232"/>
      <c r="E12" s="232"/>
      <c r="F12" s="184"/>
      <c r="G12" s="184"/>
      <c r="H12" s="184"/>
      <c r="I12" s="184"/>
      <c r="J12" s="184"/>
      <c r="K12" s="184"/>
      <c r="L12" s="184"/>
      <c r="M12" s="232"/>
      <c r="N12" s="232"/>
      <c r="O12" s="232"/>
      <c r="P12" s="232"/>
      <c r="Q12" s="232"/>
      <c r="R12" s="232"/>
      <c r="S12" s="232"/>
      <c r="T12" s="23"/>
      <c r="U12" s="174"/>
      <c r="V12" s="174"/>
      <c r="W12" s="174"/>
      <c r="X12" s="174"/>
      <c r="Y12" s="174"/>
      <c r="Z12" s="174"/>
      <c r="AA12" s="174"/>
      <c r="AB12" s="174"/>
      <c r="AC12" s="174"/>
    </row>
    <row r="13" spans="1:31" s="182" customFormat="1" ht="22.5" customHeight="1" x14ac:dyDescent="0.25">
      <c r="A13" s="267"/>
      <c r="B13" s="33" t="s">
        <v>13</v>
      </c>
      <c r="C13" s="33"/>
      <c r="D13" s="515" t="s">
        <v>546</v>
      </c>
      <c r="E13" s="515"/>
      <c r="F13" s="287" t="s">
        <v>577</v>
      </c>
      <c r="G13" s="515" t="s">
        <v>546</v>
      </c>
      <c r="H13" s="515"/>
      <c r="I13" s="515"/>
      <c r="J13" s="229"/>
      <c r="K13" s="132"/>
      <c r="M13" s="185" t="s">
        <v>576</v>
      </c>
      <c r="N13" s="515" t="s">
        <v>546</v>
      </c>
      <c r="O13" s="515"/>
      <c r="P13" s="515"/>
      <c r="Q13" s="515"/>
      <c r="R13" s="515"/>
      <c r="S13" s="515"/>
      <c r="T13" s="35"/>
      <c r="U13" s="174"/>
      <c r="V13" s="174"/>
      <c r="W13" s="174"/>
      <c r="X13" s="174"/>
      <c r="Y13" s="174"/>
      <c r="Z13" s="174"/>
      <c r="AA13" s="174"/>
      <c r="AB13" s="174"/>
      <c r="AC13" s="174"/>
    </row>
    <row r="14" spans="1:31" s="182" customFormat="1" ht="11.25" customHeight="1" x14ac:dyDescent="0.25">
      <c r="A14" s="268"/>
      <c r="B14" s="186"/>
      <c r="C14" s="186"/>
      <c r="D14" s="233"/>
      <c r="E14" s="187"/>
      <c r="F14" s="233"/>
      <c r="G14" s="233"/>
      <c r="H14" s="233"/>
      <c r="I14" s="233"/>
      <c r="J14" s="233"/>
      <c r="K14" s="188"/>
      <c r="L14" s="188"/>
      <c r="M14" s="189"/>
      <c r="N14" s="189"/>
      <c r="O14" s="189"/>
      <c r="P14" s="189"/>
      <c r="Q14" s="189"/>
      <c r="R14" s="234"/>
      <c r="S14" s="234"/>
      <c r="T14" s="22"/>
      <c r="U14" s="174"/>
      <c r="V14" s="174"/>
      <c r="W14" s="174"/>
      <c r="X14" s="174"/>
      <c r="Y14" s="174"/>
      <c r="Z14" s="174"/>
      <c r="AA14" s="174"/>
      <c r="AB14" s="174"/>
      <c r="AC14" s="174"/>
    </row>
    <row r="15" spans="1:31" s="132" customFormat="1" ht="10.5" customHeight="1" x14ac:dyDescent="0.25">
      <c r="B15" s="33"/>
      <c r="C15" s="33"/>
      <c r="D15" s="229"/>
      <c r="E15" s="229"/>
      <c r="F15" s="233"/>
      <c r="G15" s="233"/>
      <c r="H15" s="233"/>
      <c r="I15" s="233"/>
      <c r="J15" s="229"/>
      <c r="M15" s="185"/>
      <c r="N15" s="185"/>
      <c r="O15" s="185"/>
      <c r="P15" s="185"/>
      <c r="Q15" s="185"/>
      <c r="R15" s="235"/>
      <c r="S15" s="235"/>
      <c r="T15" s="26"/>
      <c r="U15" s="45"/>
      <c r="V15" s="45"/>
      <c r="W15" s="45"/>
      <c r="X15" s="45"/>
      <c r="Y15" s="45"/>
      <c r="Z15" s="45"/>
      <c r="AA15" s="45"/>
      <c r="AB15" s="45"/>
      <c r="AC15" s="45"/>
    </row>
    <row r="16" spans="1:31" s="182" customFormat="1" ht="22.5" customHeight="1" x14ac:dyDescent="0.25">
      <c r="A16" s="266"/>
      <c r="B16" s="183" t="s">
        <v>16</v>
      </c>
      <c r="C16" s="183"/>
      <c r="D16" s="232"/>
      <c r="E16" s="232"/>
      <c r="F16" s="184"/>
      <c r="G16" s="184"/>
      <c r="H16" s="184"/>
      <c r="I16" s="184"/>
      <c r="J16" s="184"/>
      <c r="K16" s="184"/>
      <c r="L16" s="184"/>
      <c r="M16" s="232"/>
      <c r="N16" s="232"/>
      <c r="O16" s="232"/>
      <c r="P16" s="232"/>
      <c r="Q16" s="232"/>
      <c r="R16" s="232"/>
      <c r="S16" s="232"/>
      <c r="T16" s="23"/>
      <c r="U16" s="174"/>
      <c r="V16" s="174"/>
      <c r="W16" s="174"/>
      <c r="X16" s="174"/>
      <c r="Y16" s="174"/>
      <c r="Z16" s="174"/>
      <c r="AA16" s="174"/>
      <c r="AB16" s="174"/>
      <c r="AC16" s="174"/>
    </row>
    <row r="17" spans="1:35" s="182" customFormat="1" ht="22.5" customHeight="1" x14ac:dyDescent="0.25">
      <c r="A17" s="267"/>
      <c r="B17" s="33" t="s">
        <v>608</v>
      </c>
      <c r="C17" s="33"/>
      <c r="D17" s="295" t="s">
        <v>546</v>
      </c>
      <c r="E17" s="185" t="s">
        <v>605</v>
      </c>
      <c r="F17" s="317"/>
      <c r="G17" s="180" t="s">
        <v>606</v>
      </c>
      <c r="H17" s="522" t="s">
        <v>546</v>
      </c>
      <c r="I17" s="522"/>
      <c r="J17" s="522"/>
      <c r="K17" s="522"/>
      <c r="M17" s="185" t="s">
        <v>21</v>
      </c>
      <c r="N17" s="517"/>
      <c r="O17" s="517"/>
      <c r="P17" s="517"/>
      <c r="Q17" s="185"/>
      <c r="R17" s="185" t="s">
        <v>326</v>
      </c>
      <c r="S17" s="285"/>
      <c r="T17" s="35"/>
      <c r="U17" s="174"/>
      <c r="V17" s="174"/>
      <c r="W17" s="174"/>
      <c r="X17" s="174"/>
      <c r="Y17" s="174"/>
      <c r="Z17" s="174"/>
      <c r="AA17" s="174"/>
      <c r="AB17" s="174"/>
      <c r="AC17" s="174"/>
    </row>
    <row r="18" spans="1:35" s="182" customFormat="1" ht="7.5" customHeight="1" x14ac:dyDescent="0.25">
      <c r="A18" s="268"/>
      <c r="B18" s="186"/>
      <c r="C18" s="186"/>
      <c r="D18" s="233"/>
      <c r="E18" s="187"/>
      <c r="F18" s="233"/>
      <c r="G18" s="233"/>
      <c r="H18" s="233"/>
      <c r="I18" s="233"/>
      <c r="J18" s="233"/>
      <c r="K18" s="189"/>
      <c r="L18" s="189"/>
      <c r="M18" s="234"/>
      <c r="N18" s="234"/>
      <c r="O18" s="234"/>
      <c r="P18" s="234"/>
      <c r="Q18" s="234"/>
      <c r="R18" s="190"/>
      <c r="S18" s="234"/>
      <c r="T18" s="22"/>
      <c r="U18" s="174"/>
      <c r="V18" s="174"/>
      <c r="W18" s="174"/>
      <c r="X18" s="174"/>
      <c r="Y18" s="174"/>
      <c r="Z18" s="174"/>
      <c r="AA18" s="174"/>
      <c r="AB18" s="174"/>
      <c r="AC18" s="174"/>
    </row>
    <row r="19" spans="1:35" s="132" customFormat="1" ht="10.5" customHeight="1" x14ac:dyDescent="0.25">
      <c r="B19" s="33"/>
      <c r="C19" s="33"/>
      <c r="D19" s="229"/>
      <c r="E19" s="229"/>
      <c r="F19" s="229"/>
      <c r="G19" s="229"/>
      <c r="H19" s="229"/>
      <c r="I19" s="229"/>
      <c r="J19" s="229"/>
      <c r="M19" s="185"/>
      <c r="N19" s="185"/>
      <c r="O19" s="185"/>
      <c r="P19" s="185"/>
      <c r="Q19" s="185"/>
      <c r="R19" s="235"/>
      <c r="S19" s="235"/>
      <c r="T19" s="26"/>
      <c r="U19" s="45"/>
      <c r="V19" s="45"/>
      <c r="W19" s="45"/>
      <c r="X19" s="45"/>
      <c r="Y19" s="45"/>
      <c r="Z19" s="45"/>
      <c r="AA19" s="45"/>
      <c r="AB19" s="45"/>
      <c r="AC19" s="45"/>
    </row>
    <row r="20" spans="1:35" s="132" customFormat="1" ht="22.5" customHeight="1" x14ac:dyDescent="0.25">
      <c r="B20" s="33" t="s">
        <v>604</v>
      </c>
      <c r="C20" s="33"/>
      <c r="D20" s="286"/>
      <c r="E20" s="180" t="s">
        <v>607</v>
      </c>
      <c r="F20" s="518" t="s">
        <v>546</v>
      </c>
      <c r="G20" s="518"/>
      <c r="H20" s="518"/>
      <c r="I20" s="518"/>
      <c r="J20" s="235"/>
      <c r="K20" s="235"/>
      <c r="M20" s="185"/>
      <c r="N20" s="185"/>
      <c r="O20" s="185"/>
      <c r="P20" s="185"/>
      <c r="Q20" s="185" t="s">
        <v>681</v>
      </c>
      <c r="R20" s="235"/>
      <c r="S20" s="439"/>
      <c r="T20" s="26"/>
      <c r="U20" s="45"/>
      <c r="V20" s="45"/>
      <c r="W20" s="45"/>
      <c r="X20" s="45"/>
      <c r="Y20" s="45"/>
      <c r="Z20" s="45"/>
      <c r="AA20" s="45"/>
      <c r="AB20" s="45"/>
      <c r="AC20" s="45"/>
    </row>
    <row r="21" spans="1:35" s="132" customFormat="1" ht="10.5" customHeight="1" x14ac:dyDescent="0.25">
      <c r="B21" s="33"/>
      <c r="C21" s="33"/>
      <c r="D21" s="229"/>
      <c r="E21" s="229"/>
      <c r="F21" s="229"/>
      <c r="G21" s="229"/>
      <c r="H21" s="229"/>
      <c r="I21" s="229"/>
      <c r="J21" s="229"/>
      <c r="M21" s="185"/>
      <c r="N21" s="185"/>
      <c r="O21" s="185"/>
      <c r="P21" s="185"/>
      <c r="Q21" s="185"/>
      <c r="R21" s="235"/>
      <c r="S21" s="235"/>
      <c r="T21" s="26"/>
      <c r="U21" s="45"/>
      <c r="V21" s="45"/>
      <c r="W21" s="45"/>
      <c r="X21" s="45"/>
      <c r="Y21" s="45"/>
      <c r="Z21" s="45"/>
      <c r="AA21" s="45"/>
      <c r="AB21" s="45"/>
      <c r="AC21" s="45"/>
    </row>
    <row r="22" spans="1:35" s="182" customFormat="1" ht="22.5" customHeight="1" x14ac:dyDescent="0.25">
      <c r="B22" s="191" t="s">
        <v>603</v>
      </c>
      <c r="C22" s="191"/>
      <c r="D22" s="295" t="s">
        <v>546</v>
      </c>
      <c r="E22" s="180" t="s">
        <v>19</v>
      </c>
      <c r="F22" s="519"/>
      <c r="G22" s="519"/>
      <c r="H22" s="519"/>
      <c r="I22" s="519"/>
      <c r="J22" s="229"/>
      <c r="M22" s="180" t="s">
        <v>3</v>
      </c>
      <c r="N22" s="520">
        <v>41640</v>
      </c>
      <c r="O22" s="520"/>
      <c r="P22" s="520"/>
      <c r="Q22" s="185"/>
      <c r="R22" s="180" t="s">
        <v>326</v>
      </c>
      <c r="S22" s="296">
        <v>43465</v>
      </c>
      <c r="T22" s="32"/>
      <c r="U22" s="174"/>
      <c r="W22" s="174"/>
      <c r="X22" s="174"/>
      <c r="Y22" s="174"/>
      <c r="Z22" s="174"/>
      <c r="AA22" s="174"/>
      <c r="AB22" s="174"/>
      <c r="AC22" s="174"/>
    </row>
    <row r="23" spans="1:35" ht="12" customHeight="1" x14ac:dyDescent="0.25">
      <c r="B23" s="178"/>
      <c r="C23" s="178"/>
      <c r="D23" s="178"/>
      <c r="E23" s="178"/>
      <c r="F23" s="178"/>
      <c r="G23" s="178"/>
      <c r="H23" s="178"/>
      <c r="I23" s="178"/>
      <c r="J23" s="178"/>
      <c r="K23" s="178"/>
      <c r="L23" s="178"/>
      <c r="M23" s="178"/>
      <c r="N23" s="178"/>
      <c r="O23" s="178"/>
      <c r="P23" s="178"/>
      <c r="Q23" s="178"/>
      <c r="R23" s="178"/>
      <c r="S23" s="178"/>
      <c r="T23" s="178"/>
    </row>
    <row r="24" spans="1:35" s="182" customFormat="1" ht="22.5" customHeight="1" x14ac:dyDescent="0.25">
      <c r="B24" s="192" t="s">
        <v>11</v>
      </c>
      <c r="C24" s="192"/>
      <c r="D24" s="521"/>
      <c r="E24" s="521"/>
      <c r="F24" s="521"/>
      <c r="G24" s="521"/>
      <c r="H24" s="521"/>
      <c r="I24" s="521"/>
      <c r="J24" s="521"/>
      <c r="K24" s="521"/>
      <c r="L24" s="521"/>
      <c r="M24" s="521"/>
      <c r="N24" s="521"/>
      <c r="O24" s="521"/>
      <c r="P24" s="521"/>
      <c r="Q24" s="521"/>
      <c r="R24" s="521"/>
      <c r="S24" s="521"/>
      <c r="T24" s="33"/>
      <c r="U24" s="174"/>
      <c r="V24" s="174"/>
      <c r="W24" s="174"/>
      <c r="X24" s="174"/>
      <c r="Y24" s="174"/>
      <c r="Z24" s="174"/>
      <c r="AA24" s="174"/>
      <c r="AB24" s="174"/>
      <c r="AC24" s="174"/>
    </row>
    <row r="25" spans="1:35" s="182" customFormat="1" ht="10.5" customHeight="1" x14ac:dyDescent="0.25">
      <c r="B25" s="192"/>
      <c r="C25" s="192"/>
      <c r="D25" s="192"/>
      <c r="E25" s="192"/>
      <c r="F25" s="192"/>
      <c r="G25" s="192"/>
      <c r="H25" s="192"/>
      <c r="I25" s="192"/>
      <c r="J25" s="192"/>
      <c r="K25" s="192"/>
      <c r="L25" s="192"/>
      <c r="M25" s="192"/>
      <c r="N25" s="192"/>
      <c r="O25" s="192"/>
      <c r="P25" s="192"/>
      <c r="Q25" s="192"/>
      <c r="R25" s="192"/>
      <c r="S25" s="192"/>
      <c r="T25" s="192"/>
      <c r="U25" s="174"/>
      <c r="V25" s="174"/>
      <c r="W25" s="174"/>
      <c r="X25" s="174"/>
      <c r="Y25" s="174"/>
      <c r="Z25" s="174"/>
      <c r="AA25" s="174"/>
      <c r="AB25" s="174"/>
      <c r="AC25" s="174"/>
    </row>
    <row r="26" spans="1:35" s="182" customFormat="1" ht="21" customHeight="1" x14ac:dyDescent="0.25">
      <c r="B26" s="191" t="s">
        <v>4</v>
      </c>
      <c r="C26" s="191"/>
      <c r="D26" s="516"/>
      <c r="E26" s="516"/>
      <c r="F26" s="516"/>
      <c r="G26" s="132"/>
      <c r="H26" s="229"/>
      <c r="J26" s="185" t="s">
        <v>5</v>
      </c>
      <c r="K26" s="516"/>
      <c r="L26" s="516"/>
      <c r="M26" s="516"/>
      <c r="N26" s="516"/>
      <c r="O26" s="516"/>
      <c r="P26" s="516"/>
      <c r="Q26" s="516"/>
      <c r="R26" s="516"/>
      <c r="S26" s="516"/>
      <c r="T26" s="17"/>
      <c r="U26" s="174"/>
      <c r="V26" s="174"/>
      <c r="W26" s="174"/>
      <c r="X26" s="174"/>
      <c r="Y26" s="174"/>
      <c r="Z26" s="174"/>
      <c r="AA26" s="174"/>
      <c r="AB26" s="174"/>
      <c r="AC26" s="174"/>
    </row>
    <row r="27" spans="1:35" s="182" customFormat="1" ht="14.4" x14ac:dyDescent="0.3">
      <c r="A27" s="188"/>
      <c r="B27" s="188"/>
      <c r="C27" s="188"/>
      <c r="D27" s="188"/>
      <c r="E27" s="188"/>
      <c r="F27" s="188"/>
      <c r="G27" s="188"/>
      <c r="H27" s="188"/>
      <c r="I27" s="188"/>
      <c r="J27" s="188"/>
      <c r="K27" s="193" t="s">
        <v>44</v>
      </c>
      <c r="L27" s="193"/>
      <c r="M27" s="194"/>
      <c r="N27" s="194"/>
      <c r="O27" s="194"/>
      <c r="P27" s="194"/>
      <c r="Q27" s="194"/>
      <c r="R27" s="188"/>
      <c r="S27" s="195" t="s">
        <v>44</v>
      </c>
      <c r="T27" s="195"/>
      <c r="U27" s="174"/>
      <c r="V27" s="174"/>
      <c r="W27" s="174"/>
      <c r="X27" s="174"/>
      <c r="Y27" s="174"/>
      <c r="Z27" s="174"/>
      <c r="AA27" s="174"/>
      <c r="AB27" s="174"/>
      <c r="AC27" s="174"/>
      <c r="AD27" s="174"/>
      <c r="AE27" s="174"/>
      <c r="AF27" s="174"/>
      <c r="AG27" s="174"/>
      <c r="AH27" s="174"/>
      <c r="AI27" s="174"/>
    </row>
    <row r="28" spans="1:35" ht="27.75" customHeight="1" x14ac:dyDescent="0.25">
      <c r="F28" s="284"/>
      <c r="G28" s="284"/>
      <c r="H28" s="284"/>
      <c r="I28" s="284"/>
      <c r="J28" s="284"/>
      <c r="K28" s="284"/>
      <c r="L28" s="284"/>
      <c r="M28" s="284"/>
      <c r="N28" s="284"/>
      <c r="O28" s="284"/>
      <c r="P28" s="284"/>
      <c r="Q28" s="284"/>
      <c r="R28" s="284"/>
      <c r="S28" s="284"/>
    </row>
    <row r="29" spans="1:35" ht="12.75" hidden="1" customHeight="1" x14ac:dyDescent="0.25">
      <c r="B29" s="198" t="s">
        <v>56</v>
      </c>
      <c r="C29" s="199"/>
      <c r="D29" s="200"/>
      <c r="E29" s="201"/>
    </row>
    <row r="30" spans="1:35" ht="13.2" x14ac:dyDescent="0.25"/>
    <row r="31" spans="1:35" ht="12.75" customHeight="1" x14ac:dyDescent="0.25"/>
    <row r="32" spans="1:35"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sheetData>
  <sheetProtection sheet="1" objects="1" scenarios="1" selectLockedCells="1"/>
  <mergeCells count="16">
    <mergeCell ref="B3:S3"/>
    <mergeCell ref="B4:S4"/>
    <mergeCell ref="B5:S5"/>
    <mergeCell ref="D10:I10"/>
    <mergeCell ref="N10:P10"/>
    <mergeCell ref="D13:E13"/>
    <mergeCell ref="G13:I13"/>
    <mergeCell ref="D26:F26"/>
    <mergeCell ref="K26:S26"/>
    <mergeCell ref="N17:P17"/>
    <mergeCell ref="F20:I20"/>
    <mergeCell ref="F22:I22"/>
    <mergeCell ref="N22:P22"/>
    <mergeCell ref="D24:S24"/>
    <mergeCell ref="H17:K17"/>
    <mergeCell ref="N13:S13"/>
  </mergeCells>
  <dataValidations count="1">
    <dataValidation allowBlank="1" showInputMessage="1" showErrorMessage="1" promptTitle="Important" prompt="Enter data in MM/DD/YYYY format" sqref="N22:P22 S22"/>
  </dataValidations>
  <pageMargins left="0.7" right="0.2" top="0.75" bottom="0.5" header="0.05" footer="0.05"/>
  <pageSetup scale="50" orientation="portrait" r:id="rId1"/>
  <headerFooter alignWithMargins="0">
    <oddFooter>&amp;L&amp;F,&amp;A&amp;R&amp;D  &amp;T</oddFooter>
  </headerFooter>
  <drawing r:id="rId2"/>
  <legacyDrawing r:id="rId3"/>
  <controls>
    <mc:AlternateContent xmlns:mc="http://schemas.openxmlformats.org/markup-compatibility/2006">
      <mc:Choice Requires="x14">
        <control shapeId="7169" r:id="rId4" name="CommandButton2">
          <controlPr defaultSize="0" print="0" autoLine="0" r:id="rId5">
            <anchor moveWithCells="1" sizeWithCells="1">
              <from>
                <xdr:col>12</xdr:col>
                <xdr:colOff>236220</xdr:colOff>
                <xdr:row>3</xdr:row>
                <xdr:rowOff>99060</xdr:rowOff>
              </from>
              <to>
                <xdr:col>14</xdr:col>
                <xdr:colOff>259080</xdr:colOff>
                <xdr:row>4</xdr:row>
                <xdr:rowOff>160020</xdr:rowOff>
              </to>
            </anchor>
          </controlPr>
        </control>
      </mc:Choice>
      <mc:Fallback>
        <control shapeId="7169" r:id="rId4" name="CommandButton2"/>
      </mc:Fallback>
    </mc:AlternateContent>
    <mc:AlternateContent xmlns:mc="http://schemas.openxmlformats.org/markup-compatibility/2006">
      <mc:Choice Requires="x14">
        <control shapeId="7170" r:id="rId6" name="CommandButton3">
          <controlPr defaultSize="0" print="0" autoLine="0" r:id="rId7">
            <anchor moveWithCells="1" sizeWithCells="1">
              <from>
                <xdr:col>14</xdr:col>
                <xdr:colOff>365760</xdr:colOff>
                <xdr:row>3</xdr:row>
                <xdr:rowOff>99060</xdr:rowOff>
              </from>
              <to>
                <xdr:col>16</xdr:col>
                <xdr:colOff>381000</xdr:colOff>
                <xdr:row>4</xdr:row>
                <xdr:rowOff>160020</xdr:rowOff>
              </to>
            </anchor>
          </controlPr>
        </control>
      </mc:Choice>
      <mc:Fallback>
        <control shapeId="7170" r:id="rId6" name="CommandButton3"/>
      </mc:Fallback>
    </mc:AlternateContent>
    <mc:AlternateContent xmlns:mc="http://schemas.openxmlformats.org/markup-compatibility/2006">
      <mc:Choice Requires="x14">
        <control shapeId="7171" r:id="rId8" name="CommandButton4">
          <controlPr defaultSize="0" print="0" autoLine="0" r:id="rId9">
            <anchor moveWithCells="1" sizeWithCells="1">
              <from>
                <xdr:col>16</xdr:col>
                <xdr:colOff>518160</xdr:colOff>
                <xdr:row>3</xdr:row>
                <xdr:rowOff>99060</xdr:rowOff>
              </from>
              <to>
                <xdr:col>18</xdr:col>
                <xdr:colOff>533400</xdr:colOff>
                <xdr:row>4</xdr:row>
                <xdr:rowOff>160020</xdr:rowOff>
              </to>
            </anchor>
          </controlPr>
        </control>
      </mc:Choice>
      <mc:Fallback>
        <control shapeId="7171" r:id="rId8" name="CommandButton4"/>
      </mc:Fallback>
    </mc:AlternateContent>
  </controls>
  <extLst>
    <ext xmlns:x14="http://schemas.microsoft.com/office/spreadsheetml/2009/9/main" uri="{CCE6A557-97BC-4b89-ADB6-D9C93CAAB3DF}">
      <x14:dataValidations xmlns:xm="http://schemas.microsoft.com/office/excel/2006/main" count="6">
        <x14:dataValidation type="list" allowBlank="1" showInputMessage="1" showErrorMessage="1">
          <x14:formula1>
            <xm:f>Fields!$F$2:$F$5</xm:f>
          </x14:formula1>
          <xm:sqref>F20:I20</xm:sqref>
        </x14:dataValidation>
        <x14:dataValidation type="list" allowBlank="1" showInputMessage="1" showErrorMessage="1">
          <x14:formula1>
            <xm:f>Fields!$E$2:$E$4</xm:f>
          </x14:formula1>
          <xm:sqref>D20</xm:sqref>
        </x14:dataValidation>
        <x14:dataValidation type="list" allowBlank="1" showInputMessage="1" showErrorMessage="1">
          <x14:formula1>
            <xm:f>Fields!$A$2:$A$38</xm:f>
          </x14:formula1>
          <xm:sqref>D22</xm:sqref>
        </x14:dataValidation>
        <x14:dataValidation type="list" allowBlank="1" showInputMessage="1" showErrorMessage="1">
          <x14:formula1>
            <xm:f>Fields!$B$2:$B$153</xm:f>
          </x14:formula1>
          <xm:sqref>D17</xm:sqref>
        </x14:dataValidation>
        <x14:dataValidation type="list" allowBlank="1" showInputMessage="1" showErrorMessage="1">
          <x14:formula1>
            <xm:f>Fields!$C$2:$C$206</xm:f>
          </x14:formula1>
          <xm:sqref>F17</xm:sqref>
        </x14:dataValidation>
        <x14:dataValidation type="list" allowBlank="1" showInputMessage="1" showErrorMessage="1">
          <x14:formula1>
            <xm:f>Fields!$D$2:$D$201</xm:f>
          </x14:formula1>
          <xm:sqref>H17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83"/>
  <sheetViews>
    <sheetView showGridLines="0" view="pageBreakPreview" zoomScale="50" zoomScaleNormal="100" zoomScaleSheetLayoutView="50" workbookViewId="0">
      <selection activeCell="D32" sqref="D32:G32"/>
    </sheetView>
  </sheetViews>
  <sheetFormatPr defaultColWidth="9.109375" defaultRowHeight="13.2" zeroHeight="1" x14ac:dyDescent="0.25"/>
  <cols>
    <col min="1" max="1" width="2.6640625" style="175" customWidth="1"/>
    <col min="2" max="2" width="23.6640625" style="175" customWidth="1"/>
    <col min="3" max="3" width="3.109375" style="175" customWidth="1"/>
    <col min="4" max="5" width="21.6640625" style="175" customWidth="1"/>
    <col min="6" max="7" width="15.6640625" style="175" customWidth="1"/>
    <col min="8" max="8" width="3.6640625" style="175" customWidth="1"/>
    <col min="9" max="9" width="15.109375" style="175" customWidth="1"/>
    <col min="10" max="10" width="2.33203125" style="175" customWidth="1"/>
    <col min="11" max="11" width="14" style="175" customWidth="1"/>
    <col min="12" max="12" width="2.6640625" style="175" customWidth="1"/>
    <col min="13" max="13" width="8.88671875" style="175" customWidth="1"/>
    <col min="14" max="14" width="2.33203125" style="175" customWidth="1"/>
    <col min="15" max="15" width="8.88671875" style="175" customWidth="1"/>
    <col min="16" max="16" width="2.33203125" style="175" customWidth="1"/>
    <col min="17" max="17" width="8.88671875" style="175" customWidth="1"/>
    <col min="18" max="18" width="2.5546875" style="175" customWidth="1"/>
    <col min="19" max="19" width="15.44140625" style="175" customWidth="1"/>
    <col min="20" max="20" width="2.44140625" style="175" customWidth="1"/>
    <col min="21" max="21" width="9.109375" style="173" customWidth="1"/>
    <col min="22" max="22" width="9.33203125" style="173" customWidth="1"/>
    <col min="23" max="23" width="4" style="173" customWidth="1"/>
    <col min="24" max="24" width="5.88671875" style="173" customWidth="1"/>
    <col min="25" max="25" width="3.33203125" style="173" customWidth="1"/>
    <col min="26" max="29" width="9.109375" style="173" hidden="1" customWidth="1"/>
    <col min="30" max="32" width="9.109375" style="175" hidden="1" customWidth="1"/>
    <col min="33" max="16384" width="9.109375" style="175"/>
  </cols>
  <sheetData>
    <row r="1" spans="1:31" ht="13.8" x14ac:dyDescent="0.25">
      <c r="A1" s="60"/>
      <c r="B1" s="219"/>
      <c r="C1" s="219"/>
      <c r="D1" s="219"/>
      <c r="E1" s="219"/>
      <c r="F1" s="219"/>
      <c r="G1" s="219"/>
      <c r="H1" s="219"/>
      <c r="I1" s="219"/>
      <c r="J1" s="219"/>
      <c r="K1" s="219"/>
      <c r="L1" s="219"/>
      <c r="M1" s="219"/>
      <c r="N1" s="219"/>
      <c r="O1" s="219"/>
      <c r="P1" s="219"/>
      <c r="Q1" s="219"/>
      <c r="R1" s="219"/>
      <c r="S1" s="219"/>
      <c r="T1" s="219"/>
      <c r="Z1" s="174" t="s">
        <v>36</v>
      </c>
      <c r="AA1" s="174"/>
      <c r="AB1" s="174"/>
      <c r="AC1" s="174"/>
    </row>
    <row r="2" spans="1:31" ht="13.8" x14ac:dyDescent="0.25">
      <c r="A2" s="60"/>
      <c r="B2" s="219"/>
      <c r="C2" s="219"/>
      <c r="D2" s="219"/>
      <c r="E2" s="219"/>
      <c r="F2" s="219"/>
      <c r="G2" s="219"/>
      <c r="H2" s="219"/>
      <c r="I2" s="219"/>
      <c r="J2" s="219"/>
      <c r="K2" s="219"/>
      <c r="L2" s="219"/>
      <c r="M2" s="219"/>
      <c r="N2" s="219"/>
      <c r="O2" s="219"/>
      <c r="P2" s="219"/>
      <c r="Q2" s="219"/>
      <c r="R2" s="219"/>
      <c r="S2" s="219"/>
      <c r="T2" s="219"/>
      <c r="Z2" s="174"/>
      <c r="AA2" s="174"/>
      <c r="AB2" s="174"/>
      <c r="AC2" s="174"/>
    </row>
    <row r="3" spans="1:31" ht="20.25" customHeight="1" x14ac:dyDescent="0.4">
      <c r="A3" s="60"/>
      <c r="B3" s="531" t="s">
        <v>0</v>
      </c>
      <c r="C3" s="531"/>
      <c r="D3" s="532"/>
      <c r="E3" s="532"/>
      <c r="F3" s="532"/>
      <c r="G3" s="532"/>
      <c r="H3" s="532"/>
      <c r="I3" s="532"/>
      <c r="J3" s="532"/>
      <c r="K3" s="532"/>
      <c r="L3" s="532"/>
      <c r="M3" s="532"/>
      <c r="N3" s="532"/>
      <c r="O3" s="532"/>
      <c r="P3" s="532"/>
      <c r="Q3" s="532"/>
      <c r="R3" s="532"/>
      <c r="S3" s="532"/>
      <c r="T3" s="219"/>
      <c r="Z3" s="45" t="s">
        <v>33</v>
      </c>
      <c r="AA3" s="45" t="s">
        <v>34</v>
      </c>
      <c r="AB3" s="45" t="s">
        <v>35</v>
      </c>
      <c r="AC3" s="45" t="s">
        <v>28</v>
      </c>
      <c r="AD3" s="204" t="s">
        <v>319</v>
      </c>
      <c r="AE3" s="175" t="s">
        <v>334</v>
      </c>
    </row>
    <row r="4" spans="1:31" ht="21" x14ac:dyDescent="0.4">
      <c r="A4" s="60"/>
      <c r="B4" s="531" t="s">
        <v>46</v>
      </c>
      <c r="C4" s="531"/>
      <c r="D4" s="532"/>
      <c r="E4" s="532"/>
      <c r="F4" s="532"/>
      <c r="G4" s="532"/>
      <c r="H4" s="532"/>
      <c r="I4" s="532"/>
      <c r="J4" s="532"/>
      <c r="K4" s="532"/>
      <c r="L4" s="532"/>
      <c r="M4" s="532"/>
      <c r="N4" s="532"/>
      <c r="O4" s="532"/>
      <c r="P4" s="532"/>
      <c r="Q4" s="532"/>
      <c r="R4" s="532"/>
      <c r="S4" s="532"/>
      <c r="T4" s="219"/>
      <c r="Z4" s="45">
        <v>1</v>
      </c>
      <c r="AA4" s="45">
        <v>4</v>
      </c>
      <c r="AB4" s="45" t="str">
        <f>IF(D20="urban",1,IF(D20="Rural",2,""))</f>
        <v/>
      </c>
      <c r="AC4" s="45">
        <f>IF(F20="interstate",1,IF(F20="off system",3,2))</f>
        <v>2</v>
      </c>
      <c r="AD4" s="206">
        <f>MAX(S32:S38)</f>
        <v>0</v>
      </c>
      <c r="AE4" s="175">
        <v>0.05</v>
      </c>
    </row>
    <row r="5" spans="1:31" ht="17.399999999999999" x14ac:dyDescent="0.3">
      <c r="A5" s="60"/>
      <c r="B5" s="533" t="s">
        <v>22</v>
      </c>
      <c r="C5" s="533"/>
      <c r="D5" s="534"/>
      <c r="E5" s="534"/>
      <c r="F5" s="534"/>
      <c r="G5" s="534"/>
      <c r="H5" s="534"/>
      <c r="I5" s="534"/>
      <c r="J5" s="534"/>
      <c r="K5" s="534"/>
      <c r="L5" s="534"/>
      <c r="M5" s="534"/>
      <c r="N5" s="534"/>
      <c r="O5" s="534"/>
      <c r="P5" s="534"/>
      <c r="Q5" s="534"/>
      <c r="R5" s="534"/>
      <c r="S5" s="534"/>
      <c r="T5" s="221"/>
    </row>
    <row r="6" spans="1:31" ht="17.399999999999999" x14ac:dyDescent="0.3">
      <c r="A6" s="60"/>
      <c r="B6" s="220"/>
      <c r="C6" s="220"/>
      <c r="D6" s="221"/>
      <c r="E6" s="221"/>
      <c r="F6" s="221"/>
      <c r="G6" s="221"/>
      <c r="H6" s="221"/>
      <c r="I6" s="221"/>
      <c r="J6" s="221"/>
      <c r="K6" s="221"/>
      <c r="L6" s="221"/>
      <c r="M6" s="221"/>
      <c r="N6" s="221"/>
      <c r="O6" s="221"/>
      <c r="P6" s="221"/>
      <c r="Q6" s="221"/>
      <c r="R6" s="221"/>
      <c r="S6" s="221"/>
      <c r="T6" s="221"/>
    </row>
    <row r="7" spans="1:31" ht="10.5" customHeight="1" x14ac:dyDescent="0.3">
      <c r="A7" s="60"/>
      <c r="B7" s="62"/>
      <c r="C7" s="62"/>
      <c r="D7" s="219"/>
      <c r="E7" s="219"/>
      <c r="F7" s="219"/>
      <c r="G7" s="219"/>
      <c r="H7" s="219"/>
      <c r="I7" s="219"/>
      <c r="J7" s="219"/>
      <c r="K7" s="219"/>
      <c r="L7" s="219"/>
      <c r="M7" s="219"/>
      <c r="N7" s="219"/>
      <c r="O7" s="219"/>
      <c r="P7" s="219"/>
      <c r="Q7" s="219"/>
      <c r="R7" s="219"/>
      <c r="S7" s="219"/>
      <c r="T7" s="219"/>
    </row>
    <row r="8" spans="1:31" ht="12" customHeight="1" x14ac:dyDescent="0.25">
      <c r="B8" s="63"/>
      <c r="C8" s="63"/>
      <c r="D8" s="63"/>
      <c r="E8" s="63"/>
      <c r="F8" s="63"/>
      <c r="G8" s="63"/>
      <c r="H8" s="63"/>
      <c r="I8" s="63"/>
      <c r="J8" s="63"/>
      <c r="K8" s="63"/>
      <c r="L8" s="63"/>
      <c r="M8" s="63"/>
      <c r="N8" s="63"/>
      <c r="O8" s="63"/>
      <c r="P8" s="63"/>
      <c r="Q8" s="63"/>
      <c r="R8" s="63"/>
      <c r="S8" s="63"/>
      <c r="T8" s="63"/>
    </row>
    <row r="9" spans="1:31" ht="12" customHeight="1" x14ac:dyDescent="0.25">
      <c r="B9" s="64"/>
      <c r="C9" s="64"/>
      <c r="D9" s="64"/>
      <c r="E9" s="64"/>
      <c r="F9" s="64"/>
      <c r="G9" s="64"/>
      <c r="H9" s="64"/>
      <c r="I9" s="64"/>
      <c r="J9" s="64"/>
      <c r="K9" s="64"/>
      <c r="L9" s="64"/>
      <c r="M9" s="64"/>
      <c r="N9" s="64"/>
      <c r="O9" s="64"/>
      <c r="P9" s="64"/>
      <c r="Q9" s="64"/>
      <c r="R9" s="64"/>
      <c r="S9" s="64"/>
      <c r="T9" s="64"/>
    </row>
    <row r="10" spans="1:31" s="182" customFormat="1" ht="22.5" customHeight="1" x14ac:dyDescent="0.25">
      <c r="B10" s="65" t="s">
        <v>12</v>
      </c>
      <c r="C10" s="65"/>
      <c r="D10" s="536" t="str">
        <f>IF(Cover!D10="","",Cover!D10)</f>
        <v/>
      </c>
      <c r="E10" s="536"/>
      <c r="F10" s="536"/>
      <c r="G10" s="536"/>
      <c r="H10" s="536"/>
      <c r="I10" s="536"/>
      <c r="J10" s="246"/>
      <c r="K10" s="70"/>
      <c r="L10" s="70"/>
      <c r="M10" s="67" t="s">
        <v>325</v>
      </c>
      <c r="N10" s="541" t="str">
        <f>IF(Cover!N10="","",Cover!N10)</f>
        <v/>
      </c>
      <c r="O10" s="541"/>
      <c r="P10" s="541"/>
      <c r="Q10" s="77"/>
      <c r="R10" s="67" t="s">
        <v>1</v>
      </c>
      <c r="S10" s="337" t="str">
        <f>IF(Cover!S10="","",Cover!S10)</f>
        <v/>
      </c>
      <c r="T10" s="69"/>
      <c r="U10" s="174"/>
      <c r="V10" s="174"/>
      <c r="W10" s="174"/>
      <c r="X10" s="174"/>
      <c r="Y10" s="174"/>
      <c r="Z10" s="174"/>
      <c r="AA10" s="174"/>
      <c r="AB10" s="174"/>
      <c r="AC10" s="174"/>
    </row>
    <row r="11" spans="1:31" s="182" customFormat="1" ht="10.5" customHeight="1" x14ac:dyDescent="0.25">
      <c r="B11" s="65"/>
      <c r="C11" s="65"/>
      <c r="D11" s="246"/>
      <c r="E11" s="246"/>
      <c r="F11" s="246"/>
      <c r="G11" s="246"/>
      <c r="H11" s="246"/>
      <c r="I11" s="246"/>
      <c r="J11" s="246"/>
      <c r="K11" s="67"/>
      <c r="L11" s="67"/>
      <c r="M11" s="336"/>
      <c r="N11" s="336"/>
      <c r="O11" s="336"/>
      <c r="P11" s="336"/>
      <c r="Q11" s="336"/>
      <c r="R11" s="68"/>
      <c r="S11" s="385"/>
      <c r="T11" s="69"/>
      <c r="U11" s="174"/>
      <c r="V11" s="174"/>
      <c r="W11" s="174"/>
      <c r="X11" s="174"/>
      <c r="Y11" s="174"/>
      <c r="Z11" s="174"/>
      <c r="AA11" s="174"/>
      <c r="AB11" s="174"/>
      <c r="AC11" s="174"/>
    </row>
    <row r="12" spans="1:31" s="182" customFormat="1" ht="22.5" customHeight="1" x14ac:dyDescent="0.25">
      <c r="A12" s="266"/>
      <c r="B12" s="72" t="s">
        <v>23</v>
      </c>
      <c r="C12" s="72"/>
      <c r="D12" s="335"/>
      <c r="E12" s="335"/>
      <c r="F12" s="74"/>
      <c r="G12" s="74"/>
      <c r="H12" s="74"/>
      <c r="I12" s="74"/>
      <c r="J12" s="74"/>
      <c r="K12" s="74"/>
      <c r="L12" s="74"/>
      <c r="M12" s="335"/>
      <c r="N12" s="335"/>
      <c r="O12" s="335"/>
      <c r="P12" s="335"/>
      <c r="Q12" s="335"/>
      <c r="R12" s="335"/>
      <c r="S12" s="335"/>
      <c r="T12" s="75"/>
      <c r="U12" s="174"/>
      <c r="V12" s="174"/>
      <c r="W12" s="174"/>
      <c r="X12" s="174"/>
      <c r="Y12" s="174"/>
      <c r="Z12" s="174"/>
      <c r="AA12" s="174"/>
      <c r="AB12" s="174"/>
      <c r="AC12" s="174"/>
    </row>
    <row r="13" spans="1:31" s="182" customFormat="1" ht="22.5" customHeight="1" x14ac:dyDescent="0.25">
      <c r="A13" s="267"/>
      <c r="B13" s="76" t="s">
        <v>13</v>
      </c>
      <c r="C13" s="76"/>
      <c r="D13" s="529" t="str">
        <f>IF(Cover!D13="","",Cover!D13)</f>
        <v/>
      </c>
      <c r="E13" s="529"/>
      <c r="F13" s="334" t="s">
        <v>577</v>
      </c>
      <c r="G13" s="529" t="str">
        <f>IF(Cover!G13="","",Cover!G13)</f>
        <v/>
      </c>
      <c r="H13" s="529"/>
      <c r="I13" s="529"/>
      <c r="J13" s="246"/>
      <c r="K13" s="78"/>
      <c r="L13" s="78"/>
      <c r="M13" s="77" t="s">
        <v>576</v>
      </c>
      <c r="N13" s="529" t="str">
        <f>IF(Cover!N13="","",Cover!N13)</f>
        <v/>
      </c>
      <c r="O13" s="529"/>
      <c r="P13" s="529"/>
      <c r="Q13" s="529"/>
      <c r="R13" s="529"/>
      <c r="S13" s="529"/>
      <c r="T13" s="79"/>
      <c r="U13" s="174"/>
      <c r="V13" s="174"/>
      <c r="W13" s="174"/>
      <c r="X13" s="174"/>
      <c r="Y13" s="174"/>
      <c r="Z13" s="174"/>
      <c r="AA13" s="174"/>
      <c r="AB13" s="174"/>
      <c r="AC13" s="174"/>
    </row>
    <row r="14" spans="1:31" s="182" customFormat="1" ht="11.25" customHeight="1" x14ac:dyDescent="0.25">
      <c r="A14" s="268"/>
      <c r="B14" s="80"/>
      <c r="C14" s="80"/>
      <c r="D14" s="333"/>
      <c r="E14" s="82"/>
      <c r="F14" s="333"/>
      <c r="G14" s="333"/>
      <c r="H14" s="333"/>
      <c r="I14" s="333"/>
      <c r="J14" s="333"/>
      <c r="K14" s="83"/>
      <c r="L14" s="83"/>
      <c r="M14" s="84"/>
      <c r="N14" s="84"/>
      <c r="O14" s="84"/>
      <c r="P14" s="84"/>
      <c r="Q14" s="84"/>
      <c r="R14" s="384"/>
      <c r="S14" s="384"/>
      <c r="T14" s="87"/>
      <c r="U14" s="174"/>
      <c r="V14" s="174"/>
      <c r="W14" s="174"/>
      <c r="X14" s="174"/>
      <c r="Y14" s="174"/>
      <c r="Z14" s="174"/>
      <c r="AA14" s="174"/>
      <c r="AB14" s="174"/>
      <c r="AC14" s="174"/>
    </row>
    <row r="15" spans="1:31" s="132" customFormat="1" ht="10.5" customHeight="1" x14ac:dyDescent="0.25">
      <c r="B15" s="76"/>
      <c r="C15" s="76"/>
      <c r="D15" s="246"/>
      <c r="E15" s="246"/>
      <c r="F15" s="333"/>
      <c r="G15" s="333"/>
      <c r="H15" s="333"/>
      <c r="I15" s="333"/>
      <c r="J15" s="246"/>
      <c r="K15" s="78"/>
      <c r="L15" s="78"/>
      <c r="M15" s="77"/>
      <c r="N15" s="77"/>
      <c r="O15" s="77"/>
      <c r="P15" s="77"/>
      <c r="Q15" s="77"/>
      <c r="R15" s="332"/>
      <c r="S15" s="332"/>
      <c r="T15" s="88"/>
      <c r="U15" s="45"/>
      <c r="V15" s="45"/>
      <c r="W15" s="45"/>
      <c r="X15" s="45"/>
      <c r="Y15" s="45"/>
      <c r="Z15" s="45"/>
      <c r="AA15" s="45"/>
      <c r="AB15" s="45"/>
      <c r="AC15" s="45"/>
    </row>
    <row r="16" spans="1:31" s="182" customFormat="1" ht="22.5" customHeight="1" x14ac:dyDescent="0.25">
      <c r="A16" s="266"/>
      <c r="B16" s="72" t="s">
        <v>16</v>
      </c>
      <c r="C16" s="72"/>
      <c r="D16" s="335"/>
      <c r="E16" s="335"/>
      <c r="F16" s="74"/>
      <c r="G16" s="74"/>
      <c r="H16" s="74"/>
      <c r="I16" s="74"/>
      <c r="J16" s="74"/>
      <c r="K16" s="74"/>
      <c r="L16" s="74"/>
      <c r="M16" s="335"/>
      <c r="N16" s="335"/>
      <c r="O16" s="335"/>
      <c r="P16" s="335"/>
      <c r="Q16" s="335"/>
      <c r="R16" s="335"/>
      <c r="S16" s="335"/>
      <c r="T16" s="75"/>
      <c r="U16" s="174"/>
      <c r="V16" s="174"/>
      <c r="W16" s="174"/>
      <c r="X16" s="174"/>
      <c r="Y16" s="174"/>
      <c r="Z16" s="174"/>
      <c r="AA16" s="174"/>
      <c r="AB16" s="174"/>
      <c r="AC16" s="174"/>
    </row>
    <row r="17" spans="1:37" s="182" customFormat="1" ht="22.5" customHeight="1" x14ac:dyDescent="0.25">
      <c r="A17" s="267"/>
      <c r="B17" s="76" t="s">
        <v>14</v>
      </c>
      <c r="C17" s="76"/>
      <c r="D17" s="331" t="str">
        <f>IF(Cover!D17="","",Cover!D17)</f>
        <v/>
      </c>
      <c r="E17" s="77" t="s">
        <v>578</v>
      </c>
      <c r="F17" s="330" t="str">
        <f>IF(Cover!F17="","",Cover!F17)</f>
        <v/>
      </c>
      <c r="G17" s="67" t="s">
        <v>17</v>
      </c>
      <c r="H17" s="530" t="str">
        <f>IF(Cover!H17="","",Cover!H17)</f>
        <v/>
      </c>
      <c r="I17" s="530"/>
      <c r="J17" s="530"/>
      <c r="K17" s="530"/>
      <c r="L17" s="70"/>
      <c r="M17" s="77" t="s">
        <v>21</v>
      </c>
      <c r="N17" s="542" t="str">
        <f>IF(Cover!N17="","",Cover!N17)</f>
        <v/>
      </c>
      <c r="O17" s="542"/>
      <c r="P17" s="542"/>
      <c r="Q17" s="77"/>
      <c r="R17" s="77" t="s">
        <v>326</v>
      </c>
      <c r="S17" s="329" t="str">
        <f>IF(Cover!S17="","",Cover!S17)</f>
        <v/>
      </c>
      <c r="T17" s="79"/>
      <c r="U17" s="174"/>
      <c r="V17" s="174"/>
      <c r="W17" s="174"/>
      <c r="X17" s="174"/>
      <c r="Y17" s="174"/>
      <c r="Z17" s="174"/>
      <c r="AA17" s="174"/>
      <c r="AB17" s="174"/>
      <c r="AC17" s="174"/>
    </row>
    <row r="18" spans="1:37" s="182" customFormat="1" ht="7.5" customHeight="1" x14ac:dyDescent="0.25">
      <c r="A18" s="268"/>
      <c r="B18" s="80"/>
      <c r="C18" s="80"/>
      <c r="D18" s="333"/>
      <c r="E18" s="82"/>
      <c r="F18" s="333"/>
      <c r="G18" s="333"/>
      <c r="H18" s="333"/>
      <c r="I18" s="333"/>
      <c r="J18" s="333"/>
      <c r="K18" s="84"/>
      <c r="L18" s="84"/>
      <c r="M18" s="384"/>
      <c r="N18" s="384"/>
      <c r="O18" s="384"/>
      <c r="P18" s="384"/>
      <c r="Q18" s="384"/>
      <c r="R18" s="218"/>
      <c r="S18" s="384"/>
      <c r="T18" s="87"/>
      <c r="U18" s="174"/>
      <c r="V18" s="174"/>
      <c r="W18" s="174"/>
      <c r="X18" s="174"/>
      <c r="Y18" s="174"/>
      <c r="Z18" s="174"/>
      <c r="AA18" s="174"/>
      <c r="AB18" s="174"/>
      <c r="AC18" s="174"/>
    </row>
    <row r="19" spans="1:37" s="132" customFormat="1" ht="10.5" customHeight="1" x14ac:dyDescent="0.25">
      <c r="B19" s="76"/>
      <c r="C19" s="76"/>
      <c r="D19" s="246"/>
      <c r="E19" s="246"/>
      <c r="F19" s="246"/>
      <c r="G19" s="246"/>
      <c r="H19" s="246"/>
      <c r="I19" s="246"/>
      <c r="J19" s="246"/>
      <c r="K19" s="78"/>
      <c r="L19" s="78"/>
      <c r="M19" s="77"/>
      <c r="N19" s="77"/>
      <c r="O19" s="77"/>
      <c r="P19" s="77"/>
      <c r="Q19" s="77"/>
      <c r="R19" s="332"/>
      <c r="S19" s="332"/>
      <c r="T19" s="88"/>
      <c r="U19" s="45"/>
      <c r="V19" s="45"/>
      <c r="W19" s="45"/>
      <c r="X19" s="45"/>
      <c r="Y19" s="45"/>
      <c r="Z19" s="45"/>
      <c r="AA19" s="45"/>
      <c r="AB19" s="45"/>
      <c r="AC19" s="45"/>
    </row>
    <row r="20" spans="1:37" s="132" customFormat="1" ht="22.5" customHeight="1" x14ac:dyDescent="0.25">
      <c r="B20" s="76" t="s">
        <v>37</v>
      </c>
      <c r="C20" s="76"/>
      <c r="D20" s="331" t="str">
        <f>IF(Cover!D20="","",Cover!D20)</f>
        <v/>
      </c>
      <c r="E20" s="67" t="s">
        <v>45</v>
      </c>
      <c r="F20" s="530" t="str">
        <f>IF(Cover!F20="","",Cover!F20)</f>
        <v/>
      </c>
      <c r="G20" s="530"/>
      <c r="H20" s="530"/>
      <c r="I20" s="530"/>
      <c r="J20" s="332"/>
      <c r="K20" s="332"/>
      <c r="L20" s="78"/>
      <c r="M20" s="77"/>
      <c r="N20" s="77"/>
      <c r="O20" s="77"/>
      <c r="P20" s="77"/>
      <c r="Q20" s="77"/>
      <c r="R20" s="332"/>
      <c r="S20" s="332"/>
      <c r="T20" s="88"/>
      <c r="U20" s="45"/>
      <c r="V20" s="45"/>
      <c r="W20" s="45"/>
      <c r="X20" s="45"/>
      <c r="Y20" s="45"/>
      <c r="Z20" s="45"/>
      <c r="AA20" s="45"/>
      <c r="AB20" s="45"/>
      <c r="AC20" s="45"/>
    </row>
    <row r="21" spans="1:37" s="132" customFormat="1" ht="10.5" customHeight="1" x14ac:dyDescent="0.25">
      <c r="B21" s="76"/>
      <c r="C21" s="76"/>
      <c r="D21" s="246"/>
      <c r="E21" s="246"/>
      <c r="F21" s="246"/>
      <c r="G21" s="246"/>
      <c r="H21" s="246"/>
      <c r="I21" s="246"/>
      <c r="J21" s="246"/>
      <c r="K21" s="78"/>
      <c r="L21" s="78"/>
      <c r="M21" s="77"/>
      <c r="N21" s="77"/>
      <c r="O21" s="77"/>
      <c r="P21" s="77"/>
      <c r="Q21" s="77"/>
      <c r="R21" s="332"/>
      <c r="S21" s="332"/>
      <c r="T21" s="88"/>
      <c r="U21" s="45"/>
      <c r="V21" s="45"/>
      <c r="W21" s="45"/>
      <c r="X21" s="45"/>
      <c r="Y21" s="45"/>
      <c r="Z21" s="45"/>
      <c r="AA21" s="45"/>
      <c r="AB21" s="45"/>
      <c r="AC21" s="45"/>
    </row>
    <row r="22" spans="1:37" s="182" customFormat="1" ht="22.5" customHeight="1" x14ac:dyDescent="0.25">
      <c r="B22" s="90" t="s">
        <v>20</v>
      </c>
      <c r="C22" s="90"/>
      <c r="D22" s="331" t="str">
        <f>IF(Cover!D22="","",Cover!D22)</f>
        <v/>
      </c>
      <c r="E22" s="328" t="s">
        <v>19</v>
      </c>
      <c r="F22" s="530" t="str">
        <f>IF(Cover!F22="","",Cover!F22)</f>
        <v/>
      </c>
      <c r="G22" s="530"/>
      <c r="H22" s="530"/>
      <c r="I22" s="530"/>
      <c r="J22" s="246"/>
      <c r="K22" s="70"/>
      <c r="L22" s="70"/>
      <c r="M22" s="67" t="s">
        <v>3</v>
      </c>
      <c r="N22" s="528">
        <f>IF(Cover!N22="","",Cover!N22)</f>
        <v>41640</v>
      </c>
      <c r="O22" s="528"/>
      <c r="P22" s="528"/>
      <c r="Q22" s="77"/>
      <c r="R22" s="67" t="s">
        <v>326</v>
      </c>
      <c r="S22" s="327">
        <f>IF(Cover!S22="","",Cover!S22)</f>
        <v>43465</v>
      </c>
      <c r="T22" s="91"/>
      <c r="U22" s="174"/>
      <c r="W22" s="174"/>
      <c r="X22" s="174"/>
      <c r="Y22" s="174"/>
      <c r="Z22" s="174"/>
      <c r="AA22" s="174"/>
      <c r="AB22" s="174"/>
      <c r="AC22" s="174"/>
    </row>
    <row r="23" spans="1:37" ht="12" customHeight="1" x14ac:dyDescent="0.25">
      <c r="B23" s="64"/>
      <c r="C23" s="64"/>
      <c r="D23" s="64"/>
      <c r="E23" s="64"/>
      <c r="F23" s="64"/>
      <c r="G23" s="64"/>
      <c r="H23" s="64"/>
      <c r="I23" s="64"/>
      <c r="J23" s="64"/>
      <c r="K23" s="64"/>
      <c r="L23" s="64"/>
      <c r="M23" s="64"/>
      <c r="N23" s="64"/>
      <c r="O23" s="64"/>
      <c r="P23" s="64"/>
      <c r="Q23" s="64"/>
      <c r="R23" s="64"/>
      <c r="S23" s="64"/>
      <c r="T23" s="64"/>
    </row>
    <row r="24" spans="1:37" s="182" customFormat="1" ht="22.5" customHeight="1" x14ac:dyDescent="0.25">
      <c r="B24" s="92" t="s">
        <v>11</v>
      </c>
      <c r="C24" s="92"/>
      <c r="D24" s="538" t="str">
        <f>IF(Cover!D24="","",Cover!D24)</f>
        <v/>
      </c>
      <c r="E24" s="538"/>
      <c r="F24" s="538"/>
      <c r="G24" s="538"/>
      <c r="H24" s="538"/>
      <c r="I24" s="538"/>
      <c r="J24" s="538"/>
      <c r="K24" s="538"/>
      <c r="L24" s="538"/>
      <c r="M24" s="538"/>
      <c r="N24" s="538"/>
      <c r="O24" s="538"/>
      <c r="P24" s="538"/>
      <c r="Q24" s="538"/>
      <c r="R24" s="538"/>
      <c r="S24" s="538"/>
      <c r="T24" s="76"/>
      <c r="U24" s="174"/>
      <c r="V24" s="174"/>
      <c r="W24" s="174"/>
      <c r="X24" s="174"/>
      <c r="Y24" s="174"/>
      <c r="Z24" s="174"/>
      <c r="AA24" s="174"/>
      <c r="AB24" s="174"/>
      <c r="AC24" s="174"/>
    </row>
    <row r="25" spans="1:37" s="182" customFormat="1" ht="10.5" customHeight="1" x14ac:dyDescent="0.25">
      <c r="B25" s="92"/>
      <c r="C25" s="92"/>
      <c r="D25" s="326"/>
      <c r="E25" s="326"/>
      <c r="F25" s="326"/>
      <c r="G25" s="326"/>
      <c r="H25" s="326"/>
      <c r="I25" s="326"/>
      <c r="J25" s="326"/>
      <c r="K25" s="326"/>
      <c r="L25" s="326"/>
      <c r="M25" s="326"/>
      <c r="N25" s="326"/>
      <c r="O25" s="326"/>
      <c r="P25" s="326"/>
      <c r="Q25" s="326"/>
      <c r="R25" s="326"/>
      <c r="S25" s="326"/>
      <c r="T25" s="92"/>
      <c r="U25" s="174"/>
      <c r="V25" s="174"/>
      <c r="W25" s="174"/>
      <c r="X25" s="174"/>
      <c r="Y25" s="174"/>
      <c r="Z25" s="174"/>
      <c r="AA25" s="174"/>
      <c r="AB25" s="174"/>
      <c r="AC25" s="174"/>
    </row>
    <row r="26" spans="1:37" s="182" customFormat="1" ht="21" customHeight="1" x14ac:dyDescent="0.25">
      <c r="B26" s="90" t="s">
        <v>4</v>
      </c>
      <c r="C26" s="90"/>
      <c r="D26" s="537" t="str">
        <f>IF(Cover!D26="","",Cover!D26)</f>
        <v/>
      </c>
      <c r="E26" s="537"/>
      <c r="F26" s="537"/>
      <c r="G26" s="369"/>
      <c r="H26" s="349"/>
      <c r="I26" s="370"/>
      <c r="J26" s="350" t="s">
        <v>5</v>
      </c>
      <c r="K26" s="537" t="str">
        <f>IF(Cover!K26="","",Cover!K26)</f>
        <v/>
      </c>
      <c r="L26" s="537"/>
      <c r="M26" s="537"/>
      <c r="N26" s="537"/>
      <c r="O26" s="537"/>
      <c r="P26" s="537"/>
      <c r="Q26" s="537"/>
      <c r="R26" s="537"/>
      <c r="S26" s="537"/>
      <c r="T26" s="66"/>
      <c r="U26" s="174"/>
      <c r="V26" s="174"/>
      <c r="W26" s="174"/>
      <c r="X26" s="174"/>
      <c r="Y26" s="174"/>
      <c r="Z26" s="174"/>
      <c r="AA26" s="174"/>
      <c r="AB26" s="174"/>
      <c r="AC26" s="174"/>
    </row>
    <row r="27" spans="1:37" s="182" customFormat="1" ht="14.4" x14ac:dyDescent="0.3">
      <c r="A27" s="188"/>
      <c r="B27" s="83"/>
      <c r="C27" s="83"/>
      <c r="D27" s="83"/>
      <c r="E27" s="83"/>
      <c r="F27" s="83"/>
      <c r="G27" s="83"/>
      <c r="H27" s="83"/>
      <c r="I27" s="83"/>
      <c r="J27" s="83"/>
      <c r="K27" s="93" t="s">
        <v>44</v>
      </c>
      <c r="L27" s="93"/>
      <c r="M27" s="94"/>
      <c r="N27" s="94"/>
      <c r="O27" s="94"/>
      <c r="P27" s="94"/>
      <c r="Q27" s="94"/>
      <c r="R27" s="83"/>
      <c r="S27" s="95" t="s">
        <v>44</v>
      </c>
      <c r="T27" s="95"/>
      <c r="U27" s="174"/>
      <c r="V27" s="174"/>
      <c r="W27" s="174"/>
      <c r="X27" s="174"/>
      <c r="Y27" s="174"/>
      <c r="Z27" s="174"/>
      <c r="AA27" s="174"/>
      <c r="AB27" s="174"/>
      <c r="AC27" s="174"/>
      <c r="AD27" s="174"/>
      <c r="AE27" s="174"/>
      <c r="AF27" s="174"/>
      <c r="AG27" s="174"/>
      <c r="AH27" s="174"/>
      <c r="AI27" s="174"/>
    </row>
    <row r="28" spans="1:37" s="182" customFormat="1" ht="25.5" customHeight="1" x14ac:dyDescent="0.25">
      <c r="B28" s="70"/>
      <c r="C28" s="70"/>
      <c r="D28" s="70"/>
      <c r="E28" s="70"/>
      <c r="F28" s="78"/>
      <c r="G28" s="78"/>
      <c r="H28" s="78"/>
      <c r="I28" s="78"/>
      <c r="J28" s="78"/>
      <c r="K28" s="96"/>
      <c r="L28" s="96"/>
      <c r="M28" s="61"/>
      <c r="N28" s="61"/>
      <c r="O28" s="61"/>
      <c r="P28" s="61"/>
      <c r="Q28" s="61"/>
      <c r="R28" s="59"/>
      <c r="S28" s="97"/>
      <c r="T28" s="97"/>
      <c r="U28" s="174"/>
      <c r="V28" s="174"/>
      <c r="W28" s="174"/>
      <c r="X28" s="174"/>
      <c r="Y28" s="174"/>
      <c r="Z28" s="174"/>
      <c r="AA28" s="174"/>
      <c r="AB28" s="174"/>
      <c r="AC28" s="174"/>
      <c r="AD28" s="174"/>
      <c r="AE28" s="174"/>
      <c r="AF28" s="174"/>
      <c r="AG28" s="174"/>
      <c r="AH28" s="174"/>
      <c r="AI28" s="174"/>
    </row>
    <row r="29" spans="1:37" s="182" customFormat="1" ht="29.25" customHeight="1" x14ac:dyDescent="0.25">
      <c r="B29" s="70"/>
      <c r="C29" s="70"/>
      <c r="D29" s="549" t="s">
        <v>562</v>
      </c>
      <c r="E29" s="549"/>
      <c r="F29" s="549"/>
      <c r="G29" s="549"/>
      <c r="H29" s="254"/>
      <c r="I29" s="540" t="s">
        <v>321</v>
      </c>
      <c r="J29" s="254"/>
      <c r="K29" s="540" t="s">
        <v>322</v>
      </c>
      <c r="L29" s="364"/>
      <c r="M29" s="539" t="s">
        <v>563</v>
      </c>
      <c r="N29" s="539"/>
      <c r="O29" s="539"/>
      <c r="P29" s="539"/>
      <c r="Q29" s="539"/>
      <c r="R29" s="381"/>
      <c r="S29" s="540" t="s">
        <v>324</v>
      </c>
      <c r="T29" s="97"/>
      <c r="U29" s="174"/>
      <c r="V29" s="174"/>
      <c r="W29" s="174"/>
      <c r="X29" s="174"/>
      <c r="Y29" s="174"/>
      <c r="Z29" s="174"/>
      <c r="AA29" s="174"/>
      <c r="AB29" s="174"/>
      <c r="AC29" s="174"/>
      <c r="AD29" s="174"/>
      <c r="AE29" s="174"/>
      <c r="AF29" s="174"/>
      <c r="AG29" s="174"/>
      <c r="AH29" s="174"/>
      <c r="AI29" s="174"/>
    </row>
    <row r="30" spans="1:37" s="182" customFormat="1" ht="20.100000000000001" customHeight="1" x14ac:dyDescent="0.25">
      <c r="B30" s="70"/>
      <c r="C30" s="70"/>
      <c r="D30" s="549"/>
      <c r="E30" s="549"/>
      <c r="F30" s="549"/>
      <c r="G30" s="549"/>
      <c r="H30" s="254"/>
      <c r="I30" s="540"/>
      <c r="J30" s="254"/>
      <c r="K30" s="540"/>
      <c r="L30" s="364"/>
      <c r="M30" s="363" t="s">
        <v>328</v>
      </c>
      <c r="N30" s="363"/>
      <c r="O30" s="363" t="s">
        <v>329</v>
      </c>
      <c r="P30" s="363"/>
      <c r="Q30" s="363" t="s">
        <v>330</v>
      </c>
      <c r="R30" s="342"/>
      <c r="S30" s="540"/>
      <c r="T30" s="97"/>
      <c r="U30" s="174"/>
      <c r="V30" s="174"/>
      <c r="W30" s="174"/>
      <c r="X30" s="174"/>
      <c r="Y30" s="174"/>
      <c r="Z30" s="174"/>
      <c r="AA30" s="174"/>
      <c r="AB30" s="174"/>
      <c r="AC30" s="174"/>
      <c r="AD30" s="174"/>
      <c r="AE30" s="174"/>
      <c r="AF30" s="174"/>
      <c r="AG30" s="174"/>
      <c r="AH30" s="174"/>
      <c r="AI30" s="174"/>
    </row>
    <row r="31" spans="1:37" s="182" customFormat="1" ht="12" customHeight="1" x14ac:dyDescent="0.25">
      <c r="B31" s="70"/>
      <c r="C31" s="70"/>
      <c r="D31" s="549"/>
      <c r="E31" s="549"/>
      <c r="F31" s="549"/>
      <c r="G31" s="549"/>
      <c r="H31" s="255"/>
      <c r="I31" s="255"/>
      <c r="J31" s="255"/>
      <c r="K31" s="255"/>
      <c r="L31" s="255"/>
      <c r="M31" s="255"/>
      <c r="N31" s="255"/>
      <c r="O31" s="255"/>
      <c r="P31" s="255"/>
      <c r="Q31" s="255"/>
      <c r="R31" s="342"/>
      <c r="S31" s="342"/>
      <c r="T31" s="70"/>
      <c r="U31" s="174"/>
      <c r="V31" s="174"/>
      <c r="W31" s="174"/>
      <c r="X31" s="174"/>
      <c r="Y31" s="174"/>
      <c r="Z31" s="174"/>
      <c r="AA31" s="174"/>
      <c r="AB31" s="174"/>
      <c r="AC31" s="174"/>
      <c r="AD31" s="174"/>
      <c r="AE31" s="174"/>
      <c r="AF31" s="174"/>
      <c r="AG31" s="174"/>
      <c r="AH31" s="174"/>
      <c r="AI31" s="174"/>
    </row>
    <row r="32" spans="1:37" s="182" customFormat="1" ht="45" customHeight="1" x14ac:dyDescent="0.3">
      <c r="B32" s="211" t="s">
        <v>621</v>
      </c>
      <c r="C32" s="98"/>
      <c r="D32" s="544"/>
      <c r="E32" s="544"/>
      <c r="F32" s="544"/>
      <c r="G32" s="544"/>
      <c r="H32" s="324"/>
      <c r="I32" s="428" t="str">
        <f>IF(D32="","",VLOOKUP(D32,Fields!$P$2:$R$168,2,FALSE))</f>
        <v/>
      </c>
      <c r="J32" s="431"/>
      <c r="K32" s="428" t="str">
        <f>IF(D32="","",VLOOKUP(D32,Fields!$P$2:$R$168,3,FALSE))</f>
        <v/>
      </c>
      <c r="L32" s="303"/>
      <c r="M32" s="425" t="str">
        <f>IF(D32="","",VLOOKUP(D32,Fields!$P$2:$X$168,7,FALSE))</f>
        <v/>
      </c>
      <c r="N32" s="429"/>
      <c r="O32" s="425" t="str">
        <f>IF(D32="","",VLOOKUP(D32,Fields!$P$2:$X$168,8,FALSE))</f>
        <v/>
      </c>
      <c r="P32" s="429"/>
      <c r="Q32" s="425" t="str">
        <f>IF(D32="","",VLOOKUP(D32,Fields!$P$2:$X$168,9,FALSE))</f>
        <v/>
      </c>
      <c r="R32" s="304"/>
      <c r="S32" s="424" t="str">
        <f>IF(D32="","",VLOOKUP(D32,Fields!$P$2:$X$168,4,FALSE))</f>
        <v/>
      </c>
      <c r="T32" s="395"/>
      <c r="U32" s="548" t="str">
        <f>IF(OR(D32="H22: Install Urban Traffic Signal (Rear End)",D34="H22: Install Urban Traffic Signal (Rear End)",D36="H22: Install Urban Traffic Signal (Rear End)",D38="H22: Install Urban Traffic Signal (Rear End)",D32="H24: Install Rural Traffic Signal (Rear End)",D34="H24: Install Rural Traffic Signal (Rear End)",D36="H24: Install Rural Traffic Signal (Rear End)",D38="H24: Install Rural Traffic Signal (Rear End)"),"",IF(OR(D31="H22: Install Urban Traffic Signal",D32="H22: Install Urban Traffic Signal",D34="H22: Install Urban Traffic Signal",D36="H22: Install Urban Traffic Signal",D31="H24: Install Rural Traffic Signal",D32="H24: Install Rural Traffic Signal",D34="H24: Install Rural Traffic Signal",D36="H24: Install Rural Traffic Signal"),"Warning: You must ALSO pick the countermeasure from the drop-down list for rear-end negative CRF",""))</f>
        <v/>
      </c>
      <c r="V32" s="548"/>
      <c r="W32" s="548"/>
      <c r="X32" s="548"/>
      <c r="Y32" s="548"/>
      <c r="Z32" s="548"/>
      <c r="AA32" s="548"/>
      <c r="AB32" s="548"/>
      <c r="AC32" s="548"/>
      <c r="AD32" s="548"/>
      <c r="AE32" s="548"/>
      <c r="AF32" s="548"/>
      <c r="AG32" s="548"/>
      <c r="AH32" s="548"/>
      <c r="AI32" s="313"/>
      <c r="AJ32" s="313"/>
      <c r="AK32" s="313"/>
    </row>
    <row r="33" spans="2:37" s="132" customFormat="1" ht="3.9" customHeight="1" x14ac:dyDescent="0.3">
      <c r="B33" s="273"/>
      <c r="C33" s="274"/>
      <c r="D33" s="270"/>
      <c r="E33" s="270"/>
      <c r="F33" s="270"/>
      <c r="G33" s="270"/>
      <c r="H33" s="228"/>
      <c r="I33" s="419"/>
      <c r="J33" s="418"/>
      <c r="K33" s="419"/>
      <c r="L33" s="303"/>
      <c r="M33" s="417"/>
      <c r="N33" s="399"/>
      <c r="O33" s="417"/>
      <c r="P33" s="399"/>
      <c r="Q33" s="417"/>
      <c r="R33" s="378"/>
      <c r="S33" s="420"/>
      <c r="T33" s="395"/>
      <c r="U33" s="548"/>
      <c r="V33" s="548"/>
      <c r="W33" s="548"/>
      <c r="X33" s="548"/>
      <c r="Y33" s="548"/>
      <c r="Z33" s="548"/>
      <c r="AA33" s="548"/>
      <c r="AB33" s="548"/>
      <c r="AC33" s="548"/>
      <c r="AD33" s="548"/>
      <c r="AE33" s="548"/>
      <c r="AF33" s="548"/>
      <c r="AG33" s="548"/>
      <c r="AH33" s="548"/>
      <c r="AI33" s="313"/>
      <c r="AJ33" s="313"/>
      <c r="AK33" s="313"/>
    </row>
    <row r="34" spans="2:37" s="182" customFormat="1" ht="45" customHeight="1" x14ac:dyDescent="0.3">
      <c r="B34" s="211" t="s">
        <v>622</v>
      </c>
      <c r="C34" s="98"/>
      <c r="D34" s="545"/>
      <c r="E34" s="545"/>
      <c r="F34" s="545"/>
      <c r="G34" s="545"/>
      <c r="H34" s="324"/>
      <c r="I34" s="428" t="str">
        <f>IF(D34="","",VLOOKUP(D34,Fields!$P$2:$R$168,2,FALSE))</f>
        <v/>
      </c>
      <c r="J34" s="427"/>
      <c r="K34" s="428" t="str">
        <f>IF(D34="","",VLOOKUP(D34,Fields!$P$2:$R$168,3,FALSE))</f>
        <v/>
      </c>
      <c r="L34" s="307"/>
      <c r="M34" s="425" t="str">
        <f>IF(D34="","",VLOOKUP(D34,Fields!$P$2:$X$168,7,FALSE))</f>
        <v/>
      </c>
      <c r="N34" s="429"/>
      <c r="O34" s="425" t="str">
        <f>IF(D34="","",VLOOKUP(D34,Fields!$P$2:$X$168,8,FALSE))</f>
        <v/>
      </c>
      <c r="P34" s="429"/>
      <c r="Q34" s="425" t="str">
        <f>IF(D34="","",VLOOKUP(D34,Fields!$P$2:$X$168,9,FALSE))</f>
        <v/>
      </c>
      <c r="R34" s="307"/>
      <c r="S34" s="424" t="str">
        <f>IF(D34="","",VLOOKUP(D34,Fields!$P$2:$X$168,4,FALSE))</f>
        <v/>
      </c>
      <c r="T34" s="395"/>
      <c r="U34" s="548"/>
      <c r="V34" s="548"/>
      <c r="W34" s="548"/>
      <c r="X34" s="548"/>
      <c r="Y34" s="548"/>
      <c r="Z34" s="548"/>
      <c r="AA34" s="548"/>
      <c r="AB34" s="548"/>
      <c r="AC34" s="548"/>
      <c r="AD34" s="548"/>
      <c r="AE34" s="548"/>
      <c r="AF34" s="548"/>
      <c r="AG34" s="548"/>
      <c r="AH34" s="548"/>
      <c r="AI34" s="313"/>
      <c r="AJ34" s="313"/>
      <c r="AK34" s="313"/>
    </row>
    <row r="35" spans="2:37" s="45" customFormat="1" ht="3.9" customHeight="1" x14ac:dyDescent="0.3">
      <c r="B35" s="273"/>
      <c r="C35" s="274"/>
      <c r="D35" s="271"/>
      <c r="E35" s="271"/>
      <c r="F35" s="271"/>
      <c r="G35" s="271"/>
      <c r="H35" s="228"/>
      <c r="I35" s="419"/>
      <c r="J35" s="419"/>
      <c r="K35" s="419"/>
      <c r="L35" s="360"/>
      <c r="M35" s="417"/>
      <c r="N35" s="399"/>
      <c r="O35" s="417"/>
      <c r="P35" s="399"/>
      <c r="Q35" s="417"/>
      <c r="R35" s="360"/>
      <c r="S35" s="420"/>
      <c r="T35" s="395"/>
      <c r="U35" s="277"/>
      <c r="V35" s="277"/>
      <c r="W35" s="277"/>
      <c r="X35" s="277"/>
      <c r="Y35" s="277"/>
      <c r="Z35" s="277"/>
      <c r="AA35" s="277"/>
      <c r="AB35" s="277"/>
      <c r="AC35" s="277"/>
      <c r="AD35" s="277"/>
      <c r="AE35" s="277"/>
      <c r="AF35" s="277"/>
      <c r="AG35" s="277"/>
      <c r="AH35" s="277"/>
      <c r="AI35" s="272"/>
      <c r="AJ35" s="272"/>
      <c r="AK35" s="272"/>
    </row>
    <row r="36" spans="2:37" s="182" customFormat="1" ht="45" customHeight="1" x14ac:dyDescent="0.3">
      <c r="B36" s="211" t="s">
        <v>623</v>
      </c>
      <c r="C36" s="98"/>
      <c r="D36" s="545"/>
      <c r="E36" s="545"/>
      <c r="F36" s="545"/>
      <c r="G36" s="545"/>
      <c r="H36" s="324"/>
      <c r="I36" s="428" t="str">
        <f>IF(D36="","",VLOOKUP(D36,Fields!$P$2:$R$168,2,FALSE))</f>
        <v/>
      </c>
      <c r="J36" s="431"/>
      <c r="K36" s="428" t="str">
        <f>IF(D36="","",VLOOKUP(D36,Fields!$P$2:$R$168,3,FALSE))</f>
        <v/>
      </c>
      <c r="L36" s="303"/>
      <c r="M36" s="425" t="str">
        <f>IF(D36="","",VLOOKUP(D36,Fields!$P$2:$X$168,7,FALSE))</f>
        <v/>
      </c>
      <c r="N36" s="429"/>
      <c r="O36" s="425" t="str">
        <f>IF(D36="","",VLOOKUP(D36,Fields!$P$2:$X$168,8,FALSE))</f>
        <v/>
      </c>
      <c r="P36" s="429"/>
      <c r="Q36" s="425" t="str">
        <f>IF(D36="","",VLOOKUP(D36,Fields!$P$2:$X$168,9,FALSE))</f>
        <v/>
      </c>
      <c r="R36" s="307"/>
      <c r="S36" s="424" t="str">
        <f>IF(D36="","",VLOOKUP(D36,Fields!$P$2:$X$168,4,FALSE))</f>
        <v/>
      </c>
      <c r="T36" s="395"/>
      <c r="U36" s="59"/>
      <c r="V36" s="59"/>
      <c r="W36" s="59"/>
      <c r="X36" s="59"/>
      <c r="Y36" s="59"/>
      <c r="Z36" s="59"/>
      <c r="AA36" s="59"/>
      <c r="AB36" s="59"/>
      <c r="AC36" s="59"/>
      <c r="AD36" s="70"/>
      <c r="AE36" s="70"/>
      <c r="AF36" s="70"/>
      <c r="AG36" s="70"/>
      <c r="AH36" s="70"/>
    </row>
    <row r="37" spans="2:37" s="45" customFormat="1" ht="3.9" customHeight="1" x14ac:dyDescent="0.3">
      <c r="B37" s="273"/>
      <c r="C37" s="274"/>
      <c r="D37" s="271"/>
      <c r="E37" s="271"/>
      <c r="F37" s="271"/>
      <c r="G37" s="271"/>
      <c r="H37" s="228"/>
      <c r="I37" s="419"/>
      <c r="J37" s="418"/>
      <c r="K37" s="419"/>
      <c r="L37" s="303"/>
      <c r="M37" s="417"/>
      <c r="N37" s="399"/>
      <c r="O37" s="417"/>
      <c r="P37" s="399"/>
      <c r="Q37" s="417"/>
      <c r="R37" s="360"/>
      <c r="S37" s="420"/>
      <c r="T37" s="395"/>
      <c r="U37" s="61"/>
      <c r="V37" s="61"/>
      <c r="W37" s="61"/>
      <c r="X37" s="61"/>
      <c r="Y37" s="61"/>
      <c r="Z37" s="61"/>
      <c r="AA37" s="61"/>
      <c r="AB37" s="61"/>
      <c r="AC37" s="61"/>
      <c r="AD37" s="61"/>
      <c r="AE37" s="61"/>
      <c r="AF37" s="61"/>
      <c r="AG37" s="61"/>
      <c r="AH37" s="61"/>
    </row>
    <row r="38" spans="2:37" s="182" customFormat="1" ht="45" customHeight="1" x14ac:dyDescent="0.3">
      <c r="B38" s="211" t="s">
        <v>624</v>
      </c>
      <c r="C38" s="98"/>
      <c r="D38" s="545"/>
      <c r="E38" s="545"/>
      <c r="F38" s="545"/>
      <c r="G38" s="545"/>
      <c r="H38" s="324"/>
      <c r="I38" s="428" t="str">
        <f>IF(D38="","",VLOOKUP(D38,Fields!$P$2:$R$168,2,FALSE))</f>
        <v/>
      </c>
      <c r="J38" s="422"/>
      <c r="K38" s="428" t="str">
        <f>IF(D38="","",VLOOKUP(D38,Fields!$P$2:$R$168,3,FALSE))</f>
        <v/>
      </c>
      <c r="L38" s="97"/>
      <c r="M38" s="425" t="str">
        <f>IF(D38="","",VLOOKUP(D38,Fields!$P$2:$X$168,7,FALSE))</f>
        <v/>
      </c>
      <c r="N38" s="429"/>
      <c r="O38" s="425" t="str">
        <f>IF(D38="","",VLOOKUP(D38,Fields!$P$2:$X$168,8,FALSE))</f>
        <v/>
      </c>
      <c r="P38" s="429"/>
      <c r="Q38" s="425" t="str">
        <f>IF(D38="","",VLOOKUP(D38,Fields!$P$2:$X$168,9,FALSE))</f>
        <v/>
      </c>
      <c r="R38" s="100"/>
      <c r="S38" s="424" t="str">
        <f>IF(D38="","",VLOOKUP(D38,Fields!$P$2:$X$168,4,FALSE))</f>
        <v/>
      </c>
      <c r="T38" s="395"/>
      <c r="U38" s="59"/>
      <c r="V38" s="59"/>
      <c r="W38" s="59"/>
      <c r="X38" s="59"/>
      <c r="Y38" s="59"/>
      <c r="Z38" s="59"/>
      <c r="AA38" s="59"/>
      <c r="AB38" s="59"/>
      <c r="AC38" s="59"/>
      <c r="AD38" s="70"/>
      <c r="AE38" s="70"/>
      <c r="AF38" s="70"/>
      <c r="AG38" s="70"/>
      <c r="AH38" s="70"/>
    </row>
    <row r="39" spans="2:37" s="174" customFormat="1" ht="16.8" x14ac:dyDescent="0.3">
      <c r="B39" s="98"/>
      <c r="C39" s="98"/>
      <c r="D39" s="101"/>
      <c r="E39" s="101"/>
      <c r="F39" s="102"/>
      <c r="G39" s="102"/>
      <c r="H39" s="99"/>
      <c r="I39" s="396"/>
      <c r="J39" s="432"/>
      <c r="K39" s="396"/>
      <c r="L39" s="97"/>
      <c r="M39" s="396"/>
      <c r="N39" s="396"/>
      <c r="O39" s="396"/>
      <c r="P39" s="396"/>
      <c r="Q39" s="396"/>
      <c r="R39" s="100"/>
      <c r="S39" s="395"/>
      <c r="T39" s="395"/>
    </row>
    <row r="40" spans="2:37" s="174" customFormat="1" ht="16.8" x14ac:dyDescent="0.3">
      <c r="B40" s="98"/>
      <c r="C40" s="98"/>
      <c r="D40" s="323"/>
      <c r="E40" s="101"/>
      <c r="F40" s="102"/>
      <c r="G40" s="102"/>
      <c r="H40" s="99"/>
      <c r="I40" s="102"/>
      <c r="J40" s="102"/>
      <c r="K40" s="339" t="s">
        <v>555</v>
      </c>
      <c r="L40" s="114"/>
      <c r="M40" s="421" t="str">
        <f>IF(M32="","",(M32+IF(M34="",0,(1-M32)*M34)+IF(M36="",0,(1-M32)*(1-M34)*M36)+IF(M38="",0,(1-M32)*(1-M34)*(1-M36)*M38)))</f>
        <v/>
      </c>
      <c r="N40" s="395"/>
      <c r="O40" s="421" t="str">
        <f>IF(O32="","",(O32+IF(O34="",0,(1-O32)*O34)+IF(O36="",0,(1-O32)*(1-O34)*O36)+IF(O38="",0,(1-O32)*(1-O34)*(1-O36)*O38)))</f>
        <v/>
      </c>
      <c r="P40" s="395"/>
      <c r="Q40" s="421" t="str">
        <f>IF(Q32="","",(Q32+IF(Q34="",0,(1-Q32)*Q34)+IF(Q36="",0,(1-Q32)*(1-Q34)*Q36)+IF(Q38="",0,(1-Q32)*(1-Q34)*(1-Q36)*Q38)))</f>
        <v/>
      </c>
      <c r="R40" s="373"/>
      <c r="S40" s="395"/>
      <c r="T40" s="395"/>
    </row>
    <row r="41" spans="2:37" s="174" customFormat="1" ht="16.8" x14ac:dyDescent="0.3">
      <c r="B41" s="98"/>
      <c r="C41" s="98"/>
      <c r="D41" s="323"/>
      <c r="E41" s="101"/>
      <c r="F41" s="102"/>
      <c r="G41" s="102"/>
      <c r="H41" s="99"/>
      <c r="I41" s="102"/>
      <c r="J41" s="102"/>
      <c r="K41" s="102"/>
      <c r="L41" s="373"/>
      <c r="M41" s="371"/>
      <c r="N41" s="371"/>
      <c r="O41" s="371"/>
      <c r="P41" s="371"/>
      <c r="Q41" s="371"/>
      <c r="R41" s="373"/>
      <c r="S41" s="395"/>
      <c r="T41" s="395"/>
    </row>
    <row r="42" spans="2:37" s="174" customFormat="1" ht="16.8" x14ac:dyDescent="0.3">
      <c r="B42" s="98"/>
      <c r="C42" s="98"/>
      <c r="D42" s="98"/>
      <c r="E42" s="98"/>
      <c r="F42" s="102"/>
      <c r="G42" s="102"/>
      <c r="H42" s="99"/>
      <c r="I42" s="396"/>
      <c r="J42" s="432"/>
      <c r="K42" s="396"/>
      <c r="L42" s="97"/>
      <c r="M42" s="396"/>
      <c r="N42" s="396"/>
      <c r="O42" s="396"/>
      <c r="P42" s="396"/>
      <c r="Q42" s="396"/>
      <c r="R42" s="100"/>
      <c r="S42" s="395"/>
      <c r="T42" s="395"/>
    </row>
    <row r="43" spans="2:37" s="174" customFormat="1" ht="42" x14ac:dyDescent="0.3">
      <c r="B43" s="98"/>
      <c r="C43" s="98"/>
      <c r="D43" s="98"/>
      <c r="E43" s="98"/>
      <c r="F43" s="59"/>
      <c r="G43" s="355" t="s">
        <v>613</v>
      </c>
      <c r="H43" s="357"/>
      <c r="I43" s="357" t="s">
        <v>18</v>
      </c>
      <c r="J43" s="254"/>
      <c r="K43" s="357" t="s">
        <v>547</v>
      </c>
      <c r="L43" s="254"/>
      <c r="M43" s="540" t="s">
        <v>40</v>
      </c>
      <c r="N43" s="540"/>
      <c r="O43" s="540"/>
      <c r="P43" s="383"/>
      <c r="Q43" s="383"/>
      <c r="R43" s="100"/>
      <c r="S43" s="371"/>
      <c r="T43" s="395"/>
      <c r="Z43" s="208"/>
    </row>
    <row r="44" spans="2:37" s="174" customFormat="1" ht="16.8" x14ac:dyDescent="0.3">
      <c r="B44" s="98"/>
      <c r="C44" s="98"/>
      <c r="D44" s="101"/>
      <c r="E44" s="101"/>
      <c r="F44" s="396"/>
      <c r="G44" s="396"/>
      <c r="H44" s="432"/>
      <c r="I44" s="396"/>
      <c r="J44" s="97"/>
      <c r="K44" s="396"/>
      <c r="L44" s="97"/>
      <c r="M44" s="396"/>
      <c r="N44" s="396"/>
      <c r="O44" s="396"/>
      <c r="P44" s="396"/>
      <c r="Q44" s="396"/>
      <c r="R44" s="100"/>
      <c r="S44" s="395"/>
      <c r="T44" s="395"/>
    </row>
    <row r="45" spans="2:37" s="182" customFormat="1" ht="18" customHeight="1" x14ac:dyDescent="0.25">
      <c r="B45" s="70"/>
      <c r="C45" s="59"/>
      <c r="D45" s="70"/>
      <c r="E45" s="70"/>
      <c r="F45" s="376" t="s">
        <v>51</v>
      </c>
      <c r="G45" s="311"/>
      <c r="H45" s="338"/>
      <c r="I45" s="450" t="str">
        <f>IF(G45="","-",G45*$M$40)</f>
        <v>-</v>
      </c>
      <c r="J45" s="103"/>
      <c r="K45" s="367" t="str">
        <f>IF(OR($D$20="",$F$20=""),"-",INDEX(Fields!$G$3:$H$5,$AC$4,$AB$4))</f>
        <v>-</v>
      </c>
      <c r="L45" s="103"/>
      <c r="M45" s="543" t="str">
        <f>IF(G45="","-",+ROUND(I45*K45,-3))</f>
        <v>-</v>
      </c>
      <c r="N45" s="543"/>
      <c r="O45" s="543"/>
      <c r="P45" s="70"/>
      <c r="Q45" s="70"/>
      <c r="R45" s="70"/>
      <c r="S45" s="70"/>
      <c r="T45" s="70"/>
      <c r="U45" s="174"/>
      <c r="V45" s="174"/>
      <c r="W45" s="174"/>
      <c r="X45" s="174"/>
      <c r="Y45" s="174"/>
      <c r="Z45" s="174"/>
      <c r="AA45" s="174"/>
      <c r="AB45" s="174"/>
      <c r="AC45" s="174"/>
    </row>
    <row r="46" spans="2:37" s="182" customFormat="1" ht="18" customHeight="1" x14ac:dyDescent="0.25">
      <c r="B46" s="70"/>
      <c r="C46" s="59"/>
      <c r="D46" s="70"/>
      <c r="E46" s="70"/>
      <c r="F46" s="376" t="s">
        <v>52</v>
      </c>
      <c r="G46" s="311"/>
      <c r="H46" s="338"/>
      <c r="I46" s="450" t="str">
        <f>IF(G46="","-",G46*$M$40)</f>
        <v>-</v>
      </c>
      <c r="J46" s="103"/>
      <c r="K46" s="367" t="str">
        <f>IF(OR($D$20="",$F$20=""),"-",INDEX(Fields!$G$3:$H$5,$AC$4,$AB$4))</f>
        <v>-</v>
      </c>
      <c r="L46" s="103"/>
      <c r="M46" s="543" t="str">
        <f t="shared" ref="M46:M49" si="0">IF(G46="","-",+ROUND(I46*K46,-3))</f>
        <v>-</v>
      </c>
      <c r="N46" s="543"/>
      <c r="O46" s="543"/>
      <c r="P46" s="70"/>
      <c r="Q46" s="70"/>
      <c r="R46" s="70"/>
      <c r="S46" s="70"/>
      <c r="T46" s="70"/>
      <c r="U46" s="174"/>
      <c r="V46" s="174"/>
      <c r="W46" s="174"/>
      <c r="X46" s="174"/>
      <c r="Y46" s="174"/>
      <c r="Z46" s="174"/>
      <c r="AA46" s="174"/>
      <c r="AB46" s="174"/>
      <c r="AC46" s="174"/>
    </row>
    <row r="47" spans="2:37" s="182" customFormat="1" ht="18" customHeight="1" x14ac:dyDescent="0.25">
      <c r="B47" s="70"/>
      <c r="C47" s="59"/>
      <c r="D47" s="70"/>
      <c r="E47" s="70"/>
      <c r="F47" s="376" t="s">
        <v>53</v>
      </c>
      <c r="G47" s="311"/>
      <c r="H47" s="372"/>
      <c r="I47" s="450" t="str">
        <f>IF(G47="","-",G47*$O$40)</f>
        <v>-</v>
      </c>
      <c r="J47" s="97"/>
      <c r="K47" s="367" t="str">
        <f>IF(OR($D$20="",$F$20=""),"-",INDEX(Fields!$I$3:$J$5,$AC$4,$AB$4))</f>
        <v>-</v>
      </c>
      <c r="L47" s="103"/>
      <c r="M47" s="543" t="str">
        <f t="shared" si="0"/>
        <v>-</v>
      </c>
      <c r="N47" s="543"/>
      <c r="O47" s="543"/>
      <c r="P47" s="70"/>
      <c r="Q47" s="70"/>
      <c r="R47" s="103" t="s">
        <v>44</v>
      </c>
      <c r="S47" s="59"/>
      <c r="T47" s="59"/>
      <c r="U47" s="174"/>
      <c r="V47" s="174"/>
      <c r="W47" s="174"/>
      <c r="X47" s="174"/>
      <c r="Y47" s="174"/>
      <c r="Z47" s="174"/>
      <c r="AA47" s="174"/>
    </row>
    <row r="48" spans="2:37" s="182" customFormat="1" ht="18" customHeight="1" x14ac:dyDescent="0.3">
      <c r="B48" s="70"/>
      <c r="C48" s="70"/>
      <c r="D48" s="70"/>
      <c r="E48" s="70"/>
      <c r="F48" s="376" t="s">
        <v>54</v>
      </c>
      <c r="G48" s="311"/>
      <c r="H48" s="356"/>
      <c r="I48" s="450" t="str">
        <f>IF(G48="","-",G48*$O$40)</f>
        <v>-</v>
      </c>
      <c r="J48" s="97"/>
      <c r="K48" s="367" t="str">
        <f>IF(OR($D$20="",$F$20=""),"-",INDEX(Fields!$I$3:$J$5,$AC$4,$AB$4))</f>
        <v>-</v>
      </c>
      <c r="L48" s="103"/>
      <c r="M48" s="543" t="str">
        <f t="shared" si="0"/>
        <v>-</v>
      </c>
      <c r="N48" s="543"/>
      <c r="O48" s="543"/>
      <c r="P48" s="70"/>
      <c r="Q48" s="70"/>
      <c r="R48" s="70"/>
      <c r="S48" s="70"/>
      <c r="T48" s="70"/>
      <c r="U48" s="174"/>
      <c r="V48" s="174"/>
      <c r="W48" s="174"/>
      <c r="X48" s="174"/>
      <c r="Y48" s="174"/>
      <c r="Z48" s="174"/>
      <c r="AA48" s="174"/>
      <c r="AB48" s="174"/>
      <c r="AC48" s="174"/>
    </row>
    <row r="49" spans="2:29" s="182" customFormat="1" ht="18" customHeight="1" x14ac:dyDescent="0.25">
      <c r="B49" s="70"/>
      <c r="C49" s="70"/>
      <c r="D49" s="70"/>
      <c r="E49" s="70"/>
      <c r="F49" s="430" t="s">
        <v>24</v>
      </c>
      <c r="G49" s="311"/>
      <c r="H49" s="70"/>
      <c r="I49" s="450" t="str">
        <f>IF(G49="","-",G49*$Q$40)</f>
        <v>-</v>
      </c>
      <c r="J49" s="97"/>
      <c r="K49" s="367" t="str">
        <f>IF(OR($D$20="",$F$20=""),"-",21800)</f>
        <v>-</v>
      </c>
      <c r="L49" s="103"/>
      <c r="M49" s="543" t="str">
        <f t="shared" si="0"/>
        <v>-</v>
      </c>
      <c r="N49" s="543"/>
      <c r="O49" s="543"/>
      <c r="P49" s="70"/>
      <c r="Q49" s="70"/>
      <c r="R49" s="70"/>
      <c r="S49" s="70"/>
      <c r="T49" s="70"/>
      <c r="U49" s="174"/>
      <c r="V49" s="174"/>
      <c r="W49" s="174"/>
      <c r="X49" s="174"/>
      <c r="Y49" s="174"/>
      <c r="Z49" s="174"/>
      <c r="AA49" s="174"/>
      <c r="AB49" s="174"/>
      <c r="AC49" s="174"/>
    </row>
    <row r="50" spans="2:29" s="182" customFormat="1" ht="13.8" x14ac:dyDescent="0.25">
      <c r="B50" s="70"/>
      <c r="C50" s="70"/>
      <c r="D50" s="92"/>
      <c r="E50" s="92"/>
      <c r="F50" s="70"/>
      <c r="G50" s="70"/>
      <c r="H50" s="70"/>
      <c r="I50" s="70"/>
      <c r="J50" s="70"/>
      <c r="K50" s="104"/>
      <c r="L50" s="70"/>
      <c r="M50" s="70"/>
      <c r="N50" s="70"/>
      <c r="O50" s="70"/>
      <c r="P50" s="70"/>
      <c r="Q50" s="70"/>
      <c r="R50" s="70"/>
      <c r="S50" s="70"/>
      <c r="T50" s="70"/>
      <c r="U50" s="174"/>
    </row>
    <row r="51" spans="2:29" s="182" customFormat="1" ht="15.75" customHeight="1" x14ac:dyDescent="0.25">
      <c r="B51" s="70"/>
      <c r="C51" s="70"/>
      <c r="D51" s="70"/>
      <c r="E51" s="70"/>
      <c r="F51" s="70"/>
      <c r="G51" s="348"/>
      <c r="H51" s="348"/>
      <c r="I51" s="348"/>
      <c r="J51" s="348"/>
      <c r="K51" s="348"/>
      <c r="L51" s="348"/>
      <c r="M51" s="348"/>
      <c r="N51" s="348"/>
      <c r="O51" s="348"/>
      <c r="P51" s="348"/>
      <c r="Q51" s="348"/>
      <c r="R51" s="348"/>
      <c r="S51" s="348"/>
      <c r="T51" s="70"/>
      <c r="U51" s="174"/>
    </row>
    <row r="52" spans="2:29" s="182" customFormat="1" ht="18" customHeight="1" x14ac:dyDescent="0.25">
      <c r="B52" s="70"/>
      <c r="C52" s="70"/>
      <c r="D52" s="70"/>
      <c r="E52" s="70"/>
      <c r="F52" s="70"/>
      <c r="G52" s="348"/>
      <c r="H52" s="379"/>
      <c r="I52" s="379"/>
      <c r="J52" s="361" t="s">
        <v>41</v>
      </c>
      <c r="K52" s="423">
        <f>IF(OR(N22="",S22=""),"-",IF(DAYS360(N22,S22)&gt;=0,ROUND((DAYS360(N22,S22)/30),1),"Dates Wrong"))</f>
        <v>60</v>
      </c>
      <c r="L52" s="340" t="s">
        <v>610</v>
      </c>
      <c r="M52" s="379"/>
      <c r="N52" s="325" t="s">
        <v>609</v>
      </c>
      <c r="O52" s="543">
        <f>SUM(M45:O49)</f>
        <v>0</v>
      </c>
      <c r="P52" s="543"/>
      <c r="Q52" s="543"/>
      <c r="R52" s="348"/>
      <c r="S52" s="348"/>
      <c r="T52" s="59"/>
      <c r="U52" s="174"/>
    </row>
    <row r="53" spans="2:29" s="182" customFormat="1" ht="17.25" customHeight="1" thickBot="1" x14ac:dyDescent="0.3">
      <c r="B53" s="551" t="s">
        <v>333</v>
      </c>
      <c r="C53" s="551"/>
      <c r="D53" s="551"/>
      <c r="E53" s="551"/>
      <c r="F53" s="70"/>
      <c r="G53" s="348"/>
      <c r="H53" s="379"/>
      <c r="I53" s="379"/>
      <c r="J53" s="379"/>
      <c r="K53" s="379"/>
      <c r="L53" s="379"/>
      <c r="M53" s="379"/>
      <c r="N53" s="379"/>
      <c r="O53" s="379"/>
      <c r="P53" s="379"/>
      <c r="Q53" s="379"/>
      <c r="R53" s="348"/>
      <c r="S53" s="348"/>
      <c r="T53" s="395"/>
      <c r="U53" s="174"/>
    </row>
    <row r="54" spans="2:29" s="182" customFormat="1" ht="15.75" customHeight="1" thickTop="1" x14ac:dyDescent="0.25">
      <c r="B54" s="105" t="s">
        <v>50</v>
      </c>
      <c r="C54" s="106"/>
      <c r="D54" s="107" t="s">
        <v>25</v>
      </c>
      <c r="E54" s="108" t="s">
        <v>6</v>
      </c>
      <c r="F54" s="70"/>
      <c r="G54" s="348"/>
      <c r="H54" s="379"/>
      <c r="I54" s="379"/>
      <c r="J54" s="379"/>
      <c r="K54" s="70"/>
      <c r="L54" s="70"/>
      <c r="M54" s="70"/>
      <c r="N54" s="70"/>
      <c r="O54" s="70"/>
      <c r="P54" s="70"/>
      <c r="Q54" s="70"/>
      <c r="R54" s="348"/>
      <c r="S54" s="348"/>
      <c r="T54" s="70"/>
      <c r="U54" s="174"/>
    </row>
    <row r="55" spans="2:29" s="182" customFormat="1" ht="18" customHeight="1" x14ac:dyDescent="0.25">
      <c r="B55" s="377" t="s">
        <v>330</v>
      </c>
      <c r="C55" s="319"/>
      <c r="D55" s="319"/>
      <c r="E55" s="320"/>
      <c r="F55" s="70"/>
      <c r="G55" s="348"/>
      <c r="H55" s="379"/>
      <c r="I55" s="379"/>
      <c r="J55" s="379"/>
      <c r="K55" s="379"/>
      <c r="L55" s="379"/>
      <c r="M55" s="379"/>
      <c r="N55" s="325" t="s">
        <v>335</v>
      </c>
      <c r="O55" s="543">
        <f>IF(K52="-","-",ROUND(O52/(K52/12),-3))</f>
        <v>0</v>
      </c>
      <c r="P55" s="543"/>
      <c r="Q55" s="543"/>
      <c r="R55" s="348"/>
      <c r="S55" s="348"/>
      <c r="T55" s="59"/>
      <c r="U55" s="174"/>
    </row>
    <row r="56" spans="2:29" s="182" customFormat="1" ht="13.8" x14ac:dyDescent="0.25">
      <c r="B56" s="110" t="s">
        <v>42</v>
      </c>
      <c r="C56" s="111"/>
      <c r="D56" s="112">
        <v>21800</v>
      </c>
      <c r="E56" s="113">
        <v>21800</v>
      </c>
      <c r="F56" s="70"/>
      <c r="G56" s="348"/>
      <c r="H56" s="70"/>
      <c r="I56" s="70"/>
      <c r="J56" s="70"/>
      <c r="K56" s="70"/>
      <c r="L56" s="70"/>
      <c r="M56" s="70"/>
      <c r="N56" s="70"/>
      <c r="O56" s="70"/>
      <c r="P56" s="70"/>
      <c r="Q56" s="70"/>
      <c r="R56" s="348"/>
      <c r="S56" s="348"/>
      <c r="T56" s="395"/>
      <c r="U56" s="174"/>
    </row>
    <row r="57" spans="2:29" s="182" customFormat="1" ht="17.25" customHeight="1" x14ac:dyDescent="0.25">
      <c r="B57" s="552" t="s">
        <v>332</v>
      </c>
      <c r="C57" s="553"/>
      <c r="D57" s="553"/>
      <c r="E57" s="554"/>
      <c r="F57" s="70"/>
      <c r="G57" s="348"/>
      <c r="H57" s="70"/>
      <c r="I57" s="70"/>
      <c r="J57" s="70"/>
      <c r="K57" s="70"/>
      <c r="L57" s="70"/>
      <c r="M57" s="70"/>
      <c r="N57" s="70"/>
      <c r="O57" s="70"/>
      <c r="P57" s="70"/>
      <c r="Q57" s="70"/>
      <c r="R57" s="348"/>
      <c r="S57" s="348"/>
      <c r="T57" s="395"/>
      <c r="U57" s="174"/>
    </row>
    <row r="58" spans="2:29" s="182" customFormat="1" ht="18" customHeight="1" x14ac:dyDescent="0.25">
      <c r="B58" s="110" t="s">
        <v>48</v>
      </c>
      <c r="C58" s="111"/>
      <c r="D58" s="112">
        <v>77800</v>
      </c>
      <c r="E58" s="113">
        <v>89200</v>
      </c>
      <c r="F58" s="70"/>
      <c r="G58" s="348"/>
      <c r="H58" s="70"/>
      <c r="I58" s="70"/>
      <c r="J58" s="70"/>
      <c r="K58" s="379"/>
      <c r="L58" s="379"/>
      <c r="M58" s="379"/>
      <c r="N58" s="325" t="s">
        <v>554</v>
      </c>
      <c r="O58" s="556"/>
      <c r="P58" s="556"/>
      <c r="Q58" s="556"/>
      <c r="R58" s="348"/>
      <c r="S58" s="348"/>
      <c r="T58" s="395"/>
      <c r="U58" s="174"/>
    </row>
    <row r="59" spans="2:29" s="182" customFormat="1" ht="15.75" customHeight="1" x14ac:dyDescent="0.25">
      <c r="B59" s="115" t="s">
        <v>7</v>
      </c>
      <c r="C59" s="116"/>
      <c r="D59" s="112">
        <v>80800</v>
      </c>
      <c r="E59" s="113">
        <v>91900</v>
      </c>
      <c r="F59" s="70"/>
      <c r="G59" s="348"/>
      <c r="H59" s="70"/>
      <c r="I59" s="70"/>
      <c r="J59" s="70"/>
      <c r="K59" s="70"/>
      <c r="L59" s="70"/>
      <c r="M59" s="70"/>
      <c r="N59" s="70"/>
      <c r="O59" s="70"/>
      <c r="P59" s="70"/>
      <c r="Q59" s="70"/>
      <c r="R59" s="348"/>
      <c r="S59" s="348"/>
      <c r="T59" s="395"/>
      <c r="U59" s="174"/>
    </row>
    <row r="60" spans="2:29" s="182" customFormat="1" ht="13.8" x14ac:dyDescent="0.25">
      <c r="B60" s="115" t="s">
        <v>56</v>
      </c>
      <c r="C60" s="116"/>
      <c r="D60" s="112">
        <v>81300</v>
      </c>
      <c r="E60" s="113">
        <v>93200</v>
      </c>
      <c r="F60" s="70"/>
      <c r="G60" s="348"/>
      <c r="H60" s="70"/>
      <c r="I60" s="70"/>
      <c r="J60" s="70"/>
      <c r="K60" s="70"/>
      <c r="L60" s="70"/>
      <c r="M60" s="70"/>
      <c r="N60" s="70"/>
      <c r="O60" s="70"/>
      <c r="P60" s="70"/>
      <c r="Q60" s="70"/>
      <c r="R60" s="348"/>
      <c r="S60" s="348"/>
      <c r="T60" s="395"/>
      <c r="U60" s="174"/>
    </row>
    <row r="61" spans="2:29" s="182" customFormat="1" ht="18" customHeight="1" x14ac:dyDescent="0.25">
      <c r="B61" s="555" t="s">
        <v>914</v>
      </c>
      <c r="C61" s="553"/>
      <c r="D61" s="553"/>
      <c r="E61" s="554"/>
      <c r="F61" s="70"/>
      <c r="G61" s="348"/>
      <c r="H61" s="70"/>
      <c r="I61" s="379"/>
      <c r="J61" s="379"/>
      <c r="K61" s="379"/>
      <c r="L61" s="379"/>
      <c r="M61" s="379"/>
      <c r="N61" s="325" t="s">
        <v>553</v>
      </c>
      <c r="O61" s="556"/>
      <c r="P61" s="556"/>
      <c r="Q61" s="556"/>
      <c r="R61" s="348"/>
      <c r="S61" s="348"/>
      <c r="T61" s="59"/>
      <c r="U61" s="174"/>
    </row>
    <row r="62" spans="2:29" s="182" customFormat="1" ht="13.8" x14ac:dyDescent="0.25">
      <c r="B62" s="110" t="s">
        <v>48</v>
      </c>
      <c r="C62" s="111"/>
      <c r="D62" s="112">
        <v>1530000</v>
      </c>
      <c r="E62" s="113">
        <v>2260000</v>
      </c>
      <c r="F62" s="70"/>
      <c r="G62" s="348"/>
      <c r="H62" s="70"/>
      <c r="I62" s="70"/>
      <c r="J62" s="70"/>
      <c r="K62" s="70"/>
      <c r="L62" s="70"/>
      <c r="M62" s="70"/>
      <c r="N62" s="70"/>
      <c r="O62" s="70"/>
      <c r="P62" s="70"/>
      <c r="Q62" s="70"/>
      <c r="R62" s="348"/>
      <c r="S62" s="348"/>
      <c r="T62" s="59"/>
      <c r="U62" s="174"/>
    </row>
    <row r="63" spans="2:29" s="182" customFormat="1" ht="13.8" x14ac:dyDescent="0.25">
      <c r="B63" s="110" t="s">
        <v>7</v>
      </c>
      <c r="C63" s="111"/>
      <c r="D63" s="112">
        <v>1490000</v>
      </c>
      <c r="E63" s="113">
        <v>2140000</v>
      </c>
      <c r="F63" s="70"/>
      <c r="G63" s="70"/>
      <c r="H63" s="70"/>
      <c r="I63" s="70"/>
      <c r="J63" s="70"/>
      <c r="K63" s="70"/>
      <c r="L63" s="70"/>
      <c r="M63" s="70"/>
      <c r="N63" s="70"/>
      <c r="O63" s="70"/>
      <c r="P63" s="70"/>
      <c r="Q63" s="70"/>
      <c r="R63" s="70"/>
      <c r="S63" s="70"/>
      <c r="T63" s="395"/>
      <c r="U63" s="174"/>
    </row>
    <row r="64" spans="2:29" s="182" customFormat="1" ht="18" customHeight="1" thickBot="1" x14ac:dyDescent="0.3">
      <c r="B64" s="386" t="s">
        <v>56</v>
      </c>
      <c r="C64" s="387"/>
      <c r="D64" s="119">
        <v>1110000</v>
      </c>
      <c r="E64" s="120">
        <v>1940000</v>
      </c>
      <c r="F64" s="70"/>
      <c r="G64" s="70"/>
      <c r="H64" s="379"/>
      <c r="I64" s="379"/>
      <c r="J64" s="379"/>
      <c r="K64" s="379"/>
      <c r="L64" s="379"/>
      <c r="M64" s="379"/>
      <c r="N64" s="325" t="s">
        <v>336</v>
      </c>
      <c r="O64" s="543">
        <f>ROUND(O58+O61*(((1+AE4)^AD4-1)/(AE4*(1+AE4)^AD4)),-3)</f>
        <v>0</v>
      </c>
      <c r="P64" s="543"/>
      <c r="Q64" s="543"/>
      <c r="R64" s="70"/>
      <c r="S64" s="70"/>
      <c r="T64" s="70"/>
      <c r="U64" s="174"/>
    </row>
    <row r="65" spans="1:29" s="182" customFormat="1" ht="14.4" thickTop="1" x14ac:dyDescent="0.25">
      <c r="B65" s="388"/>
      <c r="C65" s="388"/>
      <c r="D65" s="389"/>
      <c r="E65" s="389"/>
      <c r="F65" s="70"/>
      <c r="G65" s="70"/>
      <c r="H65" s="379"/>
      <c r="I65" s="379"/>
      <c r="J65" s="379"/>
      <c r="K65" s="379"/>
      <c r="L65" s="379"/>
      <c r="M65" s="379"/>
      <c r="N65" s="379"/>
      <c r="O65" s="379"/>
      <c r="P65" s="379"/>
      <c r="Q65" s="379"/>
      <c r="R65" s="70"/>
      <c r="S65" s="70"/>
      <c r="T65" s="70"/>
      <c r="U65" s="174"/>
    </row>
    <row r="66" spans="1:29" s="182" customFormat="1" ht="14.25" customHeight="1" x14ac:dyDescent="0.25">
      <c r="B66" s="126" t="s">
        <v>38</v>
      </c>
      <c r="C66" s="70"/>
      <c r="D66" s="70"/>
      <c r="E66" s="70"/>
      <c r="F66" s="70"/>
      <c r="G66" s="70"/>
      <c r="H66" s="379"/>
      <c r="I66" s="70"/>
      <c r="J66" s="70"/>
      <c r="K66" s="70"/>
      <c r="L66" s="70"/>
      <c r="M66" s="70"/>
      <c r="N66" s="70"/>
      <c r="O66" s="70"/>
      <c r="P66" s="70"/>
      <c r="Q66" s="70"/>
      <c r="R66" s="70"/>
      <c r="S66" s="70"/>
      <c r="T66" s="89"/>
      <c r="U66" s="174"/>
    </row>
    <row r="67" spans="1:29" s="182" customFormat="1" ht="18" customHeight="1" x14ac:dyDescent="0.3">
      <c r="A67" s="442"/>
      <c r="B67" s="547" t="s">
        <v>693</v>
      </c>
      <c r="C67" s="547"/>
      <c r="D67" s="547"/>
      <c r="E67" s="547"/>
      <c r="F67" s="547"/>
      <c r="G67" s="70"/>
      <c r="H67" s="379"/>
      <c r="I67" s="379"/>
      <c r="J67" s="379"/>
      <c r="K67" s="379"/>
      <c r="L67" s="348"/>
      <c r="M67" s="352"/>
      <c r="N67" s="351" t="s">
        <v>337</v>
      </c>
      <c r="O67" s="550" t="str">
        <f>IF(O64=0,"",O55*(IF(AD4=0,"",((1+AE4)^AD4-1)/(AE4*(1+AE4)^AD4)))/O64)</f>
        <v/>
      </c>
      <c r="P67" s="550"/>
      <c r="Q67" s="550"/>
      <c r="R67" s="70"/>
      <c r="S67" s="70"/>
      <c r="T67" s="89" t="s">
        <v>44</v>
      </c>
      <c r="U67" s="174"/>
      <c r="V67" s="174"/>
      <c r="W67" s="45"/>
      <c r="X67" s="196"/>
      <c r="Y67" s="196"/>
      <c r="Z67" s="202"/>
      <c r="AA67" s="202"/>
      <c r="AB67" s="45"/>
      <c r="AC67" s="174"/>
    </row>
    <row r="68" spans="1:29" s="182" customFormat="1" ht="14.25" customHeight="1" x14ac:dyDescent="0.25">
      <c r="A68" s="442"/>
      <c r="B68" s="547"/>
      <c r="C68" s="547"/>
      <c r="D68" s="547"/>
      <c r="E68" s="547"/>
      <c r="F68" s="547"/>
      <c r="G68" s="353"/>
      <c r="H68" s="379"/>
      <c r="I68" s="379"/>
      <c r="J68" s="70"/>
      <c r="K68" s="70"/>
      <c r="L68" s="70"/>
      <c r="M68" s="70"/>
      <c r="N68" s="70"/>
      <c r="O68" s="70"/>
      <c r="P68" s="70"/>
      <c r="Q68" s="70"/>
      <c r="R68" s="345"/>
      <c r="S68" s="70"/>
      <c r="T68" s="89"/>
      <c r="U68" s="174"/>
      <c r="V68" s="174"/>
      <c r="W68" s="45"/>
      <c r="X68" s="197"/>
      <c r="Y68" s="197"/>
      <c r="Z68" s="202"/>
      <c r="AA68" s="202"/>
      <c r="AB68" s="45"/>
      <c r="AC68" s="174"/>
    </row>
    <row r="69" spans="1:29" s="182" customFormat="1" ht="13.8" x14ac:dyDescent="0.25">
      <c r="A69" s="442"/>
      <c r="B69" s="546" t="s">
        <v>694</v>
      </c>
      <c r="C69" s="546"/>
      <c r="D69" s="546"/>
      <c r="E69" s="546"/>
      <c r="F69" s="546"/>
      <c r="G69" s="353"/>
      <c r="H69" s="348"/>
      <c r="I69" s="348"/>
      <c r="J69" s="348"/>
      <c r="K69" s="348"/>
      <c r="L69" s="348"/>
      <c r="M69" s="348"/>
      <c r="N69" s="348"/>
      <c r="O69" s="348"/>
      <c r="P69" s="348"/>
      <c r="Q69" s="348"/>
      <c r="R69" s="345"/>
      <c r="S69" s="70"/>
      <c r="T69" s="89"/>
      <c r="U69" s="174"/>
      <c r="V69" s="174"/>
      <c r="W69" s="45"/>
      <c r="X69" s="197"/>
      <c r="Y69" s="197"/>
      <c r="Z69" s="202"/>
      <c r="AA69" s="202"/>
      <c r="AB69" s="45"/>
      <c r="AC69" s="174"/>
    </row>
    <row r="70" spans="1:29" s="182" customFormat="1" ht="15" customHeight="1" x14ac:dyDescent="0.25">
      <c r="A70" s="442"/>
      <c r="B70" s="546"/>
      <c r="C70" s="546"/>
      <c r="D70" s="546"/>
      <c r="E70" s="546"/>
      <c r="F70" s="546"/>
      <c r="G70" s="70"/>
      <c r="H70" s="348"/>
      <c r="I70" s="348"/>
      <c r="J70" s="348"/>
      <c r="K70" s="348"/>
      <c r="L70" s="70"/>
      <c r="M70" s="70"/>
      <c r="N70" s="70"/>
      <c r="O70" s="70"/>
      <c r="P70" s="70"/>
      <c r="Q70" s="70"/>
      <c r="R70" s="70"/>
      <c r="S70" s="70"/>
      <c r="T70" s="70"/>
      <c r="U70" s="174"/>
      <c r="V70" s="174"/>
      <c r="W70" s="45"/>
      <c r="X70" s="535"/>
      <c r="Y70" s="535"/>
      <c r="Z70" s="535"/>
      <c r="AA70" s="535"/>
      <c r="AB70" s="45"/>
      <c r="AC70" s="174"/>
    </row>
    <row r="71" spans="1:29" s="182" customFormat="1" ht="15" customHeight="1" x14ac:dyDescent="0.25">
      <c r="A71" s="442"/>
      <c r="B71" s="344" t="s">
        <v>695</v>
      </c>
      <c r="C71" s="441"/>
      <c r="D71" s="441"/>
      <c r="E71" s="441"/>
      <c r="F71" s="441"/>
      <c r="G71" s="70"/>
      <c r="H71" s="70"/>
      <c r="I71" s="70"/>
      <c r="J71" s="70"/>
      <c r="K71" s="70"/>
      <c r="L71" s="70"/>
      <c r="M71" s="70"/>
      <c r="N71" s="70"/>
      <c r="O71" s="70"/>
      <c r="P71" s="70"/>
      <c r="Q71" s="70"/>
      <c r="R71" s="70"/>
      <c r="S71" s="70"/>
      <c r="T71" s="124"/>
      <c r="U71" s="203"/>
      <c r="V71" s="174"/>
      <c r="W71" s="45"/>
      <c r="X71" s="196"/>
      <c r="Y71" s="196"/>
      <c r="Z71" s="202"/>
      <c r="AA71" s="202"/>
      <c r="AB71" s="45"/>
      <c r="AC71" s="174"/>
    </row>
    <row r="72" spans="1:29" s="182" customFormat="1" ht="15" customHeight="1" x14ac:dyDescent="0.25">
      <c r="A72" s="442"/>
      <c r="B72" s="344" t="s">
        <v>696</v>
      </c>
      <c r="C72" s="441"/>
      <c r="D72" s="441"/>
      <c r="E72" s="441"/>
      <c r="F72" s="441"/>
      <c r="G72" s="70"/>
      <c r="H72" s="70"/>
      <c r="I72" s="70"/>
      <c r="J72" s="70"/>
      <c r="K72" s="70"/>
      <c r="L72" s="70"/>
      <c r="M72" s="70"/>
      <c r="N72" s="70"/>
      <c r="O72" s="70"/>
      <c r="P72" s="70"/>
      <c r="Q72" s="70"/>
      <c r="R72" s="70"/>
      <c r="S72" s="70"/>
      <c r="T72" s="124"/>
      <c r="U72" s="203"/>
      <c r="V72" s="174"/>
      <c r="W72" s="45"/>
      <c r="X72" s="196"/>
      <c r="Y72" s="196"/>
      <c r="Z72" s="202"/>
      <c r="AA72" s="202"/>
      <c r="AB72" s="45"/>
      <c r="AC72" s="174"/>
    </row>
    <row r="73" spans="1:29" s="182" customFormat="1" ht="13.8" x14ac:dyDescent="0.25">
      <c r="A73" s="442"/>
      <c r="B73" s="344" t="s">
        <v>697</v>
      </c>
      <c r="C73" s="441"/>
      <c r="D73" s="441"/>
      <c r="E73" s="441"/>
      <c r="F73" s="441"/>
      <c r="G73" s="70"/>
      <c r="H73" s="70"/>
      <c r="I73" s="70"/>
      <c r="J73" s="70"/>
      <c r="K73" s="70"/>
      <c r="L73" s="70"/>
      <c r="M73" s="70"/>
      <c r="N73" s="70"/>
      <c r="O73" s="70"/>
      <c r="P73" s="70"/>
      <c r="Q73" s="70"/>
      <c r="R73" s="70"/>
      <c r="S73" s="70"/>
      <c r="T73" s="70"/>
      <c r="U73" s="174"/>
      <c r="V73" s="174"/>
      <c r="W73" s="45"/>
      <c r="X73" s="45"/>
      <c r="Y73" s="45"/>
      <c r="Z73" s="45"/>
      <c r="AA73" s="45"/>
      <c r="AB73" s="45"/>
      <c r="AC73" s="174"/>
    </row>
    <row r="74" spans="1:29" s="182" customFormat="1" ht="16.5" customHeight="1" x14ac:dyDescent="0.25">
      <c r="B74" s="70"/>
      <c r="C74" s="70"/>
      <c r="D74" s="70"/>
      <c r="E74" s="70"/>
      <c r="F74" s="70"/>
      <c r="G74" s="70"/>
      <c r="H74" s="70"/>
      <c r="I74" s="70"/>
      <c r="J74" s="70"/>
      <c r="K74" s="70"/>
      <c r="L74" s="70"/>
      <c r="M74" s="70"/>
      <c r="N74" s="70"/>
      <c r="O74" s="70"/>
      <c r="P74" s="70"/>
      <c r="Q74" s="70"/>
      <c r="R74" s="70"/>
      <c r="S74" s="70"/>
      <c r="T74" s="70"/>
      <c r="U74" s="174"/>
      <c r="V74" s="174"/>
      <c r="W74" s="174"/>
      <c r="X74" s="174"/>
      <c r="Y74" s="174"/>
      <c r="Z74" s="174"/>
      <c r="AA74" s="174"/>
      <c r="AB74" s="174"/>
      <c r="AC74" s="174"/>
    </row>
    <row r="75" spans="1:29" s="182" customFormat="1" ht="13.5" customHeight="1" x14ac:dyDescent="0.25">
      <c r="B75" s="70"/>
      <c r="C75" s="70"/>
      <c r="D75" s="70"/>
      <c r="E75" s="70"/>
      <c r="F75" s="70"/>
      <c r="G75" s="70"/>
      <c r="H75" s="70"/>
      <c r="I75" s="70"/>
      <c r="J75" s="70"/>
      <c r="K75" s="70"/>
      <c r="L75" s="70"/>
      <c r="M75" s="70"/>
      <c r="N75" s="70"/>
      <c r="O75" s="70"/>
      <c r="P75" s="70"/>
      <c r="Q75" s="70"/>
      <c r="R75" s="70"/>
      <c r="S75" s="70"/>
      <c r="T75" s="70"/>
      <c r="U75" s="174"/>
      <c r="V75" s="174"/>
      <c r="W75" s="174"/>
      <c r="X75" s="174"/>
      <c r="Y75" s="174"/>
      <c r="Z75" s="174"/>
      <c r="AA75" s="174"/>
      <c r="AB75" s="174"/>
      <c r="AC75" s="174"/>
    </row>
    <row r="76" spans="1:29" s="182" customFormat="1" ht="15.75" customHeight="1" x14ac:dyDescent="0.25">
      <c r="B76" s="70"/>
      <c r="C76" s="70"/>
      <c r="D76" s="70"/>
      <c r="E76" s="70"/>
      <c r="F76" s="70"/>
      <c r="G76" s="70"/>
      <c r="H76" s="343"/>
      <c r="I76" s="343"/>
      <c r="J76" s="343"/>
      <c r="K76" s="343"/>
      <c r="L76" s="343"/>
      <c r="M76" s="343"/>
      <c r="N76" s="343"/>
      <c r="O76" s="343"/>
      <c r="P76" s="343"/>
      <c r="Q76" s="343"/>
      <c r="R76" s="343"/>
      <c r="S76" s="343"/>
      <c r="T76" s="70"/>
      <c r="U76" s="174"/>
      <c r="V76" s="174"/>
      <c r="W76" s="174"/>
      <c r="X76" s="174"/>
      <c r="Y76" s="174"/>
      <c r="Z76" s="174"/>
      <c r="AA76" s="174"/>
      <c r="AB76" s="174"/>
      <c r="AC76" s="174"/>
    </row>
    <row r="77" spans="1:29" s="182" customFormat="1" ht="15.75" customHeight="1" x14ac:dyDescent="0.3">
      <c r="B77" s="70"/>
      <c r="C77" s="70"/>
      <c r="D77" s="70"/>
      <c r="E77" s="70"/>
      <c r="F77" s="70"/>
      <c r="G77" s="70"/>
      <c r="H77" s="343"/>
      <c r="I77" s="343"/>
      <c r="J77" s="343"/>
      <c r="K77" s="343"/>
      <c r="L77" s="343"/>
      <c r="M77" s="343"/>
      <c r="N77" s="343"/>
      <c r="O77" s="343"/>
      <c r="P77" s="343"/>
      <c r="Q77" s="343"/>
      <c r="R77" s="343"/>
      <c r="S77" s="343"/>
      <c r="T77" s="374"/>
      <c r="U77" s="174"/>
      <c r="V77" s="174"/>
      <c r="W77" s="174"/>
      <c r="X77" s="174"/>
      <c r="Y77" s="174"/>
      <c r="Z77" s="174"/>
      <c r="AA77" s="174"/>
      <c r="AB77" s="174"/>
      <c r="AC77" s="174"/>
    </row>
    <row r="78" spans="1:29" s="182" customFormat="1" ht="13.8" x14ac:dyDescent="0.25">
      <c r="B78" s="70"/>
      <c r="C78" s="70"/>
      <c r="D78" s="70"/>
      <c r="E78" s="70"/>
      <c r="F78" s="343"/>
      <c r="G78" s="343"/>
      <c r="H78" s="343"/>
      <c r="I78" s="343"/>
      <c r="J78" s="343"/>
      <c r="K78" s="343"/>
      <c r="L78" s="343"/>
      <c r="M78" s="343"/>
      <c r="N78" s="343"/>
      <c r="O78" s="343"/>
      <c r="P78" s="343"/>
      <c r="Q78" s="343"/>
      <c r="R78" s="343"/>
      <c r="S78" s="343"/>
      <c r="T78" s="358"/>
      <c r="U78" s="174"/>
      <c r="V78" s="174"/>
      <c r="W78" s="174"/>
      <c r="X78" s="174"/>
      <c r="Y78" s="174"/>
      <c r="Z78" s="174"/>
      <c r="AA78" s="174"/>
      <c r="AB78" s="174"/>
      <c r="AC78" s="174"/>
    </row>
    <row r="79" spans="1:29" x14ac:dyDescent="0.25">
      <c r="B79" s="60"/>
      <c r="C79" s="60"/>
      <c r="D79" s="60"/>
      <c r="E79" s="60"/>
      <c r="F79" s="343"/>
      <c r="G79" s="343"/>
      <c r="H79" s="345"/>
      <c r="I79" s="345"/>
      <c r="J79" s="345"/>
      <c r="K79" s="345"/>
      <c r="L79" s="345"/>
      <c r="M79" s="345"/>
      <c r="N79" s="345"/>
      <c r="O79" s="345"/>
      <c r="P79" s="345"/>
      <c r="Q79" s="345"/>
      <c r="R79" s="345"/>
      <c r="S79" s="345"/>
      <c r="T79" s="60"/>
    </row>
    <row r="80" spans="1:29" x14ac:dyDescent="0.25">
      <c r="B80" s="60"/>
      <c r="C80" s="60"/>
      <c r="D80" s="60"/>
      <c r="E80" s="60"/>
      <c r="F80" s="343"/>
      <c r="G80" s="343"/>
      <c r="H80" s="60"/>
      <c r="I80" s="60"/>
      <c r="J80" s="60"/>
      <c r="K80" s="60"/>
      <c r="L80" s="60"/>
      <c r="M80" s="60"/>
      <c r="N80" s="60"/>
      <c r="O80" s="60"/>
      <c r="P80" s="60"/>
      <c r="Q80" s="60"/>
      <c r="R80" s="60"/>
      <c r="S80" s="60"/>
      <c r="T80" s="60"/>
    </row>
    <row r="81" spans="2:19" ht="27.75" customHeight="1" x14ac:dyDescent="0.25">
      <c r="F81" s="205"/>
      <c r="G81" s="205"/>
      <c r="H81" s="205"/>
      <c r="I81" s="205"/>
      <c r="J81" s="205"/>
      <c r="K81" s="205"/>
      <c r="L81" s="205"/>
      <c r="M81" s="205"/>
      <c r="N81" s="205"/>
      <c r="O81" s="205"/>
      <c r="P81" s="205"/>
      <c r="Q81" s="205"/>
      <c r="R81" s="205"/>
      <c r="S81" s="205"/>
    </row>
    <row r="82" spans="2:19" ht="12.75" hidden="1" customHeight="1" x14ac:dyDescent="0.25">
      <c r="B82" s="198" t="s">
        <v>56</v>
      </c>
      <c r="C82" s="199"/>
      <c r="D82" s="200"/>
      <c r="E82" s="201"/>
    </row>
    <row r="83" spans="2:19" x14ac:dyDescent="0.25"/>
  </sheetData>
  <sheetProtection selectLockedCells="1"/>
  <mergeCells count="44">
    <mergeCell ref="B69:F70"/>
    <mergeCell ref="B67:F68"/>
    <mergeCell ref="U32:AH34"/>
    <mergeCell ref="O64:Q64"/>
    <mergeCell ref="D29:G31"/>
    <mergeCell ref="O67:Q67"/>
    <mergeCell ref="B53:E53"/>
    <mergeCell ref="B57:E57"/>
    <mergeCell ref="B61:E61"/>
    <mergeCell ref="M48:O48"/>
    <mergeCell ref="M49:O49"/>
    <mergeCell ref="O52:Q52"/>
    <mergeCell ref="O55:Q55"/>
    <mergeCell ref="O58:Q58"/>
    <mergeCell ref="O61:Q61"/>
    <mergeCell ref="M45:O45"/>
    <mergeCell ref="M46:O46"/>
    <mergeCell ref="M47:O47"/>
    <mergeCell ref="S29:S30"/>
    <mergeCell ref="D32:G32"/>
    <mergeCell ref="D34:G34"/>
    <mergeCell ref="D36:G36"/>
    <mergeCell ref="D38:G38"/>
    <mergeCell ref="B3:S3"/>
    <mergeCell ref="B5:S5"/>
    <mergeCell ref="X70:AA70"/>
    <mergeCell ref="B4:S4"/>
    <mergeCell ref="D10:I10"/>
    <mergeCell ref="K26:S26"/>
    <mergeCell ref="D24:S24"/>
    <mergeCell ref="D26:F26"/>
    <mergeCell ref="F20:I20"/>
    <mergeCell ref="M29:Q29"/>
    <mergeCell ref="I29:I30"/>
    <mergeCell ref="K29:K30"/>
    <mergeCell ref="N10:P10"/>
    <mergeCell ref="M43:O43"/>
    <mergeCell ref="N17:P17"/>
    <mergeCell ref="F22:I22"/>
    <mergeCell ref="N22:P22"/>
    <mergeCell ref="D13:E13"/>
    <mergeCell ref="G13:I13"/>
    <mergeCell ref="N13:S13"/>
    <mergeCell ref="H17:K17"/>
  </mergeCells>
  <phoneticPr fontId="21" type="noConversion"/>
  <pageMargins left="0.7" right="0.2" top="0.75" bottom="0.5" header="0.05" footer="0.05"/>
  <pageSetup scale="50" orientation="portrait" r:id="rId1"/>
  <headerFooter alignWithMargins="0">
    <oddFooter>&amp;L&amp;F,&amp;A&amp;R&amp;D  &amp;T</oddFooter>
  </headerFooter>
  <ignoredErrors>
    <ignoredError sqref="M40 I38:K38 M38:S38 O40:Q40 I32:K32 I50:L51 I53:L53 I54:J55 I46:K48 L48 L47 L46 L49 L45 M32:S32 M34:S34 I34:K34 M36:S36 I36:K36 I52:K52 J20:K20 E20 J17:K17 J13:P13 E13 D14:S16 Q10:R10 J10:M10 E17 D18:K19 D21:S21 L17:M17 L18:S20 Q17:R17 D23:S23 E22 J22:M22 Q22:R22 D25:S25 G26:J26 D11:S12 D10:I10 D13 D26:F26 K26:S26 D24:S24 D22 S22 N22:P22 F22:I22 D17 S17 D20 N17:P17 F17:I17 N10:P10 S10 F13:I13 Q13:S13 F20:I20 I49:J49 I45:J45" unlockedFormula="1"/>
    <ignoredError sqref="M52 M45:O45 M49:O49 M46:O46 M47:O47 M48:O48 O64:Q66 O62:Q63 P67:Q67 O67 P45:Q51 M53:N53 M50:O51 O52:Q53 O55" evalError="1" unlockedFormula="1"/>
    <ignoredError sqref="M54:Q54 N52 M67:N67 M64:N66 M62:N63 M58:N61 M56:Q57 M55:N55 P55:Q55" evalError="1"/>
  </ignoredErrors>
  <drawing r:id="rId2"/>
  <legacyDrawing r:id="rId3"/>
  <controls>
    <mc:AlternateContent xmlns:mc="http://schemas.openxmlformats.org/markup-compatibility/2006">
      <mc:Choice Requires="x14">
        <control shapeId="2051" r:id="rId4" name="CommandButton2">
          <controlPr defaultSize="0" print="0" autoLine="0" r:id="rId5">
            <anchor moveWithCells="1" sizeWithCells="1">
              <from>
                <xdr:col>12</xdr:col>
                <xdr:colOff>236220</xdr:colOff>
                <xdr:row>3</xdr:row>
                <xdr:rowOff>99060</xdr:rowOff>
              </from>
              <to>
                <xdr:col>14</xdr:col>
                <xdr:colOff>259080</xdr:colOff>
                <xdr:row>4</xdr:row>
                <xdr:rowOff>160020</xdr:rowOff>
              </to>
            </anchor>
          </controlPr>
        </control>
      </mc:Choice>
      <mc:Fallback>
        <control shapeId="2051" r:id="rId4" name="CommandButton2"/>
      </mc:Fallback>
    </mc:AlternateContent>
    <mc:AlternateContent xmlns:mc="http://schemas.openxmlformats.org/markup-compatibility/2006">
      <mc:Choice Requires="x14">
        <control shapeId="2057" r:id="rId6" name="CommandButton3">
          <controlPr defaultSize="0" print="0" autoLine="0" r:id="rId7">
            <anchor moveWithCells="1" sizeWithCells="1">
              <from>
                <xdr:col>14</xdr:col>
                <xdr:colOff>365760</xdr:colOff>
                <xdr:row>3</xdr:row>
                <xdr:rowOff>99060</xdr:rowOff>
              </from>
              <to>
                <xdr:col>16</xdr:col>
                <xdr:colOff>381000</xdr:colOff>
                <xdr:row>4</xdr:row>
                <xdr:rowOff>160020</xdr:rowOff>
              </to>
            </anchor>
          </controlPr>
        </control>
      </mc:Choice>
      <mc:Fallback>
        <control shapeId="2057" r:id="rId6" name="CommandButton3"/>
      </mc:Fallback>
    </mc:AlternateContent>
    <mc:AlternateContent xmlns:mc="http://schemas.openxmlformats.org/markup-compatibility/2006">
      <mc:Choice Requires="x14">
        <control shapeId="2058" r:id="rId8" name="CommandButton4">
          <controlPr defaultSize="0" print="0" autoLine="0" r:id="rId9">
            <anchor moveWithCells="1" sizeWithCells="1">
              <from>
                <xdr:col>16</xdr:col>
                <xdr:colOff>518160</xdr:colOff>
                <xdr:row>3</xdr:row>
                <xdr:rowOff>99060</xdr:rowOff>
              </from>
              <to>
                <xdr:col>18</xdr:col>
                <xdr:colOff>518160</xdr:colOff>
                <xdr:row>4</xdr:row>
                <xdr:rowOff>160020</xdr:rowOff>
              </to>
            </anchor>
          </controlPr>
        </control>
      </mc:Choice>
      <mc:Fallback>
        <control shapeId="2058" r:id="rId8" name="CommandButton4"/>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Fields!$P$2:$P$168</xm:f>
          </x14:formula1>
          <xm:sqref>D32:G38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M90"/>
  <sheetViews>
    <sheetView showGridLines="0" view="pageBreakPreview" topLeftCell="A11" zoomScale="70" zoomScaleNormal="89" zoomScaleSheetLayoutView="70" workbookViewId="0">
      <selection activeCell="D31" sqref="D31:G31"/>
    </sheetView>
  </sheetViews>
  <sheetFormatPr defaultColWidth="9.109375" defaultRowHeight="13.2" zeroHeight="1" x14ac:dyDescent="0.25"/>
  <cols>
    <col min="1" max="1" width="2.6640625" style="60" customWidth="1"/>
    <col min="2" max="2" width="23.6640625" style="60" customWidth="1"/>
    <col min="3" max="3" width="3.109375" style="60" customWidth="1"/>
    <col min="4" max="4" width="18.6640625" style="60" customWidth="1"/>
    <col min="5" max="5" width="24.6640625" style="60" customWidth="1"/>
    <col min="6" max="6" width="21.6640625" style="60" customWidth="1"/>
    <col min="7" max="7" width="17.5546875" style="60" customWidth="1"/>
    <col min="8" max="8" width="1.6640625" style="60" customWidth="1"/>
    <col min="9" max="9" width="15.6640625" style="60" customWidth="1"/>
    <col min="10" max="10" width="2.33203125" style="60" customWidth="1"/>
    <col min="11" max="11" width="15.109375" style="60" customWidth="1"/>
    <col min="12" max="12" width="2.6640625" style="60" customWidth="1"/>
    <col min="13" max="13" width="8.88671875" style="60" customWidth="1"/>
    <col min="14" max="14" width="2.33203125" style="60" customWidth="1"/>
    <col min="15" max="15" width="8.88671875" style="60" customWidth="1"/>
    <col min="16" max="16" width="2.33203125" style="60" customWidth="1"/>
    <col min="17" max="17" width="8.88671875" style="60" customWidth="1"/>
    <col min="18" max="18" width="2.44140625" style="60" customWidth="1"/>
    <col min="19" max="19" width="16.88671875" style="60" customWidth="1"/>
    <col min="20" max="20" width="2.44140625" style="60" customWidth="1"/>
    <col min="21" max="21" width="9.109375" style="58" customWidth="1"/>
    <col min="22" max="22" width="9.33203125" style="58" customWidth="1"/>
    <col min="23" max="23" width="1.44140625" style="58" customWidth="1"/>
    <col min="24" max="25" width="9.109375" style="58" customWidth="1"/>
    <col min="26" max="27" width="9.109375" style="58" hidden="1" customWidth="1"/>
    <col min="28" max="28" width="11.6640625" style="58" hidden="1" customWidth="1"/>
    <col min="29" max="29" width="9.109375" style="58" hidden="1" customWidth="1"/>
    <col min="30" max="30" width="4.5546875" style="58" hidden="1" customWidth="1"/>
    <col min="31" max="33" width="9.109375" style="60" hidden="1" customWidth="1"/>
    <col min="34" max="34" width="9.6640625" style="60" bestFit="1" customWidth="1"/>
    <col min="35" max="16384" width="9.109375" style="60"/>
  </cols>
  <sheetData>
    <row r="1" spans="1:32" ht="13.8" x14ac:dyDescent="0.25">
      <c r="B1" s="219"/>
      <c r="C1" s="219"/>
      <c r="D1" s="219"/>
      <c r="E1" s="219"/>
      <c r="F1" s="219"/>
      <c r="G1" s="219"/>
      <c r="H1" s="219"/>
      <c r="I1" s="219"/>
      <c r="J1" s="219"/>
      <c r="K1" s="219"/>
      <c r="L1" s="219"/>
      <c r="M1" s="219"/>
      <c r="N1" s="219"/>
      <c r="O1" s="219"/>
      <c r="P1" s="219"/>
      <c r="Q1" s="219"/>
      <c r="R1" s="219"/>
      <c r="S1" s="219"/>
      <c r="T1" s="219"/>
      <c r="AA1" s="59" t="s">
        <v>36</v>
      </c>
      <c r="AB1" s="59"/>
      <c r="AC1" s="59"/>
      <c r="AD1" s="59"/>
    </row>
    <row r="2" spans="1:32" ht="13.8" x14ac:dyDescent="0.25">
      <c r="B2" s="219"/>
      <c r="C2" s="219"/>
      <c r="D2" s="219"/>
      <c r="E2" s="219"/>
      <c r="F2" s="219"/>
      <c r="G2" s="219"/>
      <c r="H2" s="219"/>
      <c r="I2" s="219"/>
      <c r="J2" s="219"/>
      <c r="K2" s="219"/>
      <c r="L2" s="219"/>
      <c r="M2" s="219"/>
      <c r="N2" s="219"/>
      <c r="O2" s="219"/>
      <c r="P2" s="219"/>
      <c r="Q2" s="219"/>
      <c r="R2" s="219"/>
      <c r="S2" s="219"/>
      <c r="T2" s="219"/>
      <c r="AA2" s="59"/>
      <c r="AB2" s="59"/>
      <c r="AC2" s="59"/>
      <c r="AD2" s="59"/>
    </row>
    <row r="3" spans="1:32" ht="20.25" customHeight="1" x14ac:dyDescent="0.25">
      <c r="A3" s="557" t="s">
        <v>0</v>
      </c>
      <c r="B3" s="557"/>
      <c r="C3" s="557"/>
      <c r="D3" s="557"/>
      <c r="E3" s="557"/>
      <c r="F3" s="557"/>
      <c r="G3" s="557"/>
      <c r="H3" s="557"/>
      <c r="I3" s="557"/>
      <c r="J3" s="557"/>
      <c r="K3" s="557"/>
      <c r="L3" s="557"/>
      <c r="M3" s="557"/>
      <c r="N3" s="557"/>
      <c r="O3" s="557"/>
      <c r="P3" s="557"/>
      <c r="Q3" s="557"/>
      <c r="R3" s="557"/>
      <c r="S3" s="557"/>
      <c r="T3" s="557"/>
      <c r="AA3" s="61" t="s">
        <v>33</v>
      </c>
      <c r="AB3" s="61" t="s">
        <v>34</v>
      </c>
      <c r="AC3" s="61" t="s">
        <v>35</v>
      </c>
      <c r="AD3" s="61" t="s">
        <v>28</v>
      </c>
      <c r="AE3" s="204" t="s">
        <v>319</v>
      </c>
      <c r="AF3" s="225" t="s">
        <v>334</v>
      </c>
    </row>
    <row r="4" spans="1:32" ht="21" x14ac:dyDescent="0.25">
      <c r="A4" s="557" t="s">
        <v>46</v>
      </c>
      <c r="B4" s="557"/>
      <c r="C4" s="557"/>
      <c r="D4" s="557"/>
      <c r="E4" s="557"/>
      <c r="F4" s="557"/>
      <c r="G4" s="557"/>
      <c r="H4" s="557"/>
      <c r="I4" s="557"/>
      <c r="J4" s="557"/>
      <c r="K4" s="557"/>
      <c r="L4" s="557"/>
      <c r="M4" s="557"/>
      <c r="N4" s="557"/>
      <c r="O4" s="557"/>
      <c r="P4" s="557"/>
      <c r="Q4" s="557"/>
      <c r="R4" s="557"/>
      <c r="S4" s="557"/>
      <c r="T4" s="557"/>
      <c r="AA4" s="45">
        <v>1</v>
      </c>
      <c r="AB4" s="45">
        <v>1</v>
      </c>
      <c r="AC4" s="45" t="str">
        <f>IF(D20="urban",1,IF(D20="Rural",2,""))</f>
        <v/>
      </c>
      <c r="AD4" s="45">
        <f>IF(F20="interstate",1,IF(F20="off system",3,2))</f>
        <v>2</v>
      </c>
      <c r="AE4" s="206">
        <f>MAX(S31:S37)</f>
        <v>0</v>
      </c>
      <c r="AF4" s="175">
        <v>0.05</v>
      </c>
    </row>
    <row r="5" spans="1:32" ht="17.399999999999999" x14ac:dyDescent="0.25">
      <c r="A5" s="560" t="s">
        <v>22</v>
      </c>
      <c r="B5" s="560"/>
      <c r="C5" s="560"/>
      <c r="D5" s="560"/>
      <c r="E5" s="560"/>
      <c r="F5" s="560"/>
      <c r="G5" s="560"/>
      <c r="H5" s="560"/>
      <c r="I5" s="560"/>
      <c r="J5" s="560"/>
      <c r="K5" s="560"/>
      <c r="L5" s="560"/>
      <c r="M5" s="560"/>
      <c r="N5" s="560"/>
      <c r="O5" s="560"/>
      <c r="P5" s="560"/>
      <c r="Q5" s="560"/>
      <c r="R5" s="560"/>
      <c r="S5" s="560"/>
      <c r="T5" s="560"/>
    </row>
    <row r="6" spans="1:32" ht="44.4" x14ac:dyDescent="0.7">
      <c r="B6" s="220"/>
      <c r="C6" s="220"/>
      <c r="D6" s="298"/>
      <c r="E6" s="221"/>
      <c r="F6" s="221"/>
      <c r="G6" s="221"/>
      <c r="H6" s="221"/>
      <c r="I6" s="221"/>
      <c r="J6" s="221"/>
      <c r="K6" s="221"/>
      <c r="L6" s="221"/>
      <c r="M6" s="221"/>
      <c r="N6" s="221"/>
      <c r="O6" s="221"/>
      <c r="P6" s="221"/>
      <c r="Q6" s="221"/>
      <c r="R6" s="221"/>
      <c r="S6" s="221"/>
      <c r="T6" s="221"/>
    </row>
    <row r="7" spans="1:32" ht="10.5" customHeight="1" x14ac:dyDescent="0.3">
      <c r="B7" s="62"/>
      <c r="C7" s="62"/>
      <c r="D7" s="219"/>
      <c r="E7" s="219"/>
      <c r="F7" s="219"/>
      <c r="G7" s="219"/>
      <c r="H7" s="219"/>
      <c r="I7" s="219"/>
      <c r="J7" s="219"/>
      <c r="K7" s="219"/>
      <c r="L7" s="219"/>
      <c r="M7" s="219"/>
      <c r="N7" s="219"/>
      <c r="O7" s="219"/>
      <c r="P7" s="219"/>
      <c r="Q7" s="219"/>
      <c r="R7" s="219"/>
      <c r="S7" s="219"/>
      <c r="T7" s="219"/>
    </row>
    <row r="8" spans="1:32" ht="12" customHeight="1" x14ac:dyDescent="0.25">
      <c r="A8" s="63"/>
      <c r="B8" s="63"/>
      <c r="C8" s="63"/>
      <c r="D8" s="63"/>
      <c r="E8" s="63"/>
      <c r="F8" s="63"/>
      <c r="G8" s="63"/>
      <c r="H8" s="63"/>
      <c r="I8" s="63"/>
      <c r="J8" s="63"/>
      <c r="K8" s="63"/>
      <c r="L8" s="63"/>
      <c r="M8" s="63"/>
      <c r="N8" s="63"/>
      <c r="O8" s="63"/>
      <c r="P8" s="63"/>
      <c r="Q8" s="63"/>
      <c r="R8" s="63"/>
      <c r="S8" s="63"/>
      <c r="T8" s="63"/>
    </row>
    <row r="9" spans="1:32" ht="12" customHeight="1" x14ac:dyDescent="0.25">
      <c r="B9" s="64"/>
      <c r="C9" s="64"/>
      <c r="D9" s="64"/>
      <c r="E9" s="64"/>
      <c r="F9" s="64"/>
      <c r="G9" s="64"/>
      <c r="H9" s="64"/>
      <c r="I9" s="64"/>
      <c r="J9" s="64"/>
      <c r="K9" s="64"/>
      <c r="L9" s="64"/>
      <c r="M9" s="64"/>
      <c r="N9" s="64"/>
      <c r="O9" s="64"/>
      <c r="P9" s="64"/>
      <c r="Q9" s="64"/>
      <c r="R9" s="64"/>
      <c r="S9" s="64"/>
      <c r="T9" s="64"/>
    </row>
    <row r="10" spans="1:32" s="70" customFormat="1" ht="22.5" customHeight="1" x14ac:dyDescent="0.25">
      <c r="B10" s="65" t="s">
        <v>12</v>
      </c>
      <c r="C10" s="65"/>
      <c r="D10" s="561" t="str">
        <f>IF(Cover!D10="","",Cover!D10)</f>
        <v/>
      </c>
      <c r="E10" s="561"/>
      <c r="F10" s="561"/>
      <c r="G10" s="561"/>
      <c r="H10" s="561"/>
      <c r="I10" s="561"/>
      <c r="J10" s="246"/>
      <c r="M10" s="67" t="s">
        <v>325</v>
      </c>
      <c r="N10" s="541" t="str">
        <f>IF(Cover!N10="","",Cover!N10)</f>
        <v/>
      </c>
      <c r="O10" s="541"/>
      <c r="P10" s="541"/>
      <c r="Q10" s="67"/>
      <c r="R10" s="67" t="s">
        <v>1</v>
      </c>
      <c r="S10" s="327" t="str">
        <f>IF(Cover!S10="","",Cover!S10)</f>
        <v/>
      </c>
      <c r="T10" s="69"/>
      <c r="U10" s="59"/>
      <c r="V10" s="59"/>
      <c r="W10" s="59"/>
      <c r="X10" s="59"/>
      <c r="Y10" s="59"/>
      <c r="Z10" s="59"/>
      <c r="AA10" s="59"/>
      <c r="AB10" s="59"/>
      <c r="AC10" s="59"/>
      <c r="AD10" s="59"/>
    </row>
    <row r="11" spans="1:32" s="70" customFormat="1" ht="10.5" customHeight="1" x14ac:dyDescent="0.25">
      <c r="B11" s="65"/>
      <c r="C11" s="65"/>
      <c r="D11" s="66"/>
      <c r="E11" s="66"/>
      <c r="F11" s="66"/>
      <c r="G11" s="66"/>
      <c r="H11" s="66"/>
      <c r="I11" s="66"/>
      <c r="J11" s="66"/>
      <c r="K11" s="67"/>
      <c r="L11" s="67"/>
      <c r="M11" s="71"/>
      <c r="N11" s="68"/>
      <c r="O11" s="68"/>
      <c r="P11" s="68"/>
      <c r="Q11" s="68"/>
      <c r="R11" s="68"/>
      <c r="S11" s="69"/>
      <c r="T11" s="69"/>
      <c r="U11" s="59"/>
      <c r="V11" s="59"/>
      <c r="W11" s="59"/>
      <c r="X11" s="59"/>
      <c r="Y11" s="59"/>
      <c r="Z11" s="59"/>
      <c r="AA11" s="59"/>
      <c r="AB11" s="59"/>
      <c r="AC11" s="59"/>
      <c r="AD11" s="59"/>
    </row>
    <row r="12" spans="1:32" s="70" customFormat="1" ht="22.5" customHeight="1" x14ac:dyDescent="0.25">
      <c r="A12" s="263"/>
      <c r="B12" s="72" t="s">
        <v>23</v>
      </c>
      <c r="C12" s="72"/>
      <c r="D12" s="73"/>
      <c r="E12" s="73"/>
      <c r="F12" s="73"/>
      <c r="G12" s="74"/>
      <c r="H12" s="74"/>
      <c r="I12" s="74"/>
      <c r="J12" s="74"/>
      <c r="K12" s="74"/>
      <c r="L12" s="74"/>
      <c r="M12" s="73"/>
      <c r="N12" s="73"/>
      <c r="O12" s="73"/>
      <c r="P12" s="73"/>
      <c r="Q12" s="73"/>
      <c r="R12" s="73"/>
      <c r="S12" s="73"/>
      <c r="T12" s="75"/>
      <c r="U12" s="59"/>
      <c r="V12" s="59"/>
      <c r="W12" s="59"/>
      <c r="X12" s="59"/>
      <c r="Y12" s="59"/>
      <c r="Z12" s="59"/>
      <c r="AA12" s="59"/>
      <c r="AB12" s="59"/>
      <c r="AC12" s="59"/>
      <c r="AD12" s="59"/>
    </row>
    <row r="13" spans="1:32" s="70" customFormat="1" ht="22.5" customHeight="1" x14ac:dyDescent="0.25">
      <c r="A13" s="264"/>
      <c r="B13" s="76" t="s">
        <v>13</v>
      </c>
      <c r="C13" s="76"/>
      <c r="D13" s="562" t="str">
        <f>IF(Cover!D13="","",Cover!D13)</f>
        <v/>
      </c>
      <c r="E13" s="562"/>
      <c r="F13" s="334" t="s">
        <v>577</v>
      </c>
      <c r="G13" s="562" t="str">
        <f>IF(Cover!G13="","",Cover!G13)</f>
        <v/>
      </c>
      <c r="H13" s="562"/>
      <c r="I13" s="562"/>
      <c r="K13" s="78"/>
      <c r="L13" s="78"/>
      <c r="M13" s="390" t="s">
        <v>576</v>
      </c>
      <c r="N13" s="562" t="str">
        <f>IF(Cover!N13="","",Cover!N13)</f>
        <v/>
      </c>
      <c r="O13" s="562"/>
      <c r="P13" s="562"/>
      <c r="Q13" s="562"/>
      <c r="R13" s="562"/>
      <c r="S13" s="562"/>
      <c r="T13" s="79"/>
      <c r="U13" s="59"/>
      <c r="V13" s="59"/>
      <c r="W13" s="59"/>
      <c r="X13" s="59"/>
      <c r="Y13" s="59"/>
      <c r="Z13" s="59"/>
      <c r="AA13" s="59"/>
      <c r="AB13" s="59"/>
      <c r="AC13" s="59"/>
      <c r="AD13" s="59"/>
    </row>
    <row r="14" spans="1:32" s="70" customFormat="1" ht="11.25" customHeight="1" x14ac:dyDescent="0.25">
      <c r="A14" s="265"/>
      <c r="B14" s="80"/>
      <c r="C14" s="80"/>
      <c r="D14" s="81"/>
      <c r="E14" s="82"/>
      <c r="F14" s="82"/>
      <c r="G14" s="81"/>
      <c r="H14" s="81"/>
      <c r="I14" s="81"/>
      <c r="J14" s="81"/>
      <c r="K14" s="83"/>
      <c r="L14" s="83"/>
      <c r="M14" s="84"/>
      <c r="N14" s="85"/>
      <c r="O14" s="85"/>
      <c r="P14" s="85"/>
      <c r="Q14" s="85"/>
      <c r="R14" s="85"/>
      <c r="S14" s="86"/>
      <c r="T14" s="87"/>
      <c r="U14" s="59"/>
      <c r="V14" s="59"/>
      <c r="W14" s="59"/>
      <c r="X14" s="59"/>
      <c r="Y14" s="59"/>
      <c r="Z14" s="59"/>
      <c r="AA14" s="59"/>
      <c r="AB14" s="59"/>
      <c r="AC14" s="59"/>
      <c r="AD14" s="59"/>
    </row>
    <row r="15" spans="1:32" s="78" customFormat="1" ht="10.5" customHeight="1" x14ac:dyDescent="0.25">
      <c r="B15" s="76"/>
      <c r="C15" s="76"/>
      <c r="D15" s="66"/>
      <c r="E15" s="66"/>
      <c r="F15" s="66"/>
      <c r="G15" s="81"/>
      <c r="H15" s="81"/>
      <c r="I15" s="81"/>
      <c r="J15" s="66"/>
      <c r="M15" s="77"/>
      <c r="N15" s="88"/>
      <c r="O15" s="88"/>
      <c r="P15" s="88"/>
      <c r="Q15" s="88"/>
      <c r="R15" s="88"/>
      <c r="S15" s="88"/>
      <c r="T15" s="88"/>
      <c r="U15" s="61"/>
      <c r="V15" s="61"/>
      <c r="W15" s="61"/>
      <c r="X15" s="61"/>
      <c r="Y15" s="61"/>
      <c r="Z15" s="61"/>
      <c r="AA15" s="61"/>
      <c r="AB15" s="61"/>
      <c r="AC15" s="61"/>
      <c r="AD15" s="61"/>
    </row>
    <row r="16" spans="1:32" s="70" customFormat="1" ht="22.5" customHeight="1" x14ac:dyDescent="0.25">
      <c r="A16" s="263"/>
      <c r="B16" s="72" t="s">
        <v>16</v>
      </c>
      <c r="C16" s="72"/>
      <c r="D16" s="73"/>
      <c r="E16" s="73"/>
      <c r="F16" s="73"/>
      <c r="G16" s="74"/>
      <c r="H16" s="74"/>
      <c r="I16" s="74"/>
      <c r="J16" s="74"/>
      <c r="K16" s="74"/>
      <c r="L16" s="74"/>
      <c r="M16" s="73"/>
      <c r="N16" s="73"/>
      <c r="O16" s="73"/>
      <c r="P16" s="73"/>
      <c r="Q16" s="73"/>
      <c r="R16" s="73"/>
      <c r="S16" s="73"/>
      <c r="T16" s="75"/>
      <c r="U16" s="59"/>
      <c r="V16" s="59"/>
      <c r="W16" s="59"/>
      <c r="X16" s="59"/>
      <c r="Y16" s="59"/>
      <c r="Z16" s="59"/>
      <c r="AA16" s="59"/>
      <c r="AB16" s="59"/>
      <c r="AC16" s="59"/>
      <c r="AD16" s="59"/>
    </row>
    <row r="17" spans="1:39" s="70" customFormat="1" ht="22.5" customHeight="1" x14ac:dyDescent="0.25">
      <c r="A17" s="264"/>
      <c r="B17" s="76" t="s">
        <v>14</v>
      </c>
      <c r="C17" s="76"/>
      <c r="D17" s="354" t="str">
        <f>IF(Cover!D17="","",Cover!D17)</f>
        <v/>
      </c>
      <c r="E17" s="77" t="s">
        <v>578</v>
      </c>
      <c r="F17" s="330" t="str">
        <f>IF(Cover!F17="","",Cover!F17)</f>
        <v/>
      </c>
      <c r="G17" s="67" t="s">
        <v>17</v>
      </c>
      <c r="H17" s="530" t="str">
        <f>IF(Cover!H17="","",Cover!H17)</f>
        <v/>
      </c>
      <c r="I17" s="530"/>
      <c r="J17" s="530"/>
      <c r="K17" s="530"/>
      <c r="M17" s="77" t="s">
        <v>21</v>
      </c>
      <c r="N17" s="563" t="str">
        <f>IF(Cover!N17="","",Cover!N17)</f>
        <v/>
      </c>
      <c r="O17" s="563"/>
      <c r="P17" s="563"/>
      <c r="Q17" s="77"/>
      <c r="R17" s="67" t="s">
        <v>326</v>
      </c>
      <c r="S17" s="375" t="str">
        <f>IF(Cover!S17="","",Cover!S17)</f>
        <v/>
      </c>
      <c r="T17" s="79"/>
      <c r="U17" s="59"/>
      <c r="V17" s="59"/>
      <c r="W17" s="59"/>
      <c r="X17" s="59"/>
      <c r="Y17" s="59"/>
      <c r="Z17" s="59"/>
      <c r="AA17" s="59"/>
      <c r="AB17" s="59"/>
      <c r="AC17" s="59"/>
      <c r="AD17" s="59"/>
    </row>
    <row r="18" spans="1:39" s="70" customFormat="1" ht="7.5" customHeight="1" x14ac:dyDescent="0.25">
      <c r="A18" s="265"/>
      <c r="B18" s="80"/>
      <c r="C18" s="80"/>
      <c r="D18" s="81"/>
      <c r="E18" s="82"/>
      <c r="F18" s="82"/>
      <c r="G18" s="81"/>
      <c r="H18" s="81"/>
      <c r="I18" s="81"/>
      <c r="J18" s="81"/>
      <c r="K18" s="84"/>
      <c r="L18" s="84"/>
      <c r="M18" s="85"/>
      <c r="N18" s="218"/>
      <c r="O18" s="218"/>
      <c r="P18" s="218"/>
      <c r="Q18" s="218"/>
      <c r="R18" s="218"/>
      <c r="S18" s="85"/>
      <c r="T18" s="87"/>
      <c r="U18" s="59"/>
      <c r="V18" s="59"/>
      <c r="W18" s="59"/>
      <c r="X18" s="59"/>
      <c r="Y18" s="59"/>
      <c r="Z18" s="59"/>
      <c r="AA18" s="59"/>
      <c r="AB18" s="59"/>
      <c r="AC18" s="59"/>
      <c r="AD18" s="59"/>
    </row>
    <row r="19" spans="1:39" s="78" customFormat="1" ht="10.5" customHeight="1" x14ac:dyDescent="0.25">
      <c r="B19" s="76"/>
      <c r="C19" s="76"/>
      <c r="D19" s="66"/>
      <c r="E19" s="66"/>
      <c r="F19" s="66"/>
      <c r="G19" s="66"/>
      <c r="H19" s="66"/>
      <c r="I19" s="66"/>
      <c r="J19" s="66"/>
      <c r="M19" s="77"/>
      <c r="N19" s="88"/>
      <c r="O19" s="88"/>
      <c r="P19" s="88"/>
      <c r="Q19" s="88"/>
      <c r="R19" s="88"/>
      <c r="S19" s="88"/>
      <c r="T19" s="88"/>
      <c r="U19" s="61"/>
      <c r="V19" s="61"/>
      <c r="W19" s="61"/>
      <c r="X19" s="61"/>
      <c r="Y19" s="61"/>
      <c r="Z19" s="61"/>
      <c r="AA19" s="61"/>
      <c r="AB19" s="61"/>
      <c r="AC19" s="61"/>
      <c r="AD19" s="61"/>
    </row>
    <row r="20" spans="1:39" s="132" customFormat="1" ht="22.5" customHeight="1" x14ac:dyDescent="0.25">
      <c r="A20" s="78"/>
      <c r="B20" s="76" t="s">
        <v>37</v>
      </c>
      <c r="C20" s="76"/>
      <c r="D20" s="331" t="str">
        <f>IF(Cover!D20="","",Cover!D20)</f>
        <v/>
      </c>
      <c r="E20" s="67" t="s">
        <v>45</v>
      </c>
      <c r="F20" s="530" t="str">
        <f>IF(Cover!F20="","",Cover!F20)</f>
        <v/>
      </c>
      <c r="G20" s="530"/>
      <c r="H20" s="530"/>
      <c r="I20" s="530"/>
      <c r="J20" s="66"/>
      <c r="K20" s="78"/>
      <c r="L20" s="78"/>
      <c r="M20" s="77"/>
      <c r="N20" s="88"/>
      <c r="O20" s="88"/>
      <c r="P20" s="88"/>
      <c r="Q20" s="88"/>
      <c r="R20" s="88"/>
      <c r="S20" s="88"/>
      <c r="T20" s="88"/>
      <c r="U20" s="45"/>
      <c r="V20" s="45"/>
      <c r="W20" s="45"/>
      <c r="X20" s="45"/>
      <c r="Y20" s="45"/>
      <c r="Z20" s="45"/>
      <c r="AA20" s="45"/>
      <c r="AB20" s="45"/>
      <c r="AC20" s="45"/>
      <c r="AD20" s="45"/>
    </row>
    <row r="21" spans="1:39" s="78" customFormat="1" ht="10.5" customHeight="1" x14ac:dyDescent="0.25">
      <c r="B21" s="76"/>
      <c r="C21" s="76"/>
      <c r="D21" s="66"/>
      <c r="E21" s="66"/>
      <c r="F21" s="66"/>
      <c r="G21" s="66"/>
      <c r="H21" s="66"/>
      <c r="I21" s="66"/>
      <c r="J21" s="66"/>
      <c r="M21" s="77"/>
      <c r="N21" s="88"/>
      <c r="O21" s="88"/>
      <c r="P21" s="88"/>
      <c r="Q21" s="88"/>
      <c r="R21" s="88"/>
      <c r="S21" s="88"/>
      <c r="T21" s="88"/>
      <c r="U21" s="61"/>
      <c r="V21" s="61"/>
      <c r="W21" s="61"/>
      <c r="X21" s="61"/>
      <c r="Y21" s="61"/>
      <c r="Z21" s="61"/>
      <c r="AA21" s="61"/>
      <c r="AB21" s="61"/>
      <c r="AC21" s="61"/>
      <c r="AD21" s="61"/>
    </row>
    <row r="22" spans="1:39" s="70" customFormat="1" ht="22.5" customHeight="1" x14ac:dyDescent="0.25">
      <c r="B22" s="90" t="s">
        <v>20</v>
      </c>
      <c r="C22" s="90"/>
      <c r="D22" s="331" t="str">
        <f>IF(Cover!D22="","",Cover!D22)</f>
        <v/>
      </c>
      <c r="E22" s="67" t="s">
        <v>19</v>
      </c>
      <c r="F22" s="530" t="str">
        <f>IF(Cover!F22="","",Cover!F22)</f>
        <v/>
      </c>
      <c r="G22" s="530"/>
      <c r="H22" s="530"/>
      <c r="I22" s="530"/>
      <c r="J22" s="66"/>
      <c r="K22" s="67"/>
      <c r="M22" s="67" t="s">
        <v>3</v>
      </c>
      <c r="N22" s="528">
        <f>IF(Cover!N22="","",Cover!N22)</f>
        <v>41640</v>
      </c>
      <c r="O22" s="528"/>
      <c r="P22" s="528"/>
      <c r="Q22" s="67"/>
      <c r="R22" s="67" t="s">
        <v>326</v>
      </c>
      <c r="S22" s="327">
        <f>IF(Cover!S22="","",Cover!S22)</f>
        <v>43465</v>
      </c>
      <c r="T22" s="91"/>
      <c r="U22" s="59"/>
      <c r="V22" s="59"/>
      <c r="W22" s="59"/>
      <c r="X22" s="59"/>
      <c r="Y22" s="59"/>
      <c r="Z22" s="59"/>
      <c r="AA22" s="59"/>
      <c r="AB22" s="59"/>
      <c r="AC22" s="59"/>
      <c r="AD22" s="59"/>
    </row>
    <row r="23" spans="1:39" ht="12" customHeight="1" x14ac:dyDescent="0.25">
      <c r="B23" s="64"/>
      <c r="C23" s="64"/>
      <c r="D23" s="64"/>
      <c r="E23" s="64"/>
      <c r="F23" s="64"/>
      <c r="G23" s="64"/>
      <c r="H23" s="64"/>
      <c r="I23" s="64"/>
      <c r="J23" s="64"/>
      <c r="K23" s="64"/>
      <c r="L23" s="64"/>
      <c r="M23" s="64"/>
      <c r="N23" s="64"/>
      <c r="O23" s="64"/>
      <c r="P23" s="64"/>
      <c r="Q23" s="64"/>
      <c r="R23" s="64"/>
      <c r="S23" s="64"/>
      <c r="T23" s="64"/>
    </row>
    <row r="24" spans="1:39" s="70" customFormat="1" ht="22.5" customHeight="1" x14ac:dyDescent="0.25">
      <c r="B24" s="92" t="s">
        <v>11</v>
      </c>
      <c r="C24" s="92"/>
      <c r="D24" s="561" t="str">
        <f>IF(Cover!D24="","",Cover!D24)</f>
        <v/>
      </c>
      <c r="E24" s="561"/>
      <c r="F24" s="561"/>
      <c r="G24" s="561"/>
      <c r="H24" s="561"/>
      <c r="I24" s="561"/>
      <c r="J24" s="561"/>
      <c r="K24" s="561"/>
      <c r="L24" s="561"/>
      <c r="M24" s="561"/>
      <c r="N24" s="561"/>
      <c r="O24" s="561"/>
      <c r="P24" s="561"/>
      <c r="Q24" s="561"/>
      <c r="R24" s="561"/>
      <c r="S24" s="561"/>
      <c r="T24" s="76"/>
      <c r="U24" s="59"/>
      <c r="V24" s="59"/>
      <c r="W24" s="59"/>
      <c r="X24" s="59"/>
      <c r="Y24" s="59"/>
      <c r="Z24" s="59"/>
      <c r="AA24" s="59"/>
      <c r="AB24" s="59"/>
      <c r="AC24" s="59"/>
      <c r="AD24" s="59"/>
    </row>
    <row r="25" spans="1:39" s="70" customFormat="1" ht="10.5" customHeight="1" x14ac:dyDescent="0.25">
      <c r="B25" s="92"/>
      <c r="C25" s="92"/>
      <c r="D25" s="92"/>
      <c r="E25" s="92"/>
      <c r="F25" s="92"/>
      <c r="G25" s="92"/>
      <c r="H25" s="92"/>
      <c r="I25" s="92"/>
      <c r="J25" s="92"/>
      <c r="K25" s="92"/>
      <c r="L25" s="92"/>
      <c r="M25" s="92"/>
      <c r="N25" s="92"/>
      <c r="O25" s="92"/>
      <c r="P25" s="92"/>
      <c r="Q25" s="92"/>
      <c r="R25" s="92"/>
      <c r="S25" s="92"/>
      <c r="T25" s="92"/>
      <c r="U25" s="59"/>
      <c r="V25" s="59"/>
      <c r="W25" s="59"/>
      <c r="X25" s="59"/>
      <c r="Y25" s="59"/>
      <c r="Z25" s="59"/>
      <c r="AA25" s="59"/>
      <c r="AB25" s="59"/>
      <c r="AC25" s="59"/>
      <c r="AD25" s="59"/>
    </row>
    <row r="26" spans="1:39" s="70" customFormat="1" ht="21" customHeight="1" x14ac:dyDescent="0.25">
      <c r="B26" s="90" t="s">
        <v>4</v>
      </c>
      <c r="C26" s="90"/>
      <c r="D26" s="561" t="str">
        <f>IF(Cover!D26="","",Cover!D26)</f>
        <v/>
      </c>
      <c r="E26" s="561"/>
      <c r="F26" s="561"/>
      <c r="G26" s="561"/>
      <c r="H26" s="66"/>
      <c r="J26" s="390" t="s">
        <v>5</v>
      </c>
      <c r="K26" s="561" t="str">
        <f>IF(Cover!K26="","",Cover!K26)</f>
        <v/>
      </c>
      <c r="L26" s="561"/>
      <c r="M26" s="561"/>
      <c r="N26" s="561"/>
      <c r="O26" s="561"/>
      <c r="P26" s="561"/>
      <c r="Q26" s="561"/>
      <c r="R26" s="561"/>
      <c r="S26" s="561"/>
      <c r="T26" s="66"/>
      <c r="U26" s="59"/>
      <c r="V26" s="59"/>
      <c r="W26" s="59"/>
      <c r="X26" s="59"/>
      <c r="Y26" s="59"/>
      <c r="Z26" s="59"/>
      <c r="AA26" s="59"/>
      <c r="AB26" s="59"/>
      <c r="AC26" s="59"/>
      <c r="AD26" s="59"/>
    </row>
    <row r="27" spans="1:39" s="70" customFormat="1" ht="14.4" x14ac:dyDescent="0.3">
      <c r="A27" s="83"/>
      <c r="B27" s="83"/>
      <c r="C27" s="83"/>
      <c r="D27" s="83"/>
      <c r="E27" s="83"/>
      <c r="F27" s="83"/>
      <c r="G27" s="83"/>
      <c r="H27" s="83"/>
      <c r="I27" s="83"/>
      <c r="J27" s="83"/>
      <c r="K27" s="93"/>
      <c r="L27" s="93"/>
      <c r="M27" s="94"/>
      <c r="N27" s="83"/>
      <c r="O27" s="83"/>
      <c r="P27" s="83"/>
      <c r="Q27" s="83"/>
      <c r="R27" s="83"/>
      <c r="S27" s="95"/>
      <c r="T27" s="95"/>
      <c r="U27" s="59"/>
      <c r="V27" s="59"/>
      <c r="W27" s="59"/>
      <c r="X27" s="59"/>
      <c r="Y27" s="59"/>
      <c r="Z27" s="59"/>
      <c r="AA27" s="59"/>
      <c r="AB27" s="59"/>
      <c r="AC27" s="59"/>
      <c r="AD27" s="59"/>
    </row>
    <row r="28" spans="1:39" s="70" customFormat="1" ht="10.5" customHeight="1" x14ac:dyDescent="0.25">
      <c r="G28" s="78"/>
      <c r="H28" s="78"/>
      <c r="I28" s="78"/>
      <c r="J28" s="78"/>
      <c r="K28" s="96"/>
      <c r="L28" s="96"/>
      <c r="M28" s="61"/>
      <c r="N28" s="59"/>
      <c r="O28" s="59"/>
      <c r="P28" s="59"/>
      <c r="Q28" s="59"/>
      <c r="R28" s="59"/>
      <c r="S28" s="97"/>
      <c r="T28" s="97"/>
      <c r="U28" s="59"/>
      <c r="V28" s="59"/>
      <c r="W28" s="59"/>
      <c r="X28" s="59"/>
      <c r="Y28" s="59"/>
      <c r="Z28" s="59"/>
      <c r="AA28" s="59"/>
      <c r="AB28" s="59"/>
      <c r="AC28" s="59"/>
      <c r="AD28" s="59"/>
    </row>
    <row r="29" spans="1:39" s="70" customFormat="1" ht="36" customHeight="1" x14ac:dyDescent="0.25">
      <c r="D29" s="549" t="s">
        <v>562</v>
      </c>
      <c r="E29" s="549"/>
      <c r="F29" s="549"/>
      <c r="G29" s="549"/>
      <c r="H29" s="254"/>
      <c r="I29" s="564" t="s">
        <v>321</v>
      </c>
      <c r="J29" s="254"/>
      <c r="K29" s="564" t="s">
        <v>322</v>
      </c>
      <c r="L29" s="359"/>
      <c r="M29" s="564" t="s">
        <v>323</v>
      </c>
      <c r="N29" s="564"/>
      <c r="O29" s="564"/>
      <c r="P29" s="564"/>
      <c r="Q29" s="564"/>
      <c r="R29" s="394"/>
      <c r="S29" s="564" t="s">
        <v>324</v>
      </c>
      <c r="T29" s="97"/>
      <c r="U29" s="59"/>
      <c r="V29" s="59"/>
      <c r="W29" s="59"/>
      <c r="X29" s="59"/>
      <c r="Y29" s="59"/>
      <c r="Z29" s="59"/>
      <c r="AA29" s="59"/>
      <c r="AB29" s="59"/>
      <c r="AC29" s="59"/>
      <c r="AD29" s="59"/>
    </row>
    <row r="30" spans="1:39" s="70" customFormat="1" ht="21" customHeight="1" x14ac:dyDescent="0.25">
      <c r="D30" s="549"/>
      <c r="E30" s="549"/>
      <c r="F30" s="549"/>
      <c r="G30" s="549"/>
      <c r="H30" s="255"/>
      <c r="I30" s="564"/>
      <c r="J30" s="255"/>
      <c r="K30" s="564"/>
      <c r="L30" s="391"/>
      <c r="M30" s="392" t="s">
        <v>328</v>
      </c>
      <c r="N30" s="392"/>
      <c r="O30" s="392" t="s">
        <v>329</v>
      </c>
      <c r="P30" s="393"/>
      <c r="Q30" s="392" t="s">
        <v>330</v>
      </c>
      <c r="R30" s="394"/>
      <c r="S30" s="564"/>
      <c r="U30" s="59"/>
      <c r="V30" s="59"/>
      <c r="W30" s="59"/>
      <c r="X30" s="59"/>
      <c r="Y30" s="59"/>
      <c r="Z30" s="59"/>
      <c r="AA30" s="59"/>
      <c r="AB30" s="59"/>
      <c r="AC30" s="59"/>
      <c r="AD30" s="59"/>
    </row>
    <row r="31" spans="1:39" s="70" customFormat="1" ht="50.1" customHeight="1" x14ac:dyDescent="0.3">
      <c r="B31" s="211" t="s">
        <v>621</v>
      </c>
      <c r="C31" s="98"/>
      <c r="D31" s="545"/>
      <c r="E31" s="545"/>
      <c r="F31" s="545"/>
      <c r="G31" s="545"/>
      <c r="H31" s="99"/>
      <c r="I31" s="428" t="str">
        <f>IF(D31="","",VLOOKUP(D31,Fields!$P$2:$R$168,2,FALSE))</f>
        <v/>
      </c>
      <c r="J31" s="400"/>
      <c r="K31" s="428" t="str">
        <f>IF(D31="","",VLOOKUP(D31,Fields!$P$2:$R$168,3,FALSE))</f>
        <v/>
      </c>
      <c r="L31" s="303"/>
      <c r="M31" s="425" t="str">
        <f>IF(D31="","",VLOOKUP(D31,Fields!$P$2:$X$168,7,FALSE))</f>
        <v/>
      </c>
      <c r="N31" s="304"/>
      <c r="O31" s="425" t="str">
        <f>IF(D31="","",VLOOKUP(D31,Fields!$P$2:$X$168,8,FALSE))</f>
        <v/>
      </c>
      <c r="P31" s="304"/>
      <c r="Q31" s="425" t="str">
        <f>IF(D31="","",VLOOKUP(D31,Fields!$P$2:$X$168,9,FALSE))</f>
        <v/>
      </c>
      <c r="R31" s="304"/>
      <c r="S31" s="424" t="str">
        <f>IF(D31="","",VLOOKUP(D31,Fields!$P$2:$X$168,4,FALSE))</f>
        <v/>
      </c>
      <c r="T31" s="395"/>
      <c r="U31" s="548" t="str">
        <f>IF(OR(D32="H22: Install Urban Traffic Signal (Rear End)",D34="H22: Install Urban Traffic Signal (Rear End)",D36="H22: Install Urban Traffic Signal (Rear End)",D38="H22: Install Urban Traffic Signal (Rear End)",D32="H24: Install Rural Traffic Signal (Rear End)",D34="H24: Install Rural Traffic Signal (Rear End)",D36="H24: Install Rural Traffic Signal (Rear End)",D38="H24: Install Rural Traffic Signal (Rear End)"),"",IF(OR(D31="H22: Install Urban Traffic Signal",D32="H22: Install Urban Traffic Signal",D34="H22: Install Urban Traffic Signal",D36="H22: Install Urban Traffic Signal",D31="H24: Install Rural Traffic Signal",D32="H24: Install Rural Traffic Signal",D34="H24: Install Rural Traffic Signal",D36="H24: Install Rural Traffic Signal"),"Warning: You must ALSO pick the countermeasure from the drop-down list for rear-end negative CRF",""))</f>
        <v/>
      </c>
      <c r="V31" s="548"/>
      <c r="W31" s="548"/>
      <c r="X31" s="548"/>
      <c r="Y31" s="548"/>
      <c r="Z31" s="548"/>
      <c r="AA31" s="548"/>
      <c r="AB31" s="548"/>
      <c r="AC31" s="548"/>
      <c r="AD31" s="243"/>
      <c r="AE31" s="243"/>
      <c r="AF31" s="243"/>
      <c r="AG31" s="243"/>
      <c r="AH31" s="243"/>
      <c r="AI31" s="243"/>
      <c r="AJ31" s="243"/>
      <c r="AK31" s="243"/>
      <c r="AL31" s="243"/>
      <c r="AM31" s="239"/>
    </row>
    <row r="32" spans="1:39" s="61" customFormat="1" ht="3.9" customHeight="1" x14ac:dyDescent="0.3">
      <c r="B32" s="273"/>
      <c r="C32" s="274"/>
      <c r="D32" s="271"/>
      <c r="E32" s="271"/>
      <c r="F32" s="271"/>
      <c r="G32" s="271"/>
      <c r="H32" s="228"/>
      <c r="I32" s="419"/>
      <c r="J32" s="426"/>
      <c r="K32" s="419"/>
      <c r="L32" s="303"/>
      <c r="M32" s="417"/>
      <c r="N32" s="378"/>
      <c r="O32" s="417"/>
      <c r="P32" s="378"/>
      <c r="Q32" s="417"/>
      <c r="R32" s="378"/>
      <c r="S32" s="420"/>
      <c r="T32" s="395"/>
      <c r="U32" s="548"/>
      <c r="V32" s="548"/>
      <c r="W32" s="548"/>
      <c r="X32" s="548"/>
      <c r="Y32" s="548"/>
      <c r="Z32" s="548"/>
      <c r="AA32" s="548"/>
      <c r="AB32" s="548"/>
      <c r="AC32" s="548"/>
      <c r="AD32" s="275"/>
      <c r="AE32" s="275"/>
      <c r="AF32" s="275"/>
      <c r="AG32" s="275"/>
      <c r="AH32" s="275"/>
      <c r="AI32" s="275"/>
      <c r="AJ32" s="275"/>
      <c r="AK32" s="275"/>
      <c r="AL32" s="275"/>
      <c r="AM32" s="276"/>
    </row>
    <row r="33" spans="2:38" s="70" customFormat="1" ht="50.1" customHeight="1" x14ac:dyDescent="0.3">
      <c r="B33" s="211" t="s">
        <v>622</v>
      </c>
      <c r="C33" s="98"/>
      <c r="D33" s="545"/>
      <c r="E33" s="545"/>
      <c r="F33" s="545"/>
      <c r="G33" s="545"/>
      <c r="H33" s="99"/>
      <c r="I33" s="428" t="str">
        <f>IF(D33="","",VLOOKUP(D33,Fields!$P$2:$R$168,2,FALSE))</f>
        <v/>
      </c>
      <c r="J33" s="400"/>
      <c r="K33" s="428" t="str">
        <f>IF(D33="","",VLOOKUP(D33,Fields!$P$2:$R$168,3,FALSE))</f>
        <v/>
      </c>
      <c r="L33" s="307"/>
      <c r="M33" s="425" t="str">
        <f>IF(D33="","",VLOOKUP(D33,Fields!$P$2:$X$168,7,FALSE))</f>
        <v/>
      </c>
      <c r="N33" s="307"/>
      <c r="O33" s="425" t="str">
        <f>IF(D33="","",VLOOKUP(D33,Fields!$P$2:$X$168,8,FALSE))</f>
        <v/>
      </c>
      <c r="P33" s="307"/>
      <c r="Q33" s="425" t="str">
        <f>IF(D33="","",VLOOKUP(D33,Fields!$P$2:$X$168,9,FALSE))</f>
        <v/>
      </c>
      <c r="R33" s="307"/>
      <c r="S33" s="424" t="str">
        <f>IF(D33="","",VLOOKUP(D33,Fields!$P$2:$X$168,4,FALSE))</f>
        <v/>
      </c>
      <c r="T33" s="395"/>
      <c r="U33" s="548"/>
      <c r="V33" s="548"/>
      <c r="W33" s="548"/>
      <c r="X33" s="548"/>
      <c r="Y33" s="548"/>
      <c r="Z33" s="548"/>
      <c r="AA33" s="548"/>
      <c r="AB33" s="548"/>
      <c r="AC33" s="548"/>
      <c r="AD33" s="243"/>
      <c r="AE33" s="243"/>
      <c r="AF33" s="243"/>
      <c r="AG33" s="243"/>
      <c r="AH33" s="243"/>
      <c r="AI33" s="243"/>
      <c r="AJ33" s="243"/>
      <c r="AK33" s="243"/>
      <c r="AL33" s="243"/>
    </row>
    <row r="34" spans="2:38" s="61" customFormat="1" ht="3.9" customHeight="1" x14ac:dyDescent="0.3">
      <c r="B34" s="273"/>
      <c r="C34" s="274"/>
      <c r="D34" s="271"/>
      <c r="E34" s="271"/>
      <c r="F34" s="271"/>
      <c r="G34" s="271"/>
      <c r="H34" s="228"/>
      <c r="I34" s="419"/>
      <c r="J34" s="426"/>
      <c r="K34" s="419"/>
      <c r="L34" s="360"/>
      <c r="M34" s="417"/>
      <c r="N34" s="360"/>
      <c r="O34" s="417"/>
      <c r="P34" s="360"/>
      <c r="Q34" s="417"/>
      <c r="R34" s="360"/>
      <c r="S34" s="420"/>
      <c r="T34" s="395"/>
      <c r="U34" s="277"/>
      <c r="V34" s="277"/>
      <c r="W34" s="277"/>
      <c r="X34" s="277"/>
      <c r="Y34" s="277"/>
      <c r="Z34" s="277"/>
      <c r="AA34" s="277"/>
      <c r="AB34" s="277"/>
      <c r="AC34" s="277"/>
      <c r="AD34" s="275"/>
      <c r="AE34" s="275"/>
      <c r="AF34" s="275"/>
      <c r="AG34" s="275"/>
      <c r="AH34" s="275"/>
      <c r="AI34" s="275"/>
      <c r="AJ34" s="275"/>
      <c r="AK34" s="275"/>
      <c r="AL34" s="275"/>
    </row>
    <row r="35" spans="2:38" s="70" customFormat="1" ht="50.1" customHeight="1" x14ac:dyDescent="0.3">
      <c r="B35" s="211" t="s">
        <v>623</v>
      </c>
      <c r="C35" s="98"/>
      <c r="D35" s="545"/>
      <c r="E35" s="545"/>
      <c r="F35" s="545"/>
      <c r="G35" s="545"/>
      <c r="H35" s="99"/>
      <c r="I35" s="428" t="str">
        <f>IF(D35="","",VLOOKUP(D35,Fields!$P$2:$R$168,2,FALSE))</f>
        <v/>
      </c>
      <c r="J35" s="400"/>
      <c r="K35" s="428" t="str">
        <f>IF(D35="","",VLOOKUP(D35,Fields!$P$2:$R$168,3,FALSE))</f>
        <v/>
      </c>
      <c r="L35" s="303"/>
      <c r="M35" s="425" t="str">
        <f>IF(D35="","",VLOOKUP(D35,Fields!$P$2:$X$168,7,FALSE))</f>
        <v/>
      </c>
      <c r="N35" s="307"/>
      <c r="O35" s="425" t="str">
        <f>IF(D35="","",VLOOKUP(D35,Fields!$P$2:$X$168,8,FALSE))</f>
        <v/>
      </c>
      <c r="P35" s="307"/>
      <c r="Q35" s="425" t="str">
        <f>IF(D35="","",VLOOKUP(D35,Fields!$P$2:$X$168,9,FALSE))</f>
        <v/>
      </c>
      <c r="R35" s="307"/>
      <c r="S35" s="424" t="str">
        <f>IF(D35="","",VLOOKUP(D35,Fields!$P$2:$X$168,4,FALSE))</f>
        <v/>
      </c>
      <c r="T35" s="395"/>
      <c r="U35" s="59"/>
      <c r="V35" s="59"/>
      <c r="W35" s="59"/>
      <c r="X35" s="59"/>
      <c r="Y35" s="59"/>
      <c r="Z35" s="59"/>
      <c r="AA35" s="59"/>
      <c r="AB35" s="59"/>
      <c r="AC35" s="59"/>
      <c r="AD35" s="59"/>
      <c r="AG35" s="137"/>
    </row>
    <row r="36" spans="2:38" s="61" customFormat="1" ht="3.9" customHeight="1" x14ac:dyDescent="0.3">
      <c r="B36" s="273"/>
      <c r="C36" s="274"/>
      <c r="D36" s="271"/>
      <c r="E36" s="271"/>
      <c r="F36" s="271"/>
      <c r="G36" s="271"/>
      <c r="H36" s="228"/>
      <c r="I36" s="419"/>
      <c r="J36" s="426"/>
      <c r="K36" s="419"/>
      <c r="L36" s="303"/>
      <c r="M36" s="417"/>
      <c r="N36" s="360"/>
      <c r="O36" s="417"/>
      <c r="P36" s="360"/>
      <c r="Q36" s="417"/>
      <c r="R36" s="360"/>
      <c r="S36" s="420"/>
      <c r="T36" s="395"/>
      <c r="AG36" s="278"/>
    </row>
    <row r="37" spans="2:38" s="70" customFormat="1" ht="50.1" customHeight="1" x14ac:dyDescent="0.3">
      <c r="B37" s="211" t="s">
        <v>624</v>
      </c>
      <c r="C37" s="98"/>
      <c r="D37" s="545"/>
      <c r="E37" s="545"/>
      <c r="F37" s="545"/>
      <c r="G37" s="545"/>
      <c r="H37" s="99"/>
      <c r="I37" s="428" t="str">
        <f>IF(D37="","",VLOOKUP(D37,Fields!$P$2:$R$168,2,FALSE))</f>
        <v/>
      </c>
      <c r="J37" s="432"/>
      <c r="K37" s="428" t="str">
        <f>IF(D37="","",VLOOKUP(D37,Fields!$P$2:$R$168,3,FALSE))</f>
        <v/>
      </c>
      <c r="L37" s="97"/>
      <c r="M37" s="425" t="str">
        <f>IF(D37="","",VLOOKUP(D37,Fields!$P$2:$X$168,7,FALSE))</f>
        <v/>
      </c>
      <c r="N37" s="100"/>
      <c r="O37" s="425" t="str">
        <f>IF(D37="","",VLOOKUP(D37,Fields!$P$2:$X$168,8,FALSE))</f>
        <v/>
      </c>
      <c r="P37" s="100"/>
      <c r="Q37" s="425" t="str">
        <f>IF(D37="","",VLOOKUP(D37,Fields!$P$2:$X$168,9,FALSE))</f>
        <v/>
      </c>
      <c r="R37" s="100"/>
      <c r="S37" s="424" t="str">
        <f>IF(D37="","",VLOOKUP(D37,Fields!$P$2:$X$168,4,FALSE))</f>
        <v/>
      </c>
      <c r="T37" s="395"/>
      <c r="U37" s="59"/>
      <c r="V37" s="59"/>
      <c r="W37" s="59"/>
      <c r="X37" s="59"/>
      <c r="Y37" s="59"/>
      <c r="Z37" s="59"/>
      <c r="AA37" s="59"/>
      <c r="AB37" s="59"/>
      <c r="AC37" s="59"/>
      <c r="AD37" s="59"/>
    </row>
    <row r="38" spans="2:38" s="59" customFormat="1" ht="28.5" customHeight="1" x14ac:dyDescent="0.35">
      <c r="B38" s="238"/>
      <c r="C38" s="98"/>
      <c r="D38" s="101"/>
      <c r="E38" s="101"/>
      <c r="F38" s="101"/>
      <c r="G38" s="102"/>
      <c r="H38" s="99"/>
      <c r="I38" s="396"/>
      <c r="J38" s="129"/>
      <c r="K38" s="129"/>
      <c r="L38" s="97"/>
      <c r="M38" s="396"/>
      <c r="N38" s="100"/>
      <c r="O38" s="100"/>
      <c r="P38" s="100"/>
      <c r="Q38" s="100"/>
      <c r="R38" s="100"/>
      <c r="S38" s="395"/>
      <c r="T38" s="395"/>
    </row>
    <row r="39" spans="2:38" s="305" customFormat="1" ht="39.9" customHeight="1" x14ac:dyDescent="0.25">
      <c r="B39" s="565"/>
      <c r="C39" s="566"/>
      <c r="D39" s="566"/>
      <c r="E39" s="279"/>
      <c r="F39" s="279"/>
      <c r="G39" s="397" t="s">
        <v>613</v>
      </c>
      <c r="H39" s="397"/>
      <c r="I39" s="397" t="s">
        <v>18</v>
      </c>
      <c r="J39" s="398"/>
      <c r="K39" s="397" t="s">
        <v>39</v>
      </c>
      <c r="L39" s="398"/>
      <c r="M39" s="564" t="s">
        <v>40</v>
      </c>
      <c r="N39" s="564"/>
      <c r="O39" s="564"/>
      <c r="P39" s="312"/>
      <c r="Q39" s="312"/>
      <c r="R39" s="312"/>
      <c r="S39" s="395"/>
      <c r="T39" s="395"/>
    </row>
    <row r="40" spans="2:38" s="59" customFormat="1" ht="18" customHeight="1" x14ac:dyDescent="0.25">
      <c r="C40" s="395"/>
      <c r="E40" s="302" t="s">
        <v>321</v>
      </c>
      <c r="F40" s="301" t="str">
        <f>I31</f>
        <v/>
      </c>
      <c r="G40" s="399"/>
      <c r="H40" s="400"/>
      <c r="I40" s="399"/>
      <c r="J40" s="303"/>
      <c r="K40" s="399"/>
      <c r="L40" s="303"/>
      <c r="M40" s="399"/>
      <c r="N40" s="304"/>
      <c r="O40" s="304"/>
      <c r="P40" s="100"/>
      <c r="Q40" s="100"/>
      <c r="R40" s="100"/>
      <c r="S40" s="395"/>
      <c r="T40" s="395"/>
    </row>
    <row r="41" spans="2:38" s="70" customFormat="1" ht="18" customHeight="1" x14ac:dyDescent="0.25">
      <c r="C41" s="59"/>
      <c r="D41" s="59"/>
      <c r="E41" s="90"/>
      <c r="F41" s="67" t="s">
        <v>614</v>
      </c>
      <c r="G41" s="311"/>
      <c r="H41" s="401"/>
      <c r="I41" s="452" t="str">
        <f>IF(G41="","-",G41*M31)</f>
        <v>-</v>
      </c>
      <c r="J41" s="305"/>
      <c r="K41" s="306" t="str">
        <f>IF(OR($D$20="",$F$20=""),"-",INDEX(Fields!$G$3:$H$5,$AD$4,$AC$4))</f>
        <v>-</v>
      </c>
      <c r="L41" s="305"/>
      <c r="M41" s="543" t="str">
        <f>IF(I41="-","-",+ROUND(I41*K41, -3))</f>
        <v>-</v>
      </c>
      <c r="N41" s="543"/>
      <c r="O41" s="543"/>
      <c r="S41" s="137"/>
      <c r="U41" s="59"/>
      <c r="V41" s="59"/>
      <c r="W41" s="59"/>
      <c r="X41" s="59"/>
      <c r="Y41" s="59"/>
      <c r="Z41" s="59"/>
      <c r="AA41" s="59"/>
      <c r="AB41" s="59"/>
      <c r="AC41" s="59"/>
      <c r="AD41" s="59"/>
    </row>
    <row r="42" spans="2:38" s="70" customFormat="1" ht="18" customHeight="1" x14ac:dyDescent="0.25">
      <c r="C42" s="59"/>
      <c r="D42" s="59"/>
      <c r="E42" s="90"/>
      <c r="F42" s="67" t="s">
        <v>615</v>
      </c>
      <c r="G42" s="311"/>
      <c r="H42" s="402"/>
      <c r="I42" s="452" t="str">
        <f>IF(G42="","-",G42*O31)</f>
        <v>-</v>
      </c>
      <c r="J42" s="303"/>
      <c r="K42" s="306" t="str">
        <f>IF(OR($D$20="",$F$20=""),"-",INDEX(Fields!$I$3:$J$5,$AD$4,$AC$4))</f>
        <v>-</v>
      </c>
      <c r="L42" s="305"/>
      <c r="M42" s="559" t="str">
        <f>IF(I42="-","-",+ROUND(I42*K42, -3))</f>
        <v>-</v>
      </c>
      <c r="N42" s="559"/>
      <c r="O42" s="559"/>
      <c r="P42" s="103"/>
      <c r="Q42" s="103"/>
      <c r="R42" s="103"/>
      <c r="S42" s="59"/>
      <c r="T42" s="59"/>
      <c r="U42" s="59"/>
      <c r="V42" s="59"/>
      <c r="W42" s="59"/>
      <c r="X42" s="59"/>
      <c r="Y42" s="59"/>
      <c r="Z42" s="59"/>
      <c r="AA42" s="59"/>
      <c r="AB42" s="59"/>
    </row>
    <row r="43" spans="2:38" s="70" customFormat="1" ht="18" customHeight="1" x14ac:dyDescent="0.25">
      <c r="E43" s="90"/>
      <c r="F43" s="67" t="s">
        <v>24</v>
      </c>
      <c r="G43" s="311"/>
      <c r="H43" s="90"/>
      <c r="I43" s="452" t="str">
        <f>IF(G43="","-",G43*Q31)</f>
        <v>-</v>
      </c>
      <c r="J43" s="303"/>
      <c r="K43" s="306" t="str">
        <f>IF(OR($D$20="",$F$20=""),"-",21800)</f>
        <v>-</v>
      </c>
      <c r="L43" s="305"/>
      <c r="M43" s="559" t="str">
        <f>IF(I43="-","-",+ROUND(I43*K43, -3))</f>
        <v>-</v>
      </c>
      <c r="N43" s="559"/>
      <c r="O43" s="559"/>
      <c r="U43" s="59"/>
      <c r="V43" s="59"/>
      <c r="W43" s="59"/>
      <c r="X43" s="59"/>
      <c r="Y43" s="59"/>
      <c r="Z43" s="59"/>
      <c r="AA43" s="59"/>
      <c r="AB43" s="59"/>
      <c r="AC43" s="59"/>
      <c r="AD43" s="59"/>
    </row>
    <row r="44" spans="2:38" s="70" customFormat="1" ht="15" customHeight="1" x14ac:dyDescent="0.25">
      <c r="E44" s="90"/>
      <c r="F44" s="90"/>
      <c r="G44" s="279"/>
      <c r="H44" s="307"/>
      <c r="I44" s="403"/>
      <c r="J44" s="303"/>
      <c r="K44" s="308"/>
      <c r="L44" s="305"/>
      <c r="M44" s="395"/>
      <c r="N44" s="90"/>
      <c r="O44" s="90"/>
      <c r="U44" s="59"/>
      <c r="V44" s="59"/>
      <c r="W44" s="59"/>
      <c r="X44" s="59"/>
      <c r="Y44" s="59"/>
      <c r="Z44" s="59"/>
      <c r="AA44" s="59"/>
      <c r="AB44" s="59"/>
      <c r="AC44" s="59"/>
      <c r="AD44" s="59"/>
    </row>
    <row r="45" spans="2:38" s="59" customFormat="1" ht="15" customHeight="1" x14ac:dyDescent="0.3">
      <c r="B45" s="98"/>
      <c r="C45" s="98"/>
      <c r="D45" s="101"/>
      <c r="E45" s="101"/>
      <c r="F45" s="101"/>
      <c r="G45" s="404"/>
      <c r="H45" s="404"/>
      <c r="I45" s="451"/>
      <c r="J45" s="405"/>
      <c r="K45" s="404"/>
      <c r="L45" s="405"/>
      <c r="M45" s="558"/>
      <c r="N45" s="558"/>
      <c r="O45" s="558"/>
      <c r="P45" s="100"/>
      <c r="Q45" s="100"/>
      <c r="R45" s="100"/>
      <c r="S45" s="395"/>
      <c r="T45" s="395"/>
    </row>
    <row r="46" spans="2:38" s="59" customFormat="1" ht="18" customHeight="1" x14ac:dyDescent="0.25">
      <c r="E46" s="302" t="s">
        <v>321</v>
      </c>
      <c r="F46" s="301" t="str">
        <f>I33</f>
        <v/>
      </c>
      <c r="G46" s="399"/>
      <c r="H46" s="400"/>
      <c r="I46" s="420"/>
      <c r="J46" s="303"/>
      <c r="K46" s="399"/>
      <c r="L46" s="303"/>
      <c r="M46" s="399"/>
      <c r="N46" s="304"/>
      <c r="O46" s="304"/>
      <c r="P46" s="100"/>
      <c r="Q46" s="100"/>
      <c r="R46" s="100"/>
      <c r="S46" s="395"/>
      <c r="T46" s="395"/>
      <c r="V46" s="212"/>
    </row>
    <row r="47" spans="2:38" s="70" customFormat="1" ht="18" customHeight="1" x14ac:dyDescent="0.25">
      <c r="C47" s="59"/>
      <c r="D47" s="59"/>
      <c r="E47" s="90"/>
      <c r="F47" s="67" t="s">
        <v>614</v>
      </c>
      <c r="G47" s="311"/>
      <c r="H47" s="401"/>
      <c r="I47" s="452" t="str">
        <f>IF(G47="","-",G47*M33)</f>
        <v>-</v>
      </c>
      <c r="J47" s="305"/>
      <c r="K47" s="306" t="str">
        <f>IF(OR($D$20="",$F$20=""),"-",INDEX(Fields!$G$3:$H$5,$AD$4,$AC$4))</f>
        <v>-</v>
      </c>
      <c r="L47" s="305"/>
      <c r="M47" s="543" t="str">
        <f>IF(I47="-","-",+ROUND(I47*K47, -3))</f>
        <v>-</v>
      </c>
      <c r="N47" s="543"/>
      <c r="O47" s="543"/>
      <c r="U47" s="59"/>
      <c r="V47" s="59"/>
      <c r="W47" s="59"/>
      <c r="X47" s="59"/>
      <c r="Y47" s="59"/>
      <c r="Z47" s="59"/>
      <c r="AA47" s="59"/>
      <c r="AB47" s="59"/>
      <c r="AC47" s="59"/>
      <c r="AD47" s="59"/>
    </row>
    <row r="48" spans="2:38" s="70" customFormat="1" ht="18" customHeight="1" x14ac:dyDescent="0.25">
      <c r="C48" s="59"/>
      <c r="D48" s="59"/>
      <c r="E48" s="90"/>
      <c r="F48" s="67" t="s">
        <v>615</v>
      </c>
      <c r="G48" s="311"/>
      <c r="H48" s="406"/>
      <c r="I48" s="452" t="str">
        <f>IF(G48="","-",G48*O33)</f>
        <v>-</v>
      </c>
      <c r="J48" s="303"/>
      <c r="K48" s="306" t="str">
        <f>IF(OR($D$20="",$F$20=""),"-",INDEX(Fields!$I$3:$J$5,$AD$4,$AC$4))</f>
        <v>-</v>
      </c>
      <c r="L48" s="305"/>
      <c r="M48" s="559" t="str">
        <f>IF(I48="-","-",+ROUND(I48*K48, -3))</f>
        <v>-</v>
      </c>
      <c r="N48" s="559"/>
      <c r="O48" s="559"/>
      <c r="P48" s="103"/>
      <c r="Q48" s="103"/>
      <c r="R48" s="103"/>
      <c r="S48" s="59"/>
      <c r="T48" s="59"/>
      <c r="U48" s="59"/>
      <c r="V48" s="59"/>
      <c r="W48" s="59"/>
      <c r="X48" s="59"/>
      <c r="Y48" s="59"/>
      <c r="Z48" s="59"/>
      <c r="AA48" s="59"/>
      <c r="AB48" s="59"/>
    </row>
    <row r="49" spans="2:30" s="70" customFormat="1" ht="18" customHeight="1" x14ac:dyDescent="0.25">
      <c r="E49" s="90"/>
      <c r="F49" s="67" t="s">
        <v>24</v>
      </c>
      <c r="G49" s="311"/>
      <c r="H49" s="90"/>
      <c r="I49" s="452" t="str">
        <f>IF(G49="","-",G49*Q33)</f>
        <v>-</v>
      </c>
      <c r="J49" s="303"/>
      <c r="K49" s="306" t="str">
        <f>IF(OR($D$20="",$F$20=""),"-",21800)</f>
        <v>-</v>
      </c>
      <c r="L49" s="305"/>
      <c r="M49" s="559" t="str">
        <f>IF(I49="-","-",+ROUND(I49*K49, -3))</f>
        <v>-</v>
      </c>
      <c r="N49" s="559"/>
      <c r="O49" s="559"/>
      <c r="U49" s="59"/>
      <c r="V49" s="59"/>
      <c r="W49" s="59"/>
      <c r="X49" s="59"/>
      <c r="Y49" s="59"/>
      <c r="Z49" s="59"/>
      <c r="AA49" s="59"/>
      <c r="AB49" s="59"/>
      <c r="AC49" s="59"/>
      <c r="AD49" s="59"/>
    </row>
    <row r="50" spans="2:30" s="59" customFormat="1" ht="15" customHeight="1" x14ac:dyDescent="0.3">
      <c r="B50" s="98"/>
      <c r="C50" s="98"/>
      <c r="D50" s="101"/>
      <c r="E50" s="101"/>
      <c r="F50" s="101"/>
      <c r="G50" s="280"/>
      <c r="H50" s="309"/>
      <c r="I50" s="420"/>
      <c r="J50" s="310"/>
      <c r="K50" s="310"/>
      <c r="L50" s="303"/>
      <c r="M50" s="399"/>
      <c r="N50" s="304"/>
      <c r="O50" s="304"/>
      <c r="P50" s="100"/>
      <c r="Q50" s="100"/>
      <c r="R50" s="100"/>
      <c r="S50" s="395"/>
      <c r="T50" s="395"/>
    </row>
    <row r="51" spans="2:30" s="59" customFormat="1" ht="15" customHeight="1" x14ac:dyDescent="0.3">
      <c r="B51" s="98"/>
      <c r="C51" s="98"/>
      <c r="D51" s="101"/>
      <c r="E51" s="101"/>
      <c r="F51" s="101"/>
      <c r="G51" s="404"/>
      <c r="H51" s="404"/>
      <c r="I51" s="451"/>
      <c r="J51" s="405"/>
      <c r="K51" s="404"/>
      <c r="L51" s="405"/>
      <c r="M51" s="558"/>
      <c r="N51" s="558"/>
      <c r="O51" s="558"/>
      <c r="P51" s="100"/>
      <c r="Q51" s="100"/>
      <c r="R51" s="100"/>
      <c r="S51" s="395"/>
      <c r="T51" s="395"/>
    </row>
    <row r="52" spans="2:30" s="59" customFormat="1" ht="18" customHeight="1" x14ac:dyDescent="0.3">
      <c r="B52" s="130"/>
      <c r="C52" s="130"/>
      <c r="D52" s="130"/>
      <c r="E52" s="302" t="s">
        <v>321</v>
      </c>
      <c r="F52" s="301" t="str">
        <f>I35</f>
        <v/>
      </c>
      <c r="G52" s="399"/>
      <c r="H52" s="400"/>
      <c r="I52" s="420"/>
      <c r="J52" s="303"/>
      <c r="K52" s="399"/>
      <c r="L52" s="303"/>
      <c r="M52" s="399"/>
      <c r="N52" s="304"/>
      <c r="O52" s="304"/>
      <c r="P52" s="100"/>
      <c r="Q52" s="100"/>
      <c r="R52" s="100"/>
      <c r="S52" s="395"/>
      <c r="T52" s="395"/>
    </row>
    <row r="53" spans="2:30" s="70" customFormat="1" ht="18" customHeight="1" x14ac:dyDescent="0.25">
      <c r="C53" s="59"/>
      <c r="D53" s="59"/>
      <c r="E53" s="90"/>
      <c r="F53" s="67" t="s">
        <v>614</v>
      </c>
      <c r="G53" s="311"/>
      <c r="H53" s="401"/>
      <c r="I53" s="452" t="str">
        <f>IF(G53="","-",G53*M35)</f>
        <v>-</v>
      </c>
      <c r="J53" s="305"/>
      <c r="K53" s="306" t="str">
        <f>IF(OR($D$20="",$F$20=""),"-",INDEX(Fields!$G$3:$H$5,$AD$4,$AC$4))</f>
        <v>-</v>
      </c>
      <c r="L53" s="305"/>
      <c r="M53" s="543" t="str">
        <f>IF(I53="-","-",+ROUND(I53*K53, -3))</f>
        <v>-</v>
      </c>
      <c r="N53" s="543"/>
      <c r="O53" s="543"/>
      <c r="U53" s="59"/>
      <c r="V53" s="59"/>
      <c r="W53" s="59"/>
      <c r="X53" s="59"/>
      <c r="Y53" s="59"/>
      <c r="Z53" s="59"/>
      <c r="AA53" s="59"/>
      <c r="AB53" s="59"/>
      <c r="AC53" s="59"/>
      <c r="AD53" s="59"/>
    </row>
    <row r="54" spans="2:30" s="70" customFormat="1" ht="18" customHeight="1" x14ac:dyDescent="0.25">
      <c r="C54" s="59"/>
      <c r="D54" s="59"/>
      <c r="E54" s="90"/>
      <c r="F54" s="67" t="s">
        <v>615</v>
      </c>
      <c r="G54" s="311"/>
      <c r="H54" s="406"/>
      <c r="I54" s="452" t="str">
        <f>IF(G54="","-",G54*O35)</f>
        <v>-</v>
      </c>
      <c r="J54" s="303"/>
      <c r="K54" s="306" t="str">
        <f>IF(OR($D$20="",$F$20=""),"-",INDEX(Fields!$I$3:$J$5,$AD$4,$AC$4))</f>
        <v>-</v>
      </c>
      <c r="L54" s="305"/>
      <c r="M54" s="559" t="str">
        <f>IF(I54="-","-",+ROUND(I54*K54, -3))</f>
        <v>-</v>
      </c>
      <c r="N54" s="559"/>
      <c r="O54" s="559"/>
      <c r="P54" s="103"/>
      <c r="Q54" s="103"/>
      <c r="R54" s="103"/>
      <c r="S54" s="59"/>
      <c r="T54" s="59"/>
      <c r="U54" s="59"/>
      <c r="V54" s="59"/>
      <c r="W54" s="59"/>
      <c r="X54" s="59"/>
      <c r="Y54" s="59"/>
      <c r="Z54" s="59"/>
      <c r="AA54" s="59"/>
      <c r="AB54" s="59"/>
    </row>
    <row r="55" spans="2:30" s="70" customFormat="1" ht="18" customHeight="1" x14ac:dyDescent="0.25">
      <c r="E55" s="90"/>
      <c r="F55" s="67" t="s">
        <v>24</v>
      </c>
      <c r="G55" s="311"/>
      <c r="H55" s="90"/>
      <c r="I55" s="452" t="str">
        <f>IF(G55="","-",G55*Q35)</f>
        <v>-</v>
      </c>
      <c r="J55" s="303"/>
      <c r="K55" s="306" t="str">
        <f>IF(OR($D$20="",$F$20=""),"-",21800)</f>
        <v>-</v>
      </c>
      <c r="L55" s="305"/>
      <c r="M55" s="559" t="str">
        <f>IF(I55="-","-",+ROUND(I55*K55, -3))</f>
        <v>-</v>
      </c>
      <c r="N55" s="559"/>
      <c r="O55" s="559"/>
      <c r="U55" s="59"/>
      <c r="V55" s="59"/>
      <c r="W55" s="59"/>
      <c r="X55" s="59"/>
      <c r="Y55" s="59"/>
      <c r="Z55" s="59"/>
      <c r="AA55" s="59"/>
      <c r="AB55" s="59"/>
      <c r="AC55" s="59"/>
      <c r="AD55" s="59"/>
    </row>
    <row r="56" spans="2:30" s="70" customFormat="1" ht="15" customHeight="1" x14ac:dyDescent="0.25">
      <c r="E56" s="90"/>
      <c r="F56" s="90"/>
      <c r="G56" s="279"/>
      <c r="H56" s="307"/>
      <c r="I56" s="403"/>
      <c r="J56" s="303"/>
      <c r="K56" s="308"/>
      <c r="L56" s="305"/>
      <c r="M56" s="395"/>
      <c r="N56" s="90"/>
      <c r="O56" s="90"/>
      <c r="U56" s="59"/>
      <c r="V56" s="59"/>
      <c r="W56" s="59"/>
      <c r="X56" s="59"/>
      <c r="Y56" s="59"/>
      <c r="Z56" s="59"/>
      <c r="AA56" s="59"/>
      <c r="AB56" s="59"/>
      <c r="AC56" s="59"/>
      <c r="AD56" s="59"/>
    </row>
    <row r="57" spans="2:30" s="59" customFormat="1" ht="15" customHeight="1" x14ac:dyDescent="0.3">
      <c r="B57" s="98"/>
      <c r="C57" s="98"/>
      <c r="D57" s="101"/>
      <c r="E57" s="101"/>
      <c r="F57" s="101"/>
      <c r="G57" s="404"/>
      <c r="H57" s="404"/>
      <c r="I57" s="451"/>
      <c r="J57" s="405"/>
      <c r="K57" s="404"/>
      <c r="L57" s="405"/>
      <c r="M57" s="558"/>
      <c r="N57" s="558"/>
      <c r="O57" s="558"/>
      <c r="P57" s="100"/>
      <c r="Q57" s="100"/>
      <c r="R57" s="100"/>
      <c r="S57" s="395"/>
      <c r="T57" s="395"/>
    </row>
    <row r="58" spans="2:30" s="59" customFormat="1" ht="18" customHeight="1" x14ac:dyDescent="0.25">
      <c r="C58" s="70"/>
      <c r="D58" s="70"/>
      <c r="E58" s="302" t="s">
        <v>321</v>
      </c>
      <c r="F58" s="301" t="str">
        <f>I37</f>
        <v/>
      </c>
      <c r="G58" s="399"/>
      <c r="H58" s="400"/>
      <c r="I58" s="420"/>
      <c r="J58" s="303"/>
      <c r="K58" s="399"/>
      <c r="L58" s="303"/>
      <c r="M58" s="399"/>
      <c r="N58" s="304"/>
      <c r="O58" s="304"/>
      <c r="P58" s="100"/>
      <c r="Q58" s="100"/>
      <c r="R58" s="100"/>
      <c r="S58" s="70"/>
      <c r="T58" s="395"/>
    </row>
    <row r="59" spans="2:30" s="70" customFormat="1" ht="18" customHeight="1" x14ac:dyDescent="0.25">
      <c r="C59" s="59"/>
      <c r="D59" s="59"/>
      <c r="E59" s="90"/>
      <c r="F59" s="67" t="s">
        <v>614</v>
      </c>
      <c r="G59" s="311"/>
      <c r="H59" s="401"/>
      <c r="I59" s="452" t="str">
        <f>IF(G59="","-",G59*M37)</f>
        <v>-</v>
      </c>
      <c r="J59" s="305"/>
      <c r="K59" s="306" t="str">
        <f>IF(OR($D$20="",$F$20=""),"-",INDEX(Fields!$G$3:$H$5,$AD$4,$AC$4))</f>
        <v>-</v>
      </c>
      <c r="L59" s="305"/>
      <c r="M59" s="543" t="str">
        <f>IF(I59="-","-",+ROUND(I59*K59, -3))</f>
        <v>-</v>
      </c>
      <c r="N59" s="543"/>
      <c r="O59" s="543"/>
      <c r="U59" s="59"/>
      <c r="V59" s="59"/>
      <c r="W59" s="59"/>
      <c r="X59" s="59"/>
      <c r="Y59" s="59"/>
      <c r="Z59" s="59"/>
      <c r="AA59" s="59"/>
      <c r="AB59" s="59"/>
      <c r="AC59" s="59"/>
      <c r="AD59" s="59"/>
    </row>
    <row r="60" spans="2:30" s="70" customFormat="1" ht="18" customHeight="1" x14ac:dyDescent="0.25">
      <c r="C60" s="59"/>
      <c r="D60" s="59"/>
      <c r="E60" s="90"/>
      <c r="F60" s="67" t="s">
        <v>615</v>
      </c>
      <c r="G60" s="311"/>
      <c r="H60" s="402"/>
      <c r="I60" s="452" t="str">
        <f>IF(G60="","-",G60*O37)</f>
        <v>-</v>
      </c>
      <c r="J60" s="303"/>
      <c r="K60" s="306" t="str">
        <f>IF(OR($D$20="",$F$20=""),"-",INDEX(Fields!$I$3:$J$5,$AD$4,$AC$4))</f>
        <v>-</v>
      </c>
      <c r="L60" s="305"/>
      <c r="M60" s="559" t="str">
        <f>IF(I60="-","-",+ROUND(I60*K60, -3))</f>
        <v>-</v>
      </c>
      <c r="N60" s="559"/>
      <c r="O60" s="559"/>
      <c r="P60" s="103"/>
      <c r="Q60" s="103"/>
      <c r="R60" s="103"/>
      <c r="S60" s="59"/>
      <c r="T60" s="59"/>
      <c r="U60" s="59"/>
      <c r="V60" s="59"/>
      <c r="W60" s="59"/>
      <c r="X60" s="59"/>
      <c r="Y60" s="59"/>
      <c r="Z60" s="59"/>
      <c r="AA60" s="59"/>
      <c r="AB60" s="59"/>
    </row>
    <row r="61" spans="2:30" s="70" customFormat="1" ht="18" customHeight="1" x14ac:dyDescent="0.25">
      <c r="E61" s="90"/>
      <c r="F61" s="67" t="s">
        <v>24</v>
      </c>
      <c r="G61" s="311"/>
      <c r="H61" s="90"/>
      <c r="I61" s="452" t="str">
        <f>IF(G61="","-",G61*Q37)</f>
        <v>-</v>
      </c>
      <c r="J61" s="303"/>
      <c r="K61" s="306" t="str">
        <f>IF(OR($D$20="",$F$20=""),"-",21800)</f>
        <v>-</v>
      </c>
      <c r="L61" s="305"/>
      <c r="M61" s="559" t="str">
        <f>IF(I61="-","-",+ROUND(I61*K61, -3))</f>
        <v>-</v>
      </c>
      <c r="N61" s="559"/>
      <c r="O61" s="559"/>
      <c r="U61" s="59"/>
      <c r="V61" s="59"/>
      <c r="W61" s="59"/>
      <c r="X61" s="59"/>
      <c r="Y61" s="59"/>
      <c r="Z61" s="59"/>
      <c r="AA61" s="59"/>
      <c r="AB61" s="59"/>
      <c r="AC61" s="59"/>
      <c r="AD61" s="59"/>
    </row>
    <row r="62" spans="2:30" s="70" customFormat="1" ht="13.8" x14ac:dyDescent="0.25">
      <c r="E62" s="92"/>
      <c r="F62" s="92"/>
      <c r="U62" s="59"/>
      <c r="V62" s="59"/>
      <c r="W62" s="59"/>
      <c r="X62" s="59"/>
      <c r="Y62" s="59"/>
      <c r="Z62" s="59"/>
      <c r="AA62" s="59"/>
      <c r="AB62" s="59"/>
      <c r="AC62" s="59"/>
      <c r="AD62" s="59"/>
    </row>
    <row r="63" spans="2:30" s="70" customFormat="1" ht="13.8" x14ac:dyDescent="0.25">
      <c r="E63" s="92"/>
      <c r="F63" s="92"/>
      <c r="U63" s="59"/>
      <c r="V63" s="59"/>
      <c r="W63" s="59"/>
      <c r="X63" s="59"/>
      <c r="Y63" s="59"/>
      <c r="Z63" s="59"/>
      <c r="AA63" s="59"/>
      <c r="AB63" s="59"/>
      <c r="AC63" s="59"/>
      <c r="AD63" s="59"/>
    </row>
    <row r="64" spans="2:30" s="70" customFormat="1" ht="13.8" x14ac:dyDescent="0.25">
      <c r="D64" s="92"/>
      <c r="E64" s="92"/>
      <c r="F64" s="92"/>
      <c r="K64" s="104"/>
      <c r="U64" s="59"/>
      <c r="V64" s="59"/>
      <c r="W64" s="59"/>
      <c r="X64" s="59"/>
      <c r="Y64" s="59"/>
      <c r="Z64" s="59"/>
      <c r="AA64" s="59"/>
      <c r="AB64" s="59"/>
      <c r="AC64" s="59"/>
      <c r="AD64" s="59"/>
    </row>
    <row r="65" spans="2:30" s="70" customFormat="1" ht="17.25" customHeight="1" thickBot="1" x14ac:dyDescent="0.3">
      <c r="B65" s="574" t="s">
        <v>333</v>
      </c>
      <c r="C65" s="551"/>
      <c r="D65" s="551"/>
      <c r="E65" s="551"/>
      <c r="F65" s="102"/>
      <c r="G65" s="102"/>
      <c r="T65" s="59"/>
      <c r="U65" s="59"/>
      <c r="V65" s="59"/>
      <c r="W65" s="59"/>
      <c r="X65" s="59"/>
      <c r="Y65" s="59"/>
      <c r="Z65" s="59"/>
      <c r="AA65" s="59"/>
      <c r="AB65" s="59"/>
      <c r="AC65" s="59"/>
      <c r="AD65" s="59"/>
    </row>
    <row r="66" spans="2:30" s="70" customFormat="1" ht="14.4" thickTop="1" x14ac:dyDescent="0.25">
      <c r="B66" s="105" t="s">
        <v>50</v>
      </c>
      <c r="C66" s="106"/>
      <c r="D66" s="407" t="s">
        <v>25</v>
      </c>
      <c r="E66" s="408" t="s">
        <v>6</v>
      </c>
      <c r="F66" s="102"/>
      <c r="G66" s="102"/>
      <c r="T66" s="395"/>
      <c r="U66" s="59"/>
      <c r="V66" s="59"/>
      <c r="W66" s="59"/>
      <c r="X66" s="59"/>
      <c r="Y66" s="59"/>
      <c r="Z66" s="59"/>
      <c r="AA66" s="59"/>
      <c r="AB66" s="59"/>
      <c r="AC66" s="59"/>
      <c r="AD66" s="59"/>
    </row>
    <row r="67" spans="2:30" s="70" customFormat="1" ht="18" customHeight="1" x14ac:dyDescent="0.25">
      <c r="B67" s="568" t="s">
        <v>330</v>
      </c>
      <c r="C67" s="569"/>
      <c r="D67" s="569"/>
      <c r="E67" s="570"/>
      <c r="F67" s="102"/>
      <c r="G67" s="131"/>
      <c r="H67" s="59"/>
      <c r="I67" s="109"/>
      <c r="J67" s="409" t="s">
        <v>41</v>
      </c>
      <c r="K67" s="249">
        <f>IF(OR(N22="",S22=""),"-",IF(DAYS360(N22,S22)&gt;=0,ROUND((DAYS360(N22,S22)/30),1),"Dates Wrong"))</f>
        <v>60</v>
      </c>
      <c r="L67" s="297" t="s">
        <v>611</v>
      </c>
      <c r="N67" s="409" t="s">
        <v>609</v>
      </c>
      <c r="O67" s="543">
        <f>SUM(M59:M61)+SUM(M53:M55)+SUM(M47:M49)+SUM(M41:M43)</f>
        <v>0</v>
      </c>
      <c r="P67" s="543"/>
      <c r="Q67" s="543"/>
      <c r="R67" s="543"/>
      <c r="U67" s="59"/>
      <c r="V67" s="59"/>
      <c r="W67" s="59"/>
      <c r="X67" s="59"/>
      <c r="Y67" s="59"/>
      <c r="Z67" s="59"/>
      <c r="AA67" s="59"/>
      <c r="AB67" s="59"/>
      <c r="AC67" s="59"/>
      <c r="AD67" s="59"/>
    </row>
    <row r="68" spans="2:30" s="70" customFormat="1" ht="13.8" x14ac:dyDescent="0.25">
      <c r="B68" s="110" t="s">
        <v>42</v>
      </c>
      <c r="C68" s="111"/>
      <c r="D68" s="410">
        <v>21800</v>
      </c>
      <c r="E68" s="411">
        <v>21800</v>
      </c>
      <c r="F68" s="102"/>
      <c r="G68" s="102"/>
      <c r="H68" s="59"/>
      <c r="I68" s="59"/>
      <c r="J68" s="59"/>
      <c r="K68" s="59"/>
      <c r="L68" s="59"/>
      <c r="M68" s="59"/>
      <c r="N68" s="103"/>
      <c r="O68" s="103"/>
      <c r="P68" s="103"/>
      <c r="Q68" s="103"/>
      <c r="R68" s="103"/>
      <c r="S68" s="59"/>
      <c r="T68" s="59"/>
      <c r="U68" s="59"/>
      <c r="V68" s="59"/>
      <c r="W68" s="59"/>
      <c r="X68" s="59"/>
      <c r="Y68" s="59"/>
      <c r="Z68" s="59"/>
      <c r="AA68" s="59"/>
      <c r="AB68" s="59"/>
      <c r="AC68" s="59"/>
      <c r="AD68" s="59"/>
    </row>
    <row r="69" spans="2:30" s="70" customFormat="1" ht="13.8" x14ac:dyDescent="0.25">
      <c r="B69" s="571" t="s">
        <v>332</v>
      </c>
      <c r="C69" s="572"/>
      <c r="D69" s="572"/>
      <c r="E69" s="573"/>
      <c r="F69" s="102"/>
      <c r="G69" s="102"/>
      <c r="H69" s="59"/>
      <c r="I69" s="59"/>
      <c r="J69" s="59"/>
      <c r="S69" s="59"/>
      <c r="T69" s="395"/>
      <c r="U69" s="59"/>
      <c r="V69" s="59"/>
      <c r="W69" s="59"/>
      <c r="X69" s="59"/>
      <c r="Y69" s="59"/>
      <c r="Z69" s="59"/>
      <c r="AA69" s="59"/>
      <c r="AB69" s="59"/>
      <c r="AC69" s="59"/>
      <c r="AD69" s="59"/>
    </row>
    <row r="70" spans="2:30" s="70" customFormat="1" ht="18" customHeight="1" x14ac:dyDescent="0.25">
      <c r="B70" s="110" t="s">
        <v>48</v>
      </c>
      <c r="C70" s="111"/>
      <c r="D70" s="410">
        <v>77800</v>
      </c>
      <c r="E70" s="411">
        <v>89200</v>
      </c>
      <c r="F70" s="102"/>
      <c r="G70" s="102"/>
      <c r="H70" s="59"/>
      <c r="J70" s="114"/>
      <c r="K70" s="59"/>
      <c r="L70" s="59"/>
      <c r="N70" s="412" t="s">
        <v>8</v>
      </c>
      <c r="O70" s="543">
        <f>IF(K67="-","-",ROUND(O67/(K67/12),-3))</f>
        <v>0</v>
      </c>
      <c r="P70" s="543"/>
      <c r="Q70" s="543"/>
      <c r="R70" s="543"/>
      <c r="S70" s="59"/>
      <c r="T70" s="59"/>
      <c r="U70" s="59"/>
      <c r="V70" s="59"/>
      <c r="W70" s="59"/>
      <c r="X70" s="59"/>
      <c r="Y70" s="59"/>
      <c r="Z70" s="59"/>
      <c r="AA70" s="59"/>
      <c r="AB70" s="226"/>
      <c r="AC70" s="59"/>
      <c r="AD70" s="59"/>
    </row>
    <row r="71" spans="2:30" s="70" customFormat="1" ht="13.8" x14ac:dyDescent="0.25">
      <c r="B71" s="115" t="s">
        <v>7</v>
      </c>
      <c r="C71" s="116"/>
      <c r="D71" s="410">
        <v>80800</v>
      </c>
      <c r="E71" s="411">
        <v>91900</v>
      </c>
      <c r="F71" s="102"/>
      <c r="G71" s="102"/>
      <c r="H71" s="59"/>
      <c r="S71" s="59"/>
      <c r="T71" s="59"/>
      <c r="U71" s="59"/>
      <c r="V71" s="59"/>
      <c r="W71" s="59"/>
      <c r="X71" s="59"/>
      <c r="Y71" s="59"/>
      <c r="Z71" s="59"/>
      <c r="AA71" s="59"/>
      <c r="AB71" s="59"/>
      <c r="AC71" s="59"/>
      <c r="AD71" s="59"/>
    </row>
    <row r="72" spans="2:30" s="70" customFormat="1" ht="13.8" x14ac:dyDescent="0.25">
      <c r="B72" s="115" t="s">
        <v>56</v>
      </c>
      <c r="C72" s="116"/>
      <c r="D72" s="410">
        <v>81300</v>
      </c>
      <c r="E72" s="411">
        <v>93200</v>
      </c>
      <c r="F72" s="102"/>
      <c r="G72" s="102"/>
      <c r="H72" s="59"/>
      <c r="S72" s="59"/>
      <c r="T72" s="395"/>
      <c r="U72" s="59"/>
      <c r="V72" s="59"/>
      <c r="W72" s="59"/>
      <c r="X72" s="59"/>
      <c r="Y72" s="59"/>
      <c r="Z72" s="59"/>
      <c r="AA72" s="59"/>
      <c r="AB72" s="59"/>
      <c r="AC72" s="59"/>
      <c r="AD72" s="59"/>
    </row>
    <row r="73" spans="2:30" s="70" customFormat="1" ht="18" customHeight="1" x14ac:dyDescent="0.25">
      <c r="B73" s="571" t="s">
        <v>914</v>
      </c>
      <c r="C73" s="572"/>
      <c r="D73" s="572"/>
      <c r="E73" s="573"/>
      <c r="F73" s="102"/>
      <c r="G73" s="102"/>
      <c r="H73" s="59"/>
      <c r="K73" s="59"/>
      <c r="L73" s="59"/>
      <c r="M73" s="59"/>
      <c r="N73" s="325" t="s">
        <v>554</v>
      </c>
      <c r="O73" s="556"/>
      <c r="P73" s="556"/>
      <c r="Q73" s="556"/>
      <c r="R73" s="556"/>
      <c r="S73" s="59"/>
      <c r="U73" s="59"/>
      <c r="V73" s="59"/>
      <c r="W73" s="59"/>
      <c r="X73" s="59"/>
      <c r="Y73" s="59"/>
      <c r="Z73" s="59"/>
      <c r="AA73" s="59"/>
      <c r="AB73" s="59"/>
      <c r="AC73" s="59"/>
      <c r="AD73" s="59"/>
    </row>
    <row r="74" spans="2:30" s="70" customFormat="1" ht="13.8" x14ac:dyDescent="0.25">
      <c r="B74" s="110" t="s">
        <v>48</v>
      </c>
      <c r="C74" s="111"/>
      <c r="D74" s="410">
        <v>1530000</v>
      </c>
      <c r="E74" s="411">
        <v>2260000</v>
      </c>
      <c r="F74" s="413"/>
      <c r="G74" s="102"/>
      <c r="H74" s="59"/>
      <c r="S74" s="59"/>
      <c r="T74" s="89"/>
      <c r="U74" s="59"/>
      <c r="V74" s="59"/>
      <c r="W74" s="59"/>
      <c r="X74" s="59"/>
      <c r="Y74" s="59"/>
      <c r="Z74" s="59"/>
      <c r="AA74" s="59"/>
      <c r="AB74" s="59"/>
      <c r="AC74" s="59"/>
      <c r="AD74" s="59"/>
    </row>
    <row r="75" spans="2:30" s="70" customFormat="1" ht="13.8" x14ac:dyDescent="0.25">
      <c r="B75" s="110" t="s">
        <v>7</v>
      </c>
      <c r="C75" s="111"/>
      <c r="D75" s="410">
        <v>1490000</v>
      </c>
      <c r="E75" s="411">
        <v>2140000</v>
      </c>
      <c r="F75" s="413"/>
      <c r="G75" s="102"/>
      <c r="T75" s="89" t="s">
        <v>44</v>
      </c>
      <c r="U75" s="59"/>
      <c r="V75" s="59"/>
      <c r="W75" s="59"/>
      <c r="X75" s="59"/>
      <c r="Y75" s="59"/>
      <c r="Z75" s="59"/>
      <c r="AA75" s="59"/>
      <c r="AB75" s="59"/>
      <c r="AC75" s="59"/>
      <c r="AD75" s="59"/>
    </row>
    <row r="76" spans="2:30" s="70" customFormat="1" ht="18" customHeight="1" thickBot="1" x14ac:dyDescent="0.3">
      <c r="B76" s="117" t="s">
        <v>56</v>
      </c>
      <c r="C76" s="118"/>
      <c r="D76" s="414">
        <v>1110000</v>
      </c>
      <c r="E76" s="415">
        <v>1940000</v>
      </c>
      <c r="F76" s="413"/>
      <c r="G76" s="102"/>
      <c r="I76" s="59"/>
      <c r="J76" s="59"/>
      <c r="K76" s="59"/>
      <c r="L76" s="59"/>
      <c r="M76" s="114"/>
      <c r="N76" s="325" t="s">
        <v>553</v>
      </c>
      <c r="O76" s="556"/>
      <c r="P76" s="556"/>
      <c r="Q76" s="556"/>
      <c r="R76" s="556"/>
      <c r="U76" s="59"/>
      <c r="V76" s="59"/>
      <c r="W76" s="59"/>
      <c r="X76" s="59"/>
      <c r="Y76" s="59"/>
      <c r="Z76" s="59"/>
      <c r="AA76" s="59"/>
      <c r="AB76" s="59"/>
      <c r="AC76" s="59"/>
      <c r="AD76" s="59"/>
    </row>
    <row r="77" spans="2:30" s="70" customFormat="1" ht="14.25" customHeight="1" thickTop="1" x14ac:dyDescent="0.25">
      <c r="B77" s="116"/>
      <c r="C77" s="116"/>
      <c r="D77" s="121"/>
      <c r="E77" s="122"/>
      <c r="F77" s="122"/>
      <c r="T77" s="124"/>
      <c r="U77" s="125"/>
      <c r="V77" s="59"/>
      <c r="W77" s="59"/>
      <c r="X77" s="59"/>
      <c r="Y77" s="59"/>
      <c r="Z77" s="59"/>
      <c r="AA77" s="59"/>
      <c r="AB77" s="59"/>
      <c r="AC77" s="59"/>
      <c r="AD77" s="59"/>
    </row>
    <row r="78" spans="2:30" s="70" customFormat="1" ht="17.25" customHeight="1" x14ac:dyDescent="0.25">
      <c r="B78" s="126" t="s">
        <v>38</v>
      </c>
      <c r="H78" s="102"/>
      <c r="I78" s="59"/>
      <c r="J78" s="59"/>
      <c r="S78" s="102"/>
      <c r="T78" s="124"/>
      <c r="U78" s="125"/>
      <c r="V78" s="59"/>
      <c r="W78" s="59"/>
      <c r="X78" s="59"/>
      <c r="Y78" s="59"/>
      <c r="Z78" s="59"/>
      <c r="AA78" s="59"/>
      <c r="AB78" s="59"/>
      <c r="AC78" s="59"/>
      <c r="AD78" s="59"/>
    </row>
    <row r="79" spans="2:30" s="70" customFormat="1" ht="18" customHeight="1" x14ac:dyDescent="0.25">
      <c r="B79" s="547" t="s">
        <v>693</v>
      </c>
      <c r="C79" s="547"/>
      <c r="D79" s="547"/>
      <c r="E79" s="547"/>
      <c r="F79" s="547"/>
      <c r="H79" s="102"/>
      <c r="I79" s="59"/>
      <c r="J79" s="59"/>
      <c r="N79" s="325" t="s">
        <v>336</v>
      </c>
      <c r="O79" s="543">
        <f>ROUND(O73+O76*(((1+AF4)^AE4-1)/(AF4*(1+AF4)^AE4)),-3)</f>
        <v>0</v>
      </c>
      <c r="P79" s="543"/>
      <c r="Q79" s="543"/>
      <c r="R79" s="543"/>
      <c r="S79" s="102"/>
      <c r="U79" s="59"/>
      <c r="V79" s="59"/>
      <c r="W79" s="59"/>
      <c r="X79" s="59"/>
      <c r="Y79" s="59"/>
      <c r="Z79" s="59"/>
      <c r="AA79" s="59"/>
      <c r="AB79" s="59"/>
      <c r="AC79" s="59"/>
      <c r="AD79" s="59"/>
    </row>
    <row r="80" spans="2:30" s="70" customFormat="1" ht="9.75" customHeight="1" x14ac:dyDescent="0.25">
      <c r="B80" s="547"/>
      <c r="C80" s="547"/>
      <c r="D80" s="547"/>
      <c r="E80" s="547"/>
      <c r="F80" s="547"/>
      <c r="G80" s="353"/>
      <c r="H80" s="102"/>
      <c r="S80" s="102"/>
      <c r="U80" s="59"/>
      <c r="V80" s="59"/>
      <c r="W80" s="59"/>
      <c r="X80" s="59"/>
      <c r="Y80" s="59"/>
      <c r="Z80" s="59"/>
      <c r="AA80" s="59"/>
      <c r="AB80" s="59"/>
      <c r="AC80" s="59"/>
      <c r="AD80" s="59"/>
    </row>
    <row r="81" spans="1:30" s="70" customFormat="1" ht="11.25" customHeight="1" x14ac:dyDescent="0.25">
      <c r="B81" s="546" t="s">
        <v>694</v>
      </c>
      <c r="C81" s="546"/>
      <c r="D81" s="546"/>
      <c r="E81" s="546"/>
      <c r="F81" s="546"/>
      <c r="G81" s="353"/>
      <c r="H81" s="102"/>
      <c r="N81" s="348"/>
      <c r="O81" s="348"/>
      <c r="P81" s="348"/>
      <c r="Q81" s="348"/>
      <c r="S81" s="102"/>
      <c r="U81" s="59"/>
      <c r="V81" s="59"/>
      <c r="W81" s="59"/>
      <c r="X81" s="59"/>
      <c r="Y81" s="59"/>
      <c r="Z81" s="59"/>
      <c r="AA81" s="59"/>
      <c r="AB81" s="59"/>
      <c r="AC81" s="59"/>
      <c r="AD81" s="59"/>
    </row>
    <row r="82" spans="1:30" s="70" customFormat="1" ht="19.5" customHeight="1" x14ac:dyDescent="0.3">
      <c r="B82" s="546"/>
      <c r="C82" s="546"/>
      <c r="D82" s="546"/>
      <c r="E82" s="546"/>
      <c r="F82" s="546"/>
      <c r="H82" s="102"/>
      <c r="N82" s="351" t="s">
        <v>337</v>
      </c>
      <c r="O82" s="567" t="str">
        <f>IF(O79=0,"",O70*(IF(AE4=0,"",((1+AF4)^AE4-1)/(AF4*(1+AF4)^AE4)))/O79)</f>
        <v/>
      </c>
      <c r="P82" s="567"/>
      <c r="Q82" s="567"/>
      <c r="R82" s="567"/>
      <c r="S82" s="102"/>
      <c r="U82" s="59"/>
      <c r="V82" s="59"/>
      <c r="W82" s="59"/>
      <c r="X82" s="59"/>
      <c r="Y82" s="59"/>
      <c r="Z82" s="59"/>
      <c r="AA82" s="59"/>
      <c r="AB82" s="59"/>
      <c r="AC82" s="59"/>
      <c r="AD82" s="59"/>
    </row>
    <row r="83" spans="1:30" s="70" customFormat="1" ht="15.75" customHeight="1" x14ac:dyDescent="0.25">
      <c r="A83" s="126"/>
      <c r="B83" s="344" t="s">
        <v>695</v>
      </c>
      <c r="C83" s="441"/>
      <c r="D83" s="441"/>
      <c r="E83" s="441"/>
      <c r="F83" s="441"/>
      <c r="U83" s="59"/>
      <c r="V83" s="59"/>
      <c r="W83" s="59"/>
      <c r="X83" s="59"/>
      <c r="Y83" s="59"/>
      <c r="Z83" s="59"/>
      <c r="AA83" s="59"/>
      <c r="AB83" s="59"/>
      <c r="AC83" s="59"/>
      <c r="AD83" s="59"/>
    </row>
    <row r="84" spans="1:30" s="70" customFormat="1" ht="13.8" x14ac:dyDescent="0.25">
      <c r="A84" s="127"/>
      <c r="B84" s="344" t="s">
        <v>696</v>
      </c>
      <c r="C84" s="441"/>
      <c r="D84" s="441"/>
      <c r="E84" s="441"/>
      <c r="F84" s="441"/>
      <c r="U84" s="59"/>
      <c r="V84" s="59"/>
      <c r="W84" s="59"/>
      <c r="X84" s="59"/>
      <c r="Y84" s="59"/>
      <c r="Z84" s="59"/>
      <c r="AA84" s="59"/>
      <c r="AB84" s="59"/>
      <c r="AC84" s="59"/>
      <c r="AD84" s="59"/>
    </row>
    <row r="85" spans="1:30" ht="13.8" x14ac:dyDescent="0.25">
      <c r="A85" s="127"/>
      <c r="B85" s="344" t="s">
        <v>697</v>
      </c>
      <c r="C85" s="441"/>
      <c r="D85" s="441"/>
      <c r="E85" s="441"/>
      <c r="F85" s="441"/>
      <c r="G85" s="70"/>
      <c r="H85" s="70"/>
      <c r="I85" s="70"/>
      <c r="J85" s="70"/>
      <c r="K85" s="70"/>
      <c r="L85" s="70"/>
      <c r="M85" s="70"/>
      <c r="N85" s="70"/>
      <c r="O85" s="70"/>
      <c r="P85" s="70"/>
      <c r="Q85" s="70"/>
      <c r="R85" s="70"/>
      <c r="S85" s="70"/>
      <c r="T85" s="70"/>
    </row>
    <row r="86" spans="1:30" ht="13.8" x14ac:dyDescent="0.25">
      <c r="A86" s="127"/>
      <c r="B86" s="70"/>
      <c r="C86" s="70"/>
      <c r="D86" s="70"/>
      <c r="E86" s="70"/>
      <c r="F86" s="70"/>
      <c r="G86" s="70"/>
      <c r="H86" s="70"/>
      <c r="I86" s="70"/>
      <c r="J86" s="70"/>
      <c r="K86" s="70"/>
      <c r="L86" s="70"/>
      <c r="M86" s="70"/>
      <c r="N86" s="70"/>
      <c r="O86" s="70"/>
      <c r="P86" s="70"/>
      <c r="Q86" s="70"/>
      <c r="R86" s="70"/>
      <c r="S86" s="70"/>
      <c r="T86" s="70"/>
    </row>
    <row r="87" spans="1:30" ht="28.5" customHeight="1" x14ac:dyDescent="0.25">
      <c r="A87" s="128"/>
      <c r="B87" s="70"/>
      <c r="C87" s="70"/>
      <c r="D87" s="70"/>
      <c r="E87" s="70"/>
      <c r="F87" s="70"/>
      <c r="G87" s="70"/>
      <c r="H87" s="70"/>
      <c r="I87" s="70"/>
      <c r="J87" s="70"/>
      <c r="K87" s="70"/>
      <c r="L87" s="70"/>
      <c r="M87" s="70"/>
      <c r="N87" s="70"/>
      <c r="O87" s="70"/>
      <c r="P87" s="70"/>
      <c r="Q87" s="70"/>
      <c r="R87" s="70"/>
      <c r="S87" s="70"/>
      <c r="T87" s="70"/>
    </row>
    <row r="88" spans="1:30" x14ac:dyDescent="0.25"/>
    <row r="89" spans="1:30" x14ac:dyDescent="0.25"/>
    <row r="90" spans="1:30" x14ac:dyDescent="0.25"/>
  </sheetData>
  <sheetProtection selectLockedCells="1" autoFilter="0" pivotTables="0"/>
  <mergeCells count="55">
    <mergeCell ref="B81:F82"/>
    <mergeCell ref="B79:F80"/>
    <mergeCell ref="U31:AC33"/>
    <mergeCell ref="O73:R73"/>
    <mergeCell ref="O76:R76"/>
    <mergeCell ref="O79:R79"/>
    <mergeCell ref="M49:O49"/>
    <mergeCell ref="M53:O53"/>
    <mergeCell ref="M54:O54"/>
    <mergeCell ref="M55:O55"/>
    <mergeCell ref="B67:E67"/>
    <mergeCell ref="D31:G31"/>
    <mergeCell ref="B69:E69"/>
    <mergeCell ref="B73:E73"/>
    <mergeCell ref="B65:E65"/>
    <mergeCell ref="M42:O42"/>
    <mergeCell ref="M57:O57"/>
    <mergeCell ref="O82:R82"/>
    <mergeCell ref="O67:R67"/>
    <mergeCell ref="O70:R70"/>
    <mergeCell ref="M59:O59"/>
    <mergeCell ref="M60:O60"/>
    <mergeCell ref="M61:O61"/>
    <mergeCell ref="M45:O45"/>
    <mergeCell ref="M41:O41"/>
    <mergeCell ref="D37:G37"/>
    <mergeCell ref="B39:D39"/>
    <mergeCell ref="D33:G33"/>
    <mergeCell ref="D35:G35"/>
    <mergeCell ref="M43:O43"/>
    <mergeCell ref="N17:P17"/>
    <mergeCell ref="S29:S30"/>
    <mergeCell ref="M39:O39"/>
    <mergeCell ref="K26:S26"/>
    <mergeCell ref="D26:G26"/>
    <mergeCell ref="D29:G30"/>
    <mergeCell ref="I29:I30"/>
    <mergeCell ref="M29:Q29"/>
    <mergeCell ref="K29:K30"/>
    <mergeCell ref="A3:T3"/>
    <mergeCell ref="M51:O51"/>
    <mergeCell ref="N22:P22"/>
    <mergeCell ref="F20:I20"/>
    <mergeCell ref="F22:I22"/>
    <mergeCell ref="M47:O47"/>
    <mergeCell ref="M48:O48"/>
    <mergeCell ref="N10:P10"/>
    <mergeCell ref="A5:T5"/>
    <mergeCell ref="A4:T4"/>
    <mergeCell ref="D10:I10"/>
    <mergeCell ref="D24:S24"/>
    <mergeCell ref="N13:S13"/>
    <mergeCell ref="D13:E13"/>
    <mergeCell ref="G13:I13"/>
    <mergeCell ref="H17:K17"/>
  </mergeCells>
  <phoneticPr fontId="21" type="noConversion"/>
  <pageMargins left="0.5" right="0.5" top="0.38" bottom="0.73" header="0.38" footer="0.5"/>
  <pageSetup scale="47" orientation="portrait" r:id="rId1"/>
  <headerFooter alignWithMargins="0">
    <oddFooter>&amp;L&amp;F, &amp;A&amp;R&amp;D  &amp;T</oddFooter>
  </headerFooter>
  <ignoredErrors>
    <ignoredError sqref="I37:S38 O80:R81 P82:R82 O79:R79 I31:S31 I33:S33 I35:S35 D10:S21 D23:S26 D22:N22 Q22:S22" unlockedFormula="1"/>
    <ignoredError sqref="O82" evalError="1" unlockedFormula="1"/>
  </ignoredErrors>
  <drawing r:id="rId2"/>
  <legacyDrawing r:id="rId3"/>
  <controls>
    <mc:AlternateContent xmlns:mc="http://schemas.openxmlformats.org/markup-compatibility/2006">
      <mc:Choice Requires="x14">
        <control shapeId="3073" r:id="rId4" name="CommandButton1">
          <controlPr defaultSize="0" print="0" autoLine="0" r:id="rId5">
            <anchor moveWithCells="1" sizeWithCells="1">
              <from>
                <xdr:col>12</xdr:col>
                <xdr:colOff>411480</xdr:colOff>
                <xdr:row>3</xdr:row>
                <xdr:rowOff>38100</xdr:rowOff>
              </from>
              <to>
                <xdr:col>14</xdr:col>
                <xdr:colOff>426720</xdr:colOff>
                <xdr:row>4</xdr:row>
                <xdr:rowOff>106680</xdr:rowOff>
              </to>
            </anchor>
          </controlPr>
        </control>
      </mc:Choice>
      <mc:Fallback>
        <control shapeId="3073" r:id="rId4" name="CommandButton1"/>
      </mc:Fallback>
    </mc:AlternateContent>
    <mc:AlternateContent xmlns:mc="http://schemas.openxmlformats.org/markup-compatibility/2006">
      <mc:Choice Requires="x14">
        <control shapeId="3074" r:id="rId6" name="CommandButton2">
          <controlPr defaultSize="0" print="0" autoLine="0" r:id="rId7">
            <anchor moveWithCells="1" sizeWithCells="1">
              <from>
                <xdr:col>14</xdr:col>
                <xdr:colOff>571500</xdr:colOff>
                <xdr:row>3</xdr:row>
                <xdr:rowOff>38100</xdr:rowOff>
              </from>
              <to>
                <xdr:col>17</xdr:col>
                <xdr:colOff>0</xdr:colOff>
                <xdr:row>4</xdr:row>
                <xdr:rowOff>106680</xdr:rowOff>
              </to>
            </anchor>
          </controlPr>
        </control>
      </mc:Choice>
      <mc:Fallback>
        <control shapeId="3074" r:id="rId6" name="CommandButton2"/>
      </mc:Fallback>
    </mc:AlternateContent>
    <mc:AlternateContent xmlns:mc="http://schemas.openxmlformats.org/markup-compatibility/2006">
      <mc:Choice Requires="x14">
        <control shapeId="3075" r:id="rId8" name="CommandButton3">
          <controlPr defaultSize="0" print="0" autoLine="0" r:id="rId9">
            <anchor moveWithCells="1" sizeWithCells="1">
              <from>
                <xdr:col>17</xdr:col>
                <xdr:colOff>144780</xdr:colOff>
                <xdr:row>3</xdr:row>
                <xdr:rowOff>38100</xdr:rowOff>
              </from>
              <to>
                <xdr:col>18</xdr:col>
                <xdr:colOff>746760</xdr:colOff>
                <xdr:row>4</xdr:row>
                <xdr:rowOff>106680</xdr:rowOff>
              </to>
            </anchor>
          </controlPr>
        </control>
      </mc:Choice>
      <mc:Fallback>
        <control shapeId="3075" r:id="rId8" name="CommandButton3"/>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Fields!$P$2:$P$168</xm:f>
          </x14:formula1>
          <xm:sqref>D31:G37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E50"/>
  <sheetViews>
    <sheetView showGridLines="0" view="pageBreakPreview" zoomScale="70" zoomScaleNormal="100" zoomScaleSheetLayoutView="70" workbookViewId="0">
      <selection activeCell="B5" sqref="B5:Q5"/>
    </sheetView>
  </sheetViews>
  <sheetFormatPr defaultColWidth="50.6640625" defaultRowHeight="13.2" zeroHeight="1" x14ac:dyDescent="0.25"/>
  <cols>
    <col min="1" max="1" width="2.6640625" customWidth="1"/>
    <col min="2" max="2" width="23.6640625" customWidth="1"/>
    <col min="3" max="3" width="3.109375" customWidth="1"/>
    <col min="4" max="4" width="19.5546875" customWidth="1"/>
    <col min="5" max="5" width="14.6640625" customWidth="1"/>
    <col min="6" max="6" width="6.33203125" customWidth="1"/>
    <col min="7" max="7" width="14.6640625" customWidth="1"/>
    <col min="8" max="8" width="22.88671875" customWidth="1"/>
    <col min="9" max="9" width="3.6640625" customWidth="1"/>
    <col min="10" max="11" width="20.44140625" customWidth="1"/>
    <col min="12" max="12" width="2.33203125" customWidth="1"/>
    <col min="13" max="13" width="9.5546875" customWidth="1"/>
    <col min="14" max="14" width="6.33203125" customWidth="1"/>
    <col min="15" max="15" width="17.109375" customWidth="1"/>
    <col min="16" max="16" width="8.33203125" customWidth="1"/>
    <col min="17" max="17" width="19.33203125" customWidth="1"/>
    <col min="18" max="18" width="2.33203125" customWidth="1"/>
    <col min="19" max="19" width="23.33203125" style="44" customWidth="1"/>
    <col min="20" max="20" width="14.6640625" style="44" customWidth="1"/>
    <col min="21" max="22" width="10.6640625" style="44" customWidth="1"/>
    <col min="23" max="27" width="10.6640625" style="44" hidden="1" customWidth="1"/>
    <col min="28" max="31" width="10.6640625" hidden="1" customWidth="1"/>
    <col min="32" max="35" width="10.6640625" customWidth="1"/>
  </cols>
  <sheetData>
    <row r="1" spans="1:30" ht="13.8" x14ac:dyDescent="0.25">
      <c r="A1" s="60"/>
      <c r="B1" s="219"/>
      <c r="C1" s="219"/>
      <c r="D1" s="219"/>
      <c r="E1" s="219"/>
      <c r="F1" s="219"/>
      <c r="G1" s="219"/>
      <c r="H1" s="219"/>
      <c r="I1" s="219"/>
      <c r="J1" s="219"/>
      <c r="K1" s="219"/>
      <c r="L1" s="219"/>
      <c r="M1" s="219"/>
      <c r="N1" s="219"/>
      <c r="O1" s="219"/>
      <c r="P1" s="219"/>
      <c r="Q1" s="219"/>
      <c r="R1" s="219"/>
      <c r="X1" s="10" t="s">
        <v>36</v>
      </c>
      <c r="Y1" s="10"/>
      <c r="Z1" s="10"/>
      <c r="AA1" s="10"/>
    </row>
    <row r="2" spans="1:30" ht="13.8" x14ac:dyDescent="0.25">
      <c r="A2" s="60"/>
      <c r="B2" s="219"/>
      <c r="C2" s="219"/>
      <c r="D2" s="219"/>
      <c r="E2" s="219"/>
      <c r="F2" s="219"/>
      <c r="G2" s="219"/>
      <c r="H2" s="219"/>
      <c r="I2" s="219"/>
      <c r="J2" s="219"/>
      <c r="K2" s="219"/>
      <c r="L2" s="219"/>
      <c r="M2" s="219"/>
      <c r="N2" s="219"/>
      <c r="O2" s="219"/>
      <c r="P2" s="219"/>
      <c r="Q2" s="219"/>
      <c r="R2" s="219"/>
      <c r="X2" s="10"/>
      <c r="Y2" s="10"/>
      <c r="Z2" s="10"/>
      <c r="AA2" s="10"/>
    </row>
    <row r="3" spans="1:30" ht="20.25" customHeight="1" x14ac:dyDescent="0.4">
      <c r="A3" s="60"/>
      <c r="B3" s="531" t="s">
        <v>0</v>
      </c>
      <c r="C3" s="531"/>
      <c r="D3" s="532"/>
      <c r="E3" s="532"/>
      <c r="F3" s="532"/>
      <c r="G3" s="532"/>
      <c r="H3" s="532"/>
      <c r="I3" s="532"/>
      <c r="J3" s="532"/>
      <c r="K3" s="532"/>
      <c r="L3" s="532"/>
      <c r="M3" s="532"/>
      <c r="N3" s="532"/>
      <c r="O3" s="532"/>
      <c r="P3" s="532"/>
      <c r="Q3" s="532"/>
      <c r="R3" s="219"/>
      <c r="X3" s="11" t="s">
        <v>33</v>
      </c>
      <c r="Y3" s="11" t="s">
        <v>34</v>
      </c>
      <c r="Z3" s="11" t="s">
        <v>35</v>
      </c>
      <c r="AA3" s="11" t="s">
        <v>28</v>
      </c>
      <c r="AB3" s="11" t="s">
        <v>548</v>
      </c>
      <c r="AC3" s="11" t="s">
        <v>548</v>
      </c>
      <c r="AD3" s="11" t="s">
        <v>549</v>
      </c>
    </row>
    <row r="4" spans="1:30" ht="21" x14ac:dyDescent="0.4">
      <c r="A4" s="60"/>
      <c r="B4" s="531" t="s">
        <v>46</v>
      </c>
      <c r="C4" s="531"/>
      <c r="D4" s="532"/>
      <c r="E4" s="532"/>
      <c r="F4" s="532"/>
      <c r="G4" s="532"/>
      <c r="H4" s="532"/>
      <c r="I4" s="532"/>
      <c r="J4" s="532"/>
      <c r="K4" s="532"/>
      <c r="L4" s="532"/>
      <c r="M4" s="532"/>
      <c r="N4" s="532"/>
      <c r="O4" s="532"/>
      <c r="P4" s="532"/>
      <c r="Q4" s="532"/>
      <c r="R4" s="219"/>
      <c r="X4" s="45">
        <v>1</v>
      </c>
      <c r="Y4" s="45">
        <v>1</v>
      </c>
      <c r="Z4" s="45">
        <v>2</v>
      </c>
      <c r="AA4" s="45">
        <v>1</v>
      </c>
      <c r="AB4" s="240">
        <f>'BC Form by Severity'!AD4</f>
        <v>0</v>
      </c>
      <c r="AC4" s="240">
        <f>'BC Form by Type'!AE4</f>
        <v>0</v>
      </c>
      <c r="AD4">
        <f>'BC Form by Severity'!AE4</f>
        <v>0.05</v>
      </c>
    </row>
    <row r="5" spans="1:30" ht="17.399999999999999" x14ac:dyDescent="0.3">
      <c r="A5" s="60"/>
      <c r="B5" s="533" t="s">
        <v>22</v>
      </c>
      <c r="C5" s="533"/>
      <c r="D5" s="534"/>
      <c r="E5" s="534"/>
      <c r="F5" s="534"/>
      <c r="G5" s="534"/>
      <c r="H5" s="534"/>
      <c r="I5" s="534"/>
      <c r="J5" s="534"/>
      <c r="K5" s="534"/>
      <c r="L5" s="534"/>
      <c r="M5" s="534"/>
      <c r="N5" s="534"/>
      <c r="O5" s="534"/>
      <c r="P5" s="534"/>
      <c r="Q5" s="534"/>
      <c r="R5" s="221"/>
      <c r="AB5" s="242">
        <f>((1+AD4)^AB4-1)/(AD4*(1+AD4)^AB4)</f>
        <v>0</v>
      </c>
      <c r="AC5" s="242">
        <f>((1+AD4)^AC4-1)/(AD4*(1+AD4)^AC4)</f>
        <v>0</v>
      </c>
    </row>
    <row r="6" spans="1:30" ht="17.399999999999999" x14ac:dyDescent="0.3">
      <c r="A6" s="60"/>
      <c r="B6" s="220"/>
      <c r="C6" s="220"/>
      <c r="D6" s="221"/>
      <c r="E6" s="221"/>
      <c r="F6" s="221"/>
      <c r="G6" s="221"/>
      <c r="H6" s="221"/>
      <c r="I6" s="221"/>
      <c r="J6" s="221"/>
      <c r="K6" s="221"/>
      <c r="L6" s="221"/>
      <c r="M6" s="221"/>
      <c r="N6" s="221"/>
      <c r="O6" s="221"/>
      <c r="P6" s="221"/>
      <c r="Q6" s="221"/>
      <c r="R6" s="221"/>
      <c r="AB6" s="242"/>
      <c r="AC6" s="242"/>
    </row>
    <row r="7" spans="1:30" ht="10.5" customHeight="1" x14ac:dyDescent="0.3">
      <c r="A7" s="60"/>
      <c r="B7" s="62"/>
      <c r="C7" s="62"/>
      <c r="D7" s="219"/>
      <c r="E7" s="219"/>
      <c r="F7" s="219"/>
      <c r="G7" s="219"/>
      <c r="H7" s="219"/>
      <c r="I7" s="219"/>
      <c r="J7" s="219"/>
      <c r="K7" s="219"/>
      <c r="L7" s="219"/>
      <c r="M7" s="219"/>
      <c r="N7" s="219"/>
      <c r="O7" s="219"/>
      <c r="P7" s="219"/>
      <c r="Q7" s="219"/>
      <c r="R7" s="219"/>
    </row>
    <row r="8" spans="1:30" ht="12" customHeight="1" x14ac:dyDescent="0.25">
      <c r="A8" s="60"/>
      <c r="B8" s="63"/>
      <c r="C8" s="63"/>
      <c r="D8" s="63"/>
      <c r="E8" s="63"/>
      <c r="F8" s="63"/>
      <c r="G8" s="63"/>
      <c r="H8" s="63"/>
      <c r="I8" s="63"/>
      <c r="J8" s="63"/>
      <c r="K8" s="63"/>
      <c r="L8" s="63"/>
      <c r="M8" s="63"/>
      <c r="N8" s="63"/>
      <c r="O8" s="63"/>
      <c r="P8" s="63"/>
      <c r="Q8" s="63"/>
      <c r="R8" s="63"/>
    </row>
    <row r="9" spans="1:30" ht="12" customHeight="1" x14ac:dyDescent="0.25">
      <c r="A9" s="60"/>
      <c r="B9" s="64"/>
      <c r="C9" s="64"/>
      <c r="D9" s="64"/>
      <c r="E9" s="64"/>
      <c r="F9" s="64"/>
      <c r="G9" s="64"/>
      <c r="H9" s="64"/>
      <c r="I9" s="64"/>
      <c r="J9" s="64"/>
      <c r="K9" s="64"/>
      <c r="L9" s="64"/>
      <c r="M9" s="64"/>
      <c r="N9" s="64"/>
      <c r="O9" s="64"/>
      <c r="P9" s="64"/>
      <c r="Q9" s="64"/>
      <c r="R9" s="64"/>
    </row>
    <row r="10" spans="1:30" s="8" customFormat="1" ht="22.5" customHeight="1" x14ac:dyDescent="0.25">
      <c r="A10" s="70"/>
      <c r="B10" s="65" t="s">
        <v>12</v>
      </c>
      <c r="C10" s="65"/>
      <c r="D10" s="536" t="str">
        <f>IF(Cover!D10="","",Cover!D10)</f>
        <v/>
      </c>
      <c r="E10" s="536"/>
      <c r="F10" s="536"/>
      <c r="G10" s="536"/>
      <c r="H10" s="536"/>
      <c r="I10" s="536"/>
      <c r="J10" s="536"/>
      <c r="K10" s="61"/>
      <c r="L10" s="66"/>
      <c r="M10" s="70"/>
      <c r="N10" s="67" t="s">
        <v>15</v>
      </c>
      <c r="O10" s="368" t="str">
        <f>IF(Cover!N10="","",Cover!N10)</f>
        <v/>
      </c>
      <c r="P10" s="67" t="s">
        <v>1</v>
      </c>
      <c r="Q10" s="327" t="str">
        <f>IF(Cover!S10="","",Cover!S10)</f>
        <v/>
      </c>
      <c r="R10" s="69"/>
      <c r="S10" s="10"/>
      <c r="T10" s="10"/>
      <c r="U10" s="10"/>
      <c r="V10" s="10"/>
      <c r="W10" s="10"/>
      <c r="X10" s="10"/>
      <c r="Y10" s="10"/>
      <c r="Z10" s="10"/>
      <c r="AA10" s="10"/>
    </row>
    <row r="11" spans="1:30" s="8" customFormat="1" ht="10.5" customHeight="1" x14ac:dyDescent="0.25">
      <c r="A11" s="70"/>
      <c r="B11" s="65"/>
      <c r="C11" s="65"/>
      <c r="D11" s="66"/>
      <c r="E11" s="66"/>
      <c r="F11" s="66"/>
      <c r="G11" s="66"/>
      <c r="H11" s="66"/>
      <c r="I11" s="66"/>
      <c r="J11" s="66"/>
      <c r="K11" s="66"/>
      <c r="L11" s="66"/>
      <c r="M11" s="67"/>
      <c r="N11" s="67"/>
      <c r="O11" s="71"/>
      <c r="P11" s="68"/>
      <c r="Q11" s="69"/>
      <c r="R11" s="69"/>
      <c r="S11" s="10"/>
      <c r="T11" s="10"/>
      <c r="U11" s="10"/>
      <c r="V11" s="10"/>
      <c r="W11" s="10"/>
      <c r="X11" s="10"/>
      <c r="Y11" s="10"/>
      <c r="Z11" s="10"/>
      <c r="AA11" s="10"/>
    </row>
    <row r="12" spans="1:30" s="8" customFormat="1" ht="22.5" customHeight="1" x14ac:dyDescent="0.25">
      <c r="A12" s="263"/>
      <c r="B12" s="72" t="s">
        <v>23</v>
      </c>
      <c r="C12" s="72"/>
      <c r="D12" s="73"/>
      <c r="E12" s="73"/>
      <c r="F12" s="73"/>
      <c r="G12" s="73"/>
      <c r="H12" s="74"/>
      <c r="I12" s="74"/>
      <c r="J12" s="74"/>
      <c r="K12" s="74"/>
      <c r="L12" s="74"/>
      <c r="M12" s="74"/>
      <c r="N12" s="74"/>
      <c r="O12" s="73"/>
      <c r="P12" s="73"/>
      <c r="Q12" s="73"/>
      <c r="R12" s="75"/>
      <c r="S12" s="10"/>
      <c r="T12" s="10"/>
      <c r="U12" s="10"/>
      <c r="V12" s="10"/>
      <c r="W12" s="10"/>
      <c r="X12" s="10"/>
      <c r="Y12" s="10"/>
      <c r="Z12" s="10"/>
      <c r="AA12" s="10"/>
    </row>
    <row r="13" spans="1:30" s="8" customFormat="1" ht="22.5" customHeight="1" x14ac:dyDescent="0.25">
      <c r="A13" s="264"/>
      <c r="B13" s="76" t="s">
        <v>13</v>
      </c>
      <c r="C13" s="76"/>
      <c r="D13" s="529" t="str">
        <f>IF(Cover!D13="","",Cover!D13)</f>
        <v/>
      </c>
      <c r="E13" s="529"/>
      <c r="F13" s="529"/>
      <c r="G13" s="334" t="s">
        <v>577</v>
      </c>
      <c r="H13" s="529" t="str">
        <f>IF(Cover!G13="","",Cover!G13)</f>
        <v/>
      </c>
      <c r="I13" s="529"/>
      <c r="J13" s="529"/>
      <c r="K13" s="61"/>
      <c r="L13" s="66"/>
      <c r="M13" s="78"/>
      <c r="N13" s="77" t="s">
        <v>576</v>
      </c>
      <c r="O13" s="562" t="str">
        <f>IF(Cover!N13="","",Cover!N13)</f>
        <v/>
      </c>
      <c r="P13" s="562"/>
      <c r="Q13" s="562"/>
      <c r="R13" s="79"/>
      <c r="S13" s="10"/>
      <c r="T13" s="10"/>
      <c r="U13" s="10"/>
      <c r="V13" s="10"/>
      <c r="W13" s="10"/>
      <c r="X13" s="10"/>
      <c r="Y13" s="10"/>
      <c r="Z13" s="10"/>
      <c r="AA13" s="10"/>
    </row>
    <row r="14" spans="1:30" s="8" customFormat="1" ht="11.25" customHeight="1" x14ac:dyDescent="0.25">
      <c r="A14" s="265"/>
      <c r="B14" s="80"/>
      <c r="C14" s="80"/>
      <c r="D14" s="81"/>
      <c r="E14" s="82"/>
      <c r="F14" s="82"/>
      <c r="G14" s="82"/>
      <c r="H14" s="81"/>
      <c r="I14" s="81"/>
      <c r="J14" s="81"/>
      <c r="K14" s="81"/>
      <c r="L14" s="81"/>
      <c r="M14" s="83"/>
      <c r="N14" s="83"/>
      <c r="O14" s="84"/>
      <c r="P14" s="85"/>
      <c r="Q14" s="85"/>
      <c r="R14" s="87"/>
      <c r="S14" s="10"/>
      <c r="T14" s="10"/>
      <c r="U14" s="10"/>
      <c r="V14" s="10"/>
      <c r="W14" s="10"/>
      <c r="X14" s="10"/>
      <c r="Y14" s="10"/>
      <c r="Z14" s="10"/>
      <c r="AA14" s="10"/>
    </row>
    <row r="15" spans="1:30" s="12" customFormat="1" ht="10.5" customHeight="1" x14ac:dyDescent="0.25">
      <c r="A15" s="78"/>
      <c r="B15" s="76"/>
      <c r="C15" s="76"/>
      <c r="D15" s="66"/>
      <c r="E15" s="66"/>
      <c r="F15" s="66"/>
      <c r="G15" s="66"/>
      <c r="H15" s="66"/>
      <c r="I15" s="66"/>
      <c r="J15" s="66"/>
      <c r="K15" s="66"/>
      <c r="L15" s="66"/>
      <c r="M15" s="78"/>
      <c r="N15" s="78"/>
      <c r="O15" s="77"/>
      <c r="P15" s="88"/>
      <c r="Q15" s="88"/>
      <c r="R15" s="88"/>
      <c r="S15" s="11"/>
      <c r="T15" s="11"/>
      <c r="U15" s="11"/>
      <c r="V15" s="11"/>
      <c r="W15" s="11"/>
      <c r="X15" s="11"/>
      <c r="Y15" s="11"/>
      <c r="Z15" s="11"/>
      <c r="AA15" s="11"/>
    </row>
    <row r="16" spans="1:30" s="8" customFormat="1" ht="22.5" customHeight="1" x14ac:dyDescent="0.25">
      <c r="A16" s="263"/>
      <c r="B16" s="72" t="s">
        <v>16</v>
      </c>
      <c r="C16" s="72"/>
      <c r="D16" s="73"/>
      <c r="E16" s="73"/>
      <c r="F16" s="73"/>
      <c r="G16" s="73"/>
      <c r="H16" s="74"/>
      <c r="I16" s="74"/>
      <c r="J16" s="74"/>
      <c r="K16" s="74"/>
      <c r="L16" s="74"/>
      <c r="M16" s="74"/>
      <c r="N16" s="74"/>
      <c r="O16" s="73"/>
      <c r="P16" s="73"/>
      <c r="Q16" s="73"/>
      <c r="R16" s="75"/>
      <c r="S16" s="10"/>
      <c r="T16" s="10"/>
      <c r="U16" s="10"/>
      <c r="V16" s="10"/>
      <c r="W16" s="10"/>
      <c r="X16" s="10"/>
      <c r="Y16" s="10"/>
      <c r="Z16" s="10"/>
      <c r="AA16" s="10"/>
    </row>
    <row r="17" spans="1:27" s="8" customFormat="1" ht="22.5" customHeight="1" x14ac:dyDescent="0.25">
      <c r="A17" s="264"/>
      <c r="B17" s="76" t="s">
        <v>14</v>
      </c>
      <c r="C17" s="76"/>
      <c r="D17" s="368" t="str">
        <f>IF(Cover!D17="","",Cover!D17)</f>
        <v/>
      </c>
      <c r="E17" s="70"/>
      <c r="F17" s="77" t="s">
        <v>578</v>
      </c>
      <c r="G17" s="322" t="str">
        <f>IF(Cover!F17="","",Cover!F17)</f>
        <v/>
      </c>
      <c r="H17" s="67" t="s">
        <v>17</v>
      </c>
      <c r="I17" s="529" t="str">
        <f>IF(Cover!H17="","",Cover!H17)</f>
        <v/>
      </c>
      <c r="J17" s="529"/>
      <c r="K17" s="529"/>
      <c r="L17" s="66"/>
      <c r="M17" s="70"/>
      <c r="N17" s="77" t="s">
        <v>21</v>
      </c>
      <c r="O17" s="375" t="str">
        <f>IF(Cover!N17="","",Cover!N17)</f>
        <v/>
      </c>
      <c r="P17" s="77" t="s">
        <v>2</v>
      </c>
      <c r="Q17" s="375" t="str">
        <f>IF(Cover!S17="","",Cover!S17)</f>
        <v/>
      </c>
      <c r="R17" s="79"/>
      <c r="S17" s="10"/>
      <c r="T17" s="10"/>
      <c r="U17" s="10"/>
      <c r="V17" s="10"/>
      <c r="W17" s="10"/>
      <c r="X17" s="10"/>
      <c r="Y17" s="10"/>
      <c r="Z17" s="10"/>
      <c r="AA17" s="10"/>
    </row>
    <row r="18" spans="1:27" s="8" customFormat="1" ht="7.5" customHeight="1" x14ac:dyDescent="0.25">
      <c r="A18" s="265"/>
      <c r="B18" s="80"/>
      <c r="C18" s="80"/>
      <c r="D18" s="81"/>
      <c r="E18" s="82"/>
      <c r="F18" s="82"/>
      <c r="G18" s="82"/>
      <c r="H18" s="81"/>
      <c r="I18" s="81"/>
      <c r="J18" s="81"/>
      <c r="K18" s="81"/>
      <c r="L18" s="81"/>
      <c r="M18" s="84"/>
      <c r="N18" s="84"/>
      <c r="O18" s="85"/>
      <c r="P18" s="218"/>
      <c r="Q18" s="85"/>
      <c r="R18" s="87"/>
      <c r="S18" s="10"/>
      <c r="T18" s="10"/>
      <c r="U18" s="10"/>
      <c r="V18" s="10"/>
      <c r="W18" s="10"/>
      <c r="X18" s="10"/>
      <c r="Y18" s="10"/>
      <c r="Z18" s="10"/>
      <c r="AA18" s="10"/>
    </row>
    <row r="19" spans="1:27" s="12" customFormat="1" ht="10.5" customHeight="1" x14ac:dyDescent="0.25">
      <c r="A19" s="78"/>
      <c r="B19" s="76"/>
      <c r="C19" s="76"/>
      <c r="D19" s="66"/>
      <c r="E19" s="66"/>
      <c r="F19" s="66"/>
      <c r="G19" s="66"/>
      <c r="H19" s="66"/>
      <c r="I19" s="66"/>
      <c r="J19" s="66"/>
      <c r="K19" s="66"/>
      <c r="L19" s="66"/>
      <c r="M19" s="78"/>
      <c r="N19" s="78"/>
      <c r="O19" s="77"/>
      <c r="P19" s="88"/>
      <c r="Q19" s="88"/>
      <c r="R19" s="88"/>
      <c r="S19" s="11"/>
      <c r="T19" s="11"/>
      <c r="U19" s="11"/>
      <c r="V19" s="11"/>
      <c r="W19" s="11"/>
      <c r="X19" s="11"/>
      <c r="Y19" s="11"/>
      <c r="Z19" s="11"/>
      <c r="AA19" s="11"/>
    </row>
    <row r="20" spans="1:27" s="12" customFormat="1" ht="22.5" customHeight="1" x14ac:dyDescent="0.25">
      <c r="A20" s="78"/>
      <c r="B20" s="76" t="s">
        <v>37</v>
      </c>
      <c r="C20" s="76"/>
      <c r="D20" s="368" t="str">
        <f>IF(Cover!D20="","",Cover!D20)</f>
        <v/>
      </c>
      <c r="E20" s="78"/>
      <c r="F20" s="67"/>
      <c r="G20" s="67" t="s">
        <v>45</v>
      </c>
      <c r="H20" s="529" t="str">
        <f>IF(Cover!F20="","",Cover!F20)</f>
        <v/>
      </c>
      <c r="I20" s="529"/>
      <c r="J20" s="529"/>
      <c r="K20" s="61"/>
      <c r="L20" s="66"/>
      <c r="M20" s="78"/>
      <c r="N20" s="78"/>
      <c r="O20" s="77"/>
      <c r="P20" s="88"/>
      <c r="Q20" s="88"/>
      <c r="R20" s="88"/>
      <c r="S20" s="11"/>
      <c r="T20" s="11"/>
      <c r="U20" s="11"/>
      <c r="V20" s="11"/>
      <c r="W20" s="11"/>
      <c r="X20" s="11"/>
      <c r="Y20" s="11"/>
      <c r="Z20" s="11"/>
      <c r="AA20" s="11"/>
    </row>
    <row r="21" spans="1:27" s="12" customFormat="1" ht="10.5" customHeight="1" x14ac:dyDescent="0.25">
      <c r="A21" s="78"/>
      <c r="B21" s="76"/>
      <c r="C21" s="76"/>
      <c r="D21" s="66"/>
      <c r="E21" s="66"/>
      <c r="F21" s="66"/>
      <c r="G21" s="66"/>
      <c r="H21" s="66"/>
      <c r="I21" s="66"/>
      <c r="J21" s="66"/>
      <c r="K21" s="66"/>
      <c r="L21" s="66"/>
      <c r="M21" s="78"/>
      <c r="N21" s="78"/>
      <c r="O21" s="77"/>
      <c r="P21" s="88"/>
      <c r="Q21" s="88"/>
      <c r="R21" s="88"/>
      <c r="S21" s="11"/>
      <c r="T21" s="11"/>
      <c r="U21" s="11"/>
      <c r="V21" s="11"/>
      <c r="W21" s="11"/>
      <c r="X21" s="11"/>
      <c r="Y21" s="11"/>
      <c r="Z21" s="11"/>
      <c r="AA21" s="11"/>
    </row>
    <row r="22" spans="1:27" s="8" customFormat="1" ht="22.5" customHeight="1" x14ac:dyDescent="0.25">
      <c r="A22" s="70"/>
      <c r="B22" s="90" t="s">
        <v>20</v>
      </c>
      <c r="C22" s="90"/>
      <c r="D22" s="368" t="str">
        <f>IF(Cover!D22="","",Cover!D22)</f>
        <v/>
      </c>
      <c r="E22" s="70"/>
      <c r="F22" s="67"/>
      <c r="G22" s="67" t="s">
        <v>19</v>
      </c>
      <c r="H22" s="529" t="str">
        <f>IF(Cover!F22="","",Cover!F22)</f>
        <v/>
      </c>
      <c r="I22" s="529"/>
      <c r="J22" s="529"/>
      <c r="K22" s="61"/>
      <c r="L22" s="66"/>
      <c r="M22" s="70"/>
      <c r="N22" s="67" t="s">
        <v>3</v>
      </c>
      <c r="O22" s="327">
        <f>IF(Cover!N22="","",Cover!N22)</f>
        <v>41640</v>
      </c>
      <c r="P22" s="67" t="s">
        <v>2</v>
      </c>
      <c r="Q22" s="327">
        <f>IF(Cover!S22="","",Cover!S22)</f>
        <v>43465</v>
      </c>
      <c r="R22" s="91"/>
      <c r="S22" s="10"/>
      <c r="T22" s="10"/>
      <c r="U22" s="10"/>
      <c r="V22" s="10"/>
      <c r="W22" s="10"/>
      <c r="X22" s="10"/>
      <c r="Y22" s="10"/>
      <c r="Z22" s="10"/>
      <c r="AA22" s="10"/>
    </row>
    <row r="23" spans="1:27" ht="12" customHeight="1" x14ac:dyDescent="0.25">
      <c r="A23" s="60"/>
      <c r="B23" s="64"/>
      <c r="C23" s="64"/>
      <c r="D23" s="64"/>
      <c r="E23" s="64"/>
      <c r="F23" s="64"/>
      <c r="G23" s="64"/>
      <c r="H23" s="64"/>
      <c r="I23" s="64"/>
      <c r="J23" s="64"/>
      <c r="K23" s="64"/>
      <c r="L23" s="64"/>
      <c r="M23" s="64"/>
      <c r="N23" s="64"/>
      <c r="O23" s="64"/>
      <c r="P23" s="64"/>
      <c r="Q23" s="64"/>
      <c r="R23" s="64"/>
    </row>
    <row r="24" spans="1:27" s="8" customFormat="1" ht="22.5" customHeight="1" x14ac:dyDescent="0.25">
      <c r="A24" s="70"/>
      <c r="B24" s="92" t="s">
        <v>11</v>
      </c>
      <c r="C24" s="92"/>
      <c r="D24" s="575" t="str">
        <f>IF(Cover!D24="","",Cover!D24)</f>
        <v/>
      </c>
      <c r="E24" s="576"/>
      <c r="F24" s="576"/>
      <c r="G24" s="576"/>
      <c r="H24" s="576"/>
      <c r="I24" s="576"/>
      <c r="J24" s="576"/>
      <c r="K24" s="576"/>
      <c r="L24" s="576"/>
      <c r="M24" s="576"/>
      <c r="N24" s="576"/>
      <c r="O24" s="576"/>
      <c r="P24" s="576"/>
      <c r="Q24" s="576"/>
      <c r="R24" s="76"/>
      <c r="S24" s="10"/>
      <c r="T24" s="10"/>
      <c r="U24" s="10"/>
      <c r="V24" s="10"/>
      <c r="W24" s="10"/>
      <c r="X24" s="10"/>
      <c r="Y24" s="10"/>
      <c r="Z24" s="10"/>
      <c r="AA24" s="10"/>
    </row>
    <row r="25" spans="1:27" s="8" customFormat="1" ht="10.5" customHeight="1" x14ac:dyDescent="0.25">
      <c r="A25" s="70"/>
      <c r="B25" s="92"/>
      <c r="C25" s="92"/>
      <c r="D25" s="92"/>
      <c r="E25" s="92"/>
      <c r="F25" s="92"/>
      <c r="G25" s="92"/>
      <c r="H25" s="92"/>
      <c r="I25" s="92"/>
      <c r="J25" s="92"/>
      <c r="K25" s="92"/>
      <c r="L25" s="92"/>
      <c r="M25" s="92"/>
      <c r="N25" s="92"/>
      <c r="O25" s="92"/>
      <c r="P25" s="92"/>
      <c r="Q25" s="92"/>
      <c r="R25" s="92"/>
      <c r="S25" s="10"/>
      <c r="T25" s="10"/>
      <c r="U25" s="10"/>
      <c r="V25" s="10"/>
      <c r="W25" s="10"/>
      <c r="X25" s="10"/>
      <c r="Y25" s="10"/>
      <c r="Z25" s="10"/>
      <c r="AA25" s="10"/>
    </row>
    <row r="26" spans="1:27" s="8" customFormat="1" ht="21" customHeight="1" x14ac:dyDescent="0.25">
      <c r="A26" s="70"/>
      <c r="B26" s="90" t="s">
        <v>4</v>
      </c>
      <c r="C26" s="90"/>
      <c r="D26" s="536" t="str">
        <f>IF(Cover!D26="","",Cover!D26)</f>
        <v/>
      </c>
      <c r="E26" s="536"/>
      <c r="F26" s="536"/>
      <c r="G26" s="536"/>
      <c r="H26" s="536"/>
      <c r="I26" s="246"/>
      <c r="J26" s="70"/>
      <c r="K26" s="77"/>
      <c r="L26" s="77" t="s">
        <v>5</v>
      </c>
      <c r="M26" s="536" t="str">
        <f>IF(Cover!K26="","",Cover!K26)</f>
        <v/>
      </c>
      <c r="N26" s="536"/>
      <c r="O26" s="536"/>
      <c r="P26" s="536"/>
      <c r="Q26" s="536"/>
      <c r="R26" s="66"/>
      <c r="S26" s="10"/>
      <c r="T26" s="10"/>
      <c r="U26" s="10"/>
      <c r="V26" s="10"/>
      <c r="W26" s="10"/>
      <c r="X26" s="10"/>
      <c r="Y26" s="10"/>
      <c r="Z26" s="10"/>
      <c r="AA26" s="10"/>
    </row>
    <row r="27" spans="1:27" s="8" customFormat="1" ht="14.4" x14ac:dyDescent="0.3">
      <c r="A27" s="83"/>
      <c r="B27" s="83"/>
      <c r="C27" s="83"/>
      <c r="D27" s="83"/>
      <c r="E27" s="83"/>
      <c r="F27" s="83"/>
      <c r="G27" s="83"/>
      <c r="H27" s="83"/>
      <c r="I27" s="83"/>
      <c r="J27" s="83"/>
      <c r="K27" s="83"/>
      <c r="L27" s="83"/>
      <c r="M27" s="93" t="s">
        <v>44</v>
      </c>
      <c r="N27" s="93"/>
      <c r="O27" s="94"/>
      <c r="P27" s="83"/>
      <c r="Q27" s="95" t="s">
        <v>44</v>
      </c>
      <c r="R27" s="95"/>
      <c r="S27" s="10"/>
      <c r="T27" s="10"/>
      <c r="U27" s="10"/>
      <c r="V27" s="10"/>
      <c r="W27" s="10"/>
      <c r="X27" s="10"/>
      <c r="Y27" s="10"/>
      <c r="Z27" s="10"/>
      <c r="AA27" s="10"/>
    </row>
    <row r="28" spans="1:27" s="8" customFormat="1" ht="14.4" x14ac:dyDescent="0.3">
      <c r="A28" s="70"/>
      <c r="B28" s="78"/>
      <c r="C28" s="78"/>
      <c r="D28" s="78"/>
      <c r="E28" s="78"/>
      <c r="F28" s="78"/>
      <c r="G28" s="78"/>
      <c r="H28" s="78"/>
      <c r="I28" s="78"/>
      <c r="J28" s="78"/>
      <c r="K28" s="78"/>
      <c r="L28" s="78"/>
      <c r="M28" s="382"/>
      <c r="N28" s="382"/>
      <c r="O28" s="61"/>
      <c r="P28" s="78"/>
      <c r="Q28" s="365"/>
      <c r="R28" s="365"/>
      <c r="S28" s="10"/>
      <c r="T28" s="10"/>
      <c r="U28" s="10"/>
      <c r="V28" s="10"/>
      <c r="W28" s="10"/>
      <c r="X28" s="10"/>
      <c r="Y28" s="10"/>
      <c r="Z28" s="10"/>
      <c r="AA28" s="10"/>
    </row>
    <row r="29" spans="1:27" s="8" customFormat="1" ht="14.4" x14ac:dyDescent="0.3">
      <c r="A29" s="70"/>
      <c r="B29" s="78"/>
      <c r="C29" s="78"/>
      <c r="D29" s="78"/>
      <c r="E29" s="78"/>
      <c r="F29" s="78"/>
      <c r="G29" s="78"/>
      <c r="H29" s="78"/>
      <c r="I29" s="78"/>
      <c r="J29" s="78"/>
      <c r="K29" s="78"/>
      <c r="L29" s="78"/>
      <c r="M29" s="382"/>
      <c r="N29" s="382"/>
      <c r="O29" s="61"/>
      <c r="P29" s="78"/>
      <c r="Q29" s="365"/>
      <c r="R29" s="365"/>
      <c r="S29" s="10"/>
      <c r="T29" s="10"/>
      <c r="U29" s="10"/>
      <c r="V29" s="10"/>
      <c r="W29" s="10"/>
      <c r="X29" s="10"/>
      <c r="Y29" s="10"/>
      <c r="Z29" s="10"/>
      <c r="AA29" s="10"/>
    </row>
    <row r="30" spans="1:27" s="8" customFormat="1" ht="14.4" x14ac:dyDescent="0.3">
      <c r="A30" s="70"/>
      <c r="B30" s="78"/>
      <c r="C30" s="78"/>
      <c r="D30" s="78"/>
      <c r="E30" s="78"/>
      <c r="F30" s="78"/>
      <c r="G30" s="78"/>
      <c r="H30" s="78"/>
      <c r="I30" s="78"/>
      <c r="J30" s="78"/>
      <c r="K30" s="78"/>
      <c r="L30" s="78"/>
      <c r="M30" s="382"/>
      <c r="N30" s="382"/>
      <c r="O30" s="61"/>
      <c r="P30" s="78"/>
      <c r="Q30" s="365"/>
      <c r="R30" s="365"/>
      <c r="S30" s="10"/>
      <c r="T30" s="10"/>
      <c r="U30" s="10"/>
      <c r="V30" s="10"/>
      <c r="W30" s="10"/>
      <c r="X30" s="10"/>
      <c r="Y30" s="10"/>
      <c r="Z30" s="10"/>
      <c r="AA30" s="10"/>
    </row>
    <row r="31" spans="1:27" s="8" customFormat="1" ht="14.4" x14ac:dyDescent="0.3">
      <c r="A31" s="70"/>
      <c r="B31" s="78"/>
      <c r="C31" s="78"/>
      <c r="D31" s="78"/>
      <c r="E31" s="78"/>
      <c r="F31" s="78"/>
      <c r="G31" s="78"/>
      <c r="H31" s="78"/>
      <c r="I31" s="78"/>
      <c r="J31" s="78"/>
      <c r="K31" s="78"/>
      <c r="L31" s="78"/>
      <c r="M31" s="382"/>
      <c r="N31" s="382"/>
      <c r="O31" s="61"/>
      <c r="P31" s="78"/>
      <c r="Q31" s="365"/>
      <c r="R31" s="365"/>
      <c r="S31" s="10"/>
      <c r="T31" s="10"/>
      <c r="U31" s="10"/>
      <c r="V31" s="10"/>
      <c r="W31" s="10"/>
      <c r="X31" s="10"/>
      <c r="Y31" s="10"/>
      <c r="Z31" s="10"/>
      <c r="AA31" s="10"/>
    </row>
    <row r="32" spans="1:27" s="8" customFormat="1" ht="14.4" x14ac:dyDescent="0.3">
      <c r="A32" s="70"/>
      <c r="B32" s="78"/>
      <c r="C32" s="78"/>
      <c r="D32" s="78"/>
      <c r="E32" s="78"/>
      <c r="F32" s="78"/>
      <c r="G32" s="78"/>
      <c r="H32" s="78"/>
      <c r="I32" s="78"/>
      <c r="J32" s="78"/>
      <c r="K32" s="78"/>
      <c r="L32" s="78"/>
      <c r="M32" s="382"/>
      <c r="N32" s="382"/>
      <c r="O32" s="61"/>
      <c r="P32" s="78"/>
      <c r="Q32" s="365"/>
      <c r="R32" s="365"/>
      <c r="S32" s="10"/>
      <c r="T32" s="10"/>
      <c r="U32" s="10"/>
      <c r="V32" s="10"/>
      <c r="W32" s="10"/>
      <c r="X32" s="10"/>
      <c r="Y32" s="10"/>
      <c r="Z32" s="10"/>
      <c r="AA32" s="10"/>
    </row>
    <row r="33" spans="1:27" s="8" customFormat="1" ht="14.4" x14ac:dyDescent="0.3">
      <c r="A33" s="70"/>
      <c r="B33" s="78"/>
      <c r="C33" s="78"/>
      <c r="D33" s="78"/>
      <c r="E33" s="78"/>
      <c r="F33" s="78"/>
      <c r="G33" s="78"/>
      <c r="H33" s="78"/>
      <c r="I33" s="78"/>
      <c r="J33" s="78"/>
      <c r="K33" s="78"/>
      <c r="L33" s="78"/>
      <c r="M33" s="382"/>
      <c r="N33" s="382"/>
      <c r="O33" s="61"/>
      <c r="P33" s="78"/>
      <c r="Q33" s="365"/>
      <c r="R33" s="365"/>
      <c r="S33" s="10"/>
      <c r="T33" s="10"/>
      <c r="U33" s="10"/>
      <c r="V33" s="10"/>
      <c r="W33" s="10"/>
      <c r="X33" s="10"/>
      <c r="Y33" s="10"/>
      <c r="Z33" s="10"/>
      <c r="AA33" s="10"/>
    </row>
    <row r="34" spans="1:27" s="8" customFormat="1" ht="24.9" customHeight="1" x14ac:dyDescent="0.3">
      <c r="A34" s="70"/>
      <c r="B34" s="78"/>
      <c r="C34" s="70"/>
      <c r="D34" s="70"/>
      <c r="E34" s="346" t="s">
        <v>550</v>
      </c>
      <c r="F34" s="346"/>
      <c r="G34" s="380" t="s">
        <v>335</v>
      </c>
      <c r="H34" s="362" t="str">
        <f>IF(OR('BC Form by Severity'!O55=0,'BC Form by Type'!O70=0),"-",'BC Form by Severity'!O55)</f>
        <v>-</v>
      </c>
      <c r="I34" s="70"/>
      <c r="J34" s="341" t="s">
        <v>612</v>
      </c>
      <c r="K34" s="577" t="str">
        <f>IF(OR('BC Form by Severity'!O64=0,'BC Form by Type'!O79=0),"-",'BC Form by Severity'!O64)</f>
        <v>-</v>
      </c>
      <c r="L34" s="577"/>
      <c r="M34" s="366"/>
      <c r="N34" s="61"/>
      <c r="O34" s="61"/>
      <c r="P34" s="70"/>
      <c r="Q34" s="365"/>
      <c r="R34" s="365"/>
      <c r="S34" s="10"/>
      <c r="T34" s="10"/>
      <c r="U34" s="10"/>
      <c r="V34" s="10"/>
      <c r="W34" s="10"/>
      <c r="X34" s="10"/>
      <c r="Y34" s="10"/>
      <c r="Z34" s="10"/>
      <c r="AA34" s="10"/>
    </row>
    <row r="35" spans="1:27" s="8" customFormat="1" ht="24.9" customHeight="1" x14ac:dyDescent="0.25">
      <c r="A35" s="70"/>
      <c r="B35" s="70"/>
      <c r="C35" s="70"/>
      <c r="D35" s="70"/>
      <c r="E35" s="346" t="s">
        <v>551</v>
      </c>
      <c r="F35" s="346"/>
      <c r="G35" s="380" t="s">
        <v>335</v>
      </c>
      <c r="H35" s="347" t="str">
        <f>IF(OR('BC Form by Severity'!O55=0,'BC Form by Type'!O70=0),"-",'BC Form by Type'!O70)</f>
        <v>-</v>
      </c>
      <c r="I35" s="70"/>
      <c r="J35" s="341" t="s">
        <v>612</v>
      </c>
      <c r="K35" s="577" t="str">
        <f>IF(OR('BC Form by Severity'!O64=0,'BC Form by Type'!O79=0),"-",'BC Form by Type'!O79)</f>
        <v>-</v>
      </c>
      <c r="L35" s="577"/>
      <c r="M35" s="89"/>
      <c r="N35" s="61"/>
      <c r="O35" s="61"/>
      <c r="P35" s="70"/>
      <c r="Q35" s="97"/>
      <c r="R35" s="97"/>
      <c r="S35" s="10"/>
      <c r="T35" s="10"/>
      <c r="U35" s="10"/>
      <c r="V35" s="10"/>
      <c r="W35" s="10"/>
      <c r="X35" s="10"/>
      <c r="Y35" s="10"/>
      <c r="Z35" s="10"/>
      <c r="AA35" s="10"/>
    </row>
    <row r="36" spans="1:27" s="8" customFormat="1" ht="13.8" x14ac:dyDescent="0.25">
      <c r="A36" s="70"/>
      <c r="B36" s="116"/>
      <c r="C36" s="116"/>
      <c r="D36" s="121"/>
      <c r="E36" s="122"/>
      <c r="F36" s="122"/>
      <c r="G36" s="122"/>
      <c r="H36" s="70"/>
      <c r="I36" s="70"/>
      <c r="J36" s="70"/>
      <c r="K36" s="70"/>
      <c r="L36" s="70"/>
      <c r="M36" s="70"/>
      <c r="N36" s="70"/>
      <c r="O36" s="70"/>
      <c r="P36" s="70"/>
      <c r="Q36" s="60"/>
      <c r="R36" s="89" t="s">
        <v>44</v>
      </c>
      <c r="S36" s="10"/>
      <c r="T36" s="10"/>
      <c r="U36" s="10"/>
      <c r="V36" s="10"/>
      <c r="W36" s="10"/>
      <c r="X36" s="10"/>
      <c r="Y36" s="10"/>
      <c r="Z36" s="10"/>
      <c r="AA36" s="10"/>
    </row>
    <row r="37" spans="1:27" s="8" customFormat="1" ht="13.8" x14ac:dyDescent="0.25">
      <c r="A37" s="70"/>
      <c r="B37" s="116"/>
      <c r="C37" s="116"/>
      <c r="D37" s="121"/>
      <c r="E37" s="122"/>
      <c r="F37" s="122"/>
      <c r="G37" s="122"/>
      <c r="H37" s="70"/>
      <c r="I37" s="70"/>
      <c r="J37" s="70"/>
      <c r="K37" s="70"/>
      <c r="L37" s="70"/>
      <c r="M37" s="70"/>
      <c r="N37" s="70"/>
      <c r="O37" s="70"/>
      <c r="P37" s="70"/>
      <c r="Q37" s="70"/>
      <c r="R37" s="89"/>
      <c r="S37" s="10"/>
      <c r="T37" s="10"/>
      <c r="U37" s="10"/>
      <c r="V37" s="10"/>
      <c r="W37" s="10"/>
      <c r="X37" s="10"/>
      <c r="Y37" s="10"/>
      <c r="Z37" s="10"/>
      <c r="AA37" s="10"/>
    </row>
    <row r="38" spans="1:27" s="8" customFormat="1" ht="13.8" x14ac:dyDescent="0.25">
      <c r="A38" s="70"/>
      <c r="B38" s="116"/>
      <c r="C38" s="116"/>
      <c r="D38" s="121"/>
      <c r="E38" s="122"/>
      <c r="F38" s="122"/>
      <c r="G38" s="122"/>
      <c r="H38" s="70"/>
      <c r="I38" s="70"/>
      <c r="J38" s="70"/>
      <c r="K38" s="70"/>
      <c r="L38" s="70"/>
      <c r="M38" s="70"/>
      <c r="N38" s="70"/>
      <c r="O38" s="70"/>
      <c r="P38" s="70"/>
      <c r="Q38" s="70"/>
      <c r="R38" s="89"/>
      <c r="S38" s="10"/>
      <c r="T38" s="241"/>
      <c r="U38" s="10"/>
      <c r="V38" s="10"/>
      <c r="W38" s="10"/>
      <c r="X38" s="10"/>
      <c r="Y38" s="10"/>
      <c r="Z38" s="10"/>
      <c r="AA38" s="10"/>
    </row>
    <row r="39" spans="1:27" s="8" customFormat="1" ht="13.8" x14ac:dyDescent="0.25">
      <c r="A39" s="70"/>
      <c r="B39" s="116"/>
      <c r="C39" s="116"/>
      <c r="D39" s="121"/>
      <c r="E39" s="122"/>
      <c r="F39" s="122"/>
      <c r="G39" s="122"/>
      <c r="H39" s="70"/>
      <c r="I39" s="70"/>
      <c r="J39" s="70"/>
      <c r="K39" s="70"/>
      <c r="L39" s="70"/>
      <c r="M39" s="70"/>
      <c r="N39" s="70"/>
      <c r="O39" s="70"/>
      <c r="P39" s="70"/>
      <c r="Q39" s="70"/>
      <c r="R39" s="89"/>
      <c r="S39" s="10"/>
      <c r="T39" s="10"/>
      <c r="U39" s="10"/>
      <c r="V39" s="10"/>
      <c r="W39" s="10"/>
      <c r="X39" s="10"/>
      <c r="Y39" s="10"/>
      <c r="Z39" s="10"/>
      <c r="AA39" s="10"/>
    </row>
    <row r="40" spans="1:27" s="8" customFormat="1" ht="20.100000000000001" customHeight="1" x14ac:dyDescent="0.25">
      <c r="A40" s="70"/>
      <c r="B40" s="70"/>
      <c r="C40" s="70"/>
      <c r="D40" s="70"/>
      <c r="E40" s="70"/>
      <c r="F40" s="70"/>
      <c r="G40" s="123" t="s">
        <v>9</v>
      </c>
      <c r="H40" s="578" t="str">
        <f>IF(OR(K34="-",K35="-"),"-",((H34*AB5+H35*AC5)/(K34+K35)))</f>
        <v>-</v>
      </c>
      <c r="I40" s="578"/>
      <c r="J40" s="70"/>
      <c r="K40" s="70"/>
      <c r="L40" s="70"/>
      <c r="M40" s="70"/>
      <c r="N40" s="70"/>
      <c r="O40" s="70"/>
      <c r="P40" s="70"/>
      <c r="Q40" s="70"/>
      <c r="R40" s="70"/>
      <c r="S40" s="10"/>
      <c r="T40" s="10"/>
      <c r="U40" s="10"/>
      <c r="V40" s="10"/>
      <c r="W40" s="10"/>
      <c r="X40" s="10"/>
      <c r="Y40" s="10"/>
      <c r="Z40" s="10"/>
      <c r="AA40" s="10"/>
    </row>
    <row r="41" spans="1:27" s="8" customFormat="1" ht="17.25" customHeight="1" x14ac:dyDescent="0.25">
      <c r="A41" s="70"/>
      <c r="B41" s="70"/>
      <c r="C41" s="70"/>
      <c r="D41" s="70"/>
      <c r="E41" s="70"/>
      <c r="F41" s="70"/>
      <c r="G41" s="70"/>
      <c r="H41" s="70"/>
      <c r="I41" s="68"/>
      <c r="J41" s="70"/>
      <c r="K41" s="70"/>
      <c r="L41" s="70"/>
      <c r="M41" s="70"/>
      <c r="N41" s="70"/>
      <c r="O41" s="70"/>
      <c r="P41" s="70"/>
      <c r="Q41" s="70"/>
      <c r="R41" s="124"/>
      <c r="S41" s="46"/>
      <c r="T41" s="10"/>
      <c r="U41" s="10"/>
      <c r="V41" s="10"/>
      <c r="W41" s="10"/>
      <c r="X41" s="10"/>
      <c r="Y41" s="10"/>
      <c r="Z41" s="10"/>
      <c r="AA41" s="10"/>
    </row>
    <row r="42" spans="1:27" s="8" customFormat="1" ht="20.25" customHeight="1" x14ac:dyDescent="0.25">
      <c r="A42" s="70"/>
      <c r="B42" s="70"/>
      <c r="C42" s="70"/>
      <c r="D42" s="70"/>
      <c r="E42" s="70"/>
      <c r="F42" s="70"/>
      <c r="G42" s="70"/>
      <c r="H42" s="70"/>
      <c r="I42" s="70"/>
      <c r="J42" s="70"/>
      <c r="K42" s="70"/>
      <c r="L42" s="70"/>
      <c r="M42" s="70"/>
      <c r="N42" s="70"/>
      <c r="O42" s="70"/>
      <c r="P42" s="70"/>
      <c r="Q42" s="70"/>
      <c r="R42" s="124"/>
      <c r="S42" s="46"/>
      <c r="T42" s="10"/>
      <c r="U42" s="10"/>
      <c r="V42" s="10"/>
      <c r="W42" s="10"/>
      <c r="X42" s="10"/>
      <c r="Y42" s="10"/>
      <c r="Z42" s="10"/>
      <c r="AA42" s="10"/>
    </row>
    <row r="43" spans="1:27" s="8" customFormat="1" ht="13.8" x14ac:dyDescent="0.25">
      <c r="A43" s="70"/>
      <c r="B43" s="70"/>
      <c r="C43" s="70"/>
      <c r="D43" s="70"/>
      <c r="E43" s="70"/>
      <c r="F43" s="70"/>
      <c r="G43" s="70"/>
      <c r="H43" s="70"/>
      <c r="I43" s="70"/>
      <c r="J43" s="70"/>
      <c r="K43" s="70"/>
      <c r="L43" s="70"/>
      <c r="M43" s="70"/>
      <c r="N43" s="70"/>
      <c r="O43" s="70"/>
      <c r="P43" s="70"/>
      <c r="Q43" s="70"/>
      <c r="R43" s="70"/>
      <c r="S43" s="10"/>
      <c r="T43" s="10"/>
      <c r="U43" s="10"/>
      <c r="V43" s="10"/>
      <c r="W43" s="10"/>
      <c r="X43" s="10"/>
      <c r="Y43" s="10"/>
      <c r="Z43" s="10"/>
      <c r="AA43" s="10"/>
    </row>
    <row r="44" spans="1:27" s="8" customFormat="1" ht="16.5" customHeight="1" x14ac:dyDescent="0.25">
      <c r="A44" s="70"/>
      <c r="B44" s="61"/>
      <c r="C44" s="61"/>
      <c r="D44" s="61"/>
      <c r="E44" s="70"/>
      <c r="F44" s="70"/>
      <c r="G44" s="70"/>
      <c r="H44" s="70"/>
      <c r="I44" s="70"/>
      <c r="J44" s="70"/>
      <c r="K44" s="70"/>
      <c r="L44" s="70"/>
      <c r="M44" s="70"/>
      <c r="N44" s="70"/>
      <c r="O44" s="70"/>
      <c r="P44" s="70"/>
      <c r="Q44" s="70"/>
      <c r="R44" s="70"/>
      <c r="S44" s="10"/>
      <c r="T44" s="10"/>
      <c r="U44" s="10"/>
      <c r="V44" s="10"/>
      <c r="W44" s="10"/>
      <c r="X44" s="10"/>
      <c r="Y44" s="10"/>
      <c r="Z44" s="10"/>
      <c r="AA44" s="10"/>
    </row>
    <row r="45" spans="1:27" s="8" customFormat="1" ht="13.8" x14ac:dyDescent="0.25">
      <c r="A45" s="126"/>
      <c r="B45" s="70"/>
      <c r="C45" s="70"/>
      <c r="D45" s="70"/>
      <c r="E45" s="70"/>
      <c r="F45" s="70"/>
      <c r="G45" s="70"/>
      <c r="H45" s="70"/>
      <c r="I45" s="70"/>
      <c r="J45" s="70"/>
      <c r="K45" s="70"/>
      <c r="L45" s="70"/>
      <c r="M45" s="70"/>
      <c r="N45" s="70"/>
      <c r="O45" s="70"/>
      <c r="P45" s="70"/>
      <c r="Q45" s="70"/>
      <c r="R45" s="70"/>
      <c r="S45" s="10"/>
      <c r="T45" s="10"/>
      <c r="U45" s="10"/>
      <c r="V45" s="10"/>
      <c r="W45" s="10"/>
      <c r="X45" s="10"/>
      <c r="Y45" s="10"/>
      <c r="Z45" s="10"/>
      <c r="AA45" s="10"/>
    </row>
    <row r="46" spans="1:27" s="8" customFormat="1" ht="15" customHeight="1" x14ac:dyDescent="0.25">
      <c r="A46" s="127"/>
      <c r="B46" s="343"/>
      <c r="C46" s="343"/>
      <c r="D46" s="321"/>
      <c r="E46" s="343"/>
      <c r="F46" s="343"/>
      <c r="G46" s="343"/>
      <c r="H46" s="343"/>
      <c r="I46" s="343"/>
      <c r="J46" s="343"/>
      <c r="K46" s="343"/>
      <c r="L46" s="343"/>
      <c r="M46" s="343"/>
      <c r="N46" s="343"/>
      <c r="O46" s="343"/>
      <c r="P46" s="343"/>
      <c r="Q46" s="343"/>
      <c r="R46" s="70"/>
      <c r="S46" s="10"/>
      <c r="T46" s="10"/>
      <c r="U46" s="10"/>
      <c r="V46" s="10"/>
      <c r="W46" s="10"/>
      <c r="X46" s="10"/>
      <c r="Y46" s="10"/>
      <c r="Z46" s="10"/>
      <c r="AA46" s="10"/>
    </row>
    <row r="47" spans="1:27" s="8" customFormat="1" ht="13.8" x14ac:dyDescent="0.25">
      <c r="A47" s="127"/>
      <c r="B47" s="343"/>
      <c r="C47" s="343"/>
      <c r="D47" s="343"/>
      <c r="E47" s="343"/>
      <c r="F47" s="343"/>
      <c r="G47" s="343"/>
      <c r="H47" s="343"/>
      <c r="I47" s="343"/>
      <c r="J47" s="343"/>
      <c r="K47" s="343"/>
      <c r="L47" s="343"/>
      <c r="M47" s="343"/>
      <c r="N47" s="343"/>
      <c r="O47" s="343"/>
      <c r="P47" s="343"/>
      <c r="Q47" s="343"/>
      <c r="R47" s="358"/>
      <c r="S47" s="10"/>
      <c r="T47" s="10"/>
      <c r="U47" s="10"/>
      <c r="V47" s="10"/>
      <c r="W47" s="10"/>
      <c r="X47" s="10"/>
      <c r="Y47" s="10"/>
      <c r="Z47" s="10"/>
      <c r="AA47" s="10"/>
    </row>
    <row r="48" spans="1:27" s="8" customFormat="1" ht="13.8" x14ac:dyDescent="0.25">
      <c r="A48" s="127"/>
      <c r="B48" s="343"/>
      <c r="C48" s="343"/>
      <c r="D48" s="343"/>
      <c r="E48" s="343"/>
      <c r="F48" s="343"/>
      <c r="G48" s="343"/>
      <c r="H48" s="343"/>
      <c r="I48" s="60"/>
      <c r="J48" s="60"/>
      <c r="K48" s="60"/>
      <c r="L48" s="60"/>
      <c r="M48" s="60"/>
      <c r="N48" s="60"/>
      <c r="O48" s="60"/>
      <c r="P48" s="60"/>
      <c r="Q48" s="60"/>
      <c r="R48" s="358"/>
      <c r="S48" s="10"/>
      <c r="T48" s="10"/>
      <c r="U48" s="10"/>
      <c r="V48" s="10"/>
      <c r="W48" s="10"/>
      <c r="X48" s="10"/>
      <c r="Y48" s="10"/>
      <c r="Z48" s="10"/>
      <c r="AA48" s="10"/>
    </row>
    <row r="49" spans="1:18" ht="27.75" customHeight="1" x14ac:dyDescent="0.25">
      <c r="A49" s="128"/>
      <c r="B49" s="579"/>
      <c r="C49" s="579"/>
      <c r="D49" s="579"/>
      <c r="E49" s="579"/>
      <c r="F49" s="579"/>
      <c r="G49" s="579"/>
      <c r="H49" s="579"/>
      <c r="I49" s="579"/>
      <c r="J49" s="579"/>
      <c r="K49" s="579"/>
      <c r="L49" s="579"/>
      <c r="M49" s="579"/>
      <c r="N49" s="579"/>
      <c r="O49" s="579"/>
      <c r="P49" s="579"/>
      <c r="Q49" s="579"/>
      <c r="R49" s="60"/>
    </row>
    <row r="50" spans="1:18" x14ac:dyDescent="0.25"/>
  </sheetData>
  <sheetProtection sheet="1" objects="1" scenarios="1" selectLockedCells="1"/>
  <mergeCells count="17">
    <mergeCell ref="K35:L35"/>
    <mergeCell ref="H40:I40"/>
    <mergeCell ref="B49:Q49"/>
    <mergeCell ref="M26:Q26"/>
    <mergeCell ref="D26:H26"/>
    <mergeCell ref="K34:L34"/>
    <mergeCell ref="B4:Q4"/>
    <mergeCell ref="B3:Q3"/>
    <mergeCell ref="B5:Q5"/>
    <mergeCell ref="D24:Q24"/>
    <mergeCell ref="H22:J22"/>
    <mergeCell ref="H20:J20"/>
    <mergeCell ref="D10:J10"/>
    <mergeCell ref="O13:Q13"/>
    <mergeCell ref="I17:K17"/>
    <mergeCell ref="D13:F13"/>
    <mergeCell ref="H13:J13"/>
  </mergeCells>
  <phoneticPr fontId="21" type="noConversion"/>
  <pageMargins left="1" right="0.5" top="0.38" bottom="0.73" header="0.38" footer="0.5"/>
  <pageSetup scale="56" orientation="landscape" r:id="rId1"/>
  <headerFooter alignWithMargins="0">
    <oddFooter>&amp;L&amp;F, &amp;A&amp;R&amp;D  &amp;T</oddFooter>
  </headerFooter>
  <ignoredErrors>
    <ignoredError sqref="Q34 Q35 L36:Q40 D36:E40 H36:J39 D27:E31 H27:J31 L27:Q31 I26 H25:J25 L25:Q25 D25:E25 H23:J23 P22 L22 L23:Q23 D23:E23 E21 H11:J12 H10:J10 H14:J16 H18:J19 D11:E12 E10 D14:E16 D18:E19 P17 L17 L18:Q21 L13:M13 L14:Q16 P10 L10 L11:Q12 D10 D13:K13 F11:G12 M10:O10 Q10 D17:K17 F14:G16 N13:Q13 D22:K22 D20:K20 M17:O17 Q17 F18:G19 F10:G10 K18:K19 K14:K16 K10 K11:K12 D21 F21:K21 D24:Q24 F23:G23 M22:O22 Q22 K23 D26:H26 F25:G25 K25 J26:Q26 D32:E33 H32:J33 L32:Q33" unlockedFormula="1"/>
  </ignoredErrors>
  <drawing r:id="rId2"/>
  <legacyDrawing r:id="rId3"/>
  <controls>
    <mc:AlternateContent xmlns:mc="http://schemas.openxmlformats.org/markup-compatibility/2006">
      <mc:Choice Requires="x14">
        <control shapeId="4097" r:id="rId4" name="CommandButton1">
          <controlPr defaultSize="0" print="0" autoLine="0" r:id="rId5">
            <anchor moveWithCells="1" sizeWithCells="1">
              <from>
                <xdr:col>14</xdr:col>
                <xdr:colOff>411480</xdr:colOff>
                <xdr:row>3</xdr:row>
                <xdr:rowOff>38100</xdr:rowOff>
              </from>
              <to>
                <xdr:col>15</xdr:col>
                <xdr:colOff>0</xdr:colOff>
                <xdr:row>4</xdr:row>
                <xdr:rowOff>106680</xdr:rowOff>
              </to>
            </anchor>
          </controlPr>
        </control>
      </mc:Choice>
      <mc:Fallback>
        <control shapeId="4097" r:id="rId4" name="CommandButton1"/>
      </mc:Fallback>
    </mc:AlternateContent>
    <mc:AlternateContent xmlns:mc="http://schemas.openxmlformats.org/markup-compatibility/2006">
      <mc:Choice Requires="x14">
        <control shapeId="4098" r:id="rId6" name="CommandButton2">
          <controlPr defaultSize="0" print="0" autoLine="0" r:id="rId7">
            <anchor moveWithCells="1" sizeWithCells="1">
              <from>
                <xdr:col>15</xdr:col>
                <xdr:colOff>144780</xdr:colOff>
                <xdr:row>3</xdr:row>
                <xdr:rowOff>38100</xdr:rowOff>
              </from>
              <to>
                <xdr:col>16</xdr:col>
                <xdr:colOff>350520</xdr:colOff>
                <xdr:row>4</xdr:row>
                <xdr:rowOff>106680</xdr:rowOff>
              </to>
            </anchor>
          </controlPr>
        </control>
      </mc:Choice>
      <mc:Fallback>
        <control shapeId="4098" r:id="rId6" name="CommandButton2"/>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X49"/>
  <sheetViews>
    <sheetView showGridLines="0" view="pageBreakPreview" zoomScale="70" zoomScaleNormal="88" zoomScaleSheetLayoutView="70" workbookViewId="0">
      <selection activeCell="G16" sqref="G16:H16"/>
    </sheetView>
  </sheetViews>
  <sheetFormatPr defaultColWidth="9.109375" defaultRowHeight="0" customHeight="1" zeroHeight="1" x14ac:dyDescent="0.25"/>
  <cols>
    <col min="1" max="1" width="2.6640625" customWidth="1"/>
    <col min="2" max="2" width="19.44140625" customWidth="1"/>
    <col min="3" max="3" width="15.109375" customWidth="1"/>
    <col min="4" max="4" width="17.5546875" customWidth="1"/>
    <col min="5" max="5" width="14.6640625" customWidth="1"/>
    <col min="6" max="6" width="19.44140625" customWidth="1"/>
    <col min="7" max="7" width="21.33203125" customWidth="1"/>
    <col min="8" max="10" width="12.6640625" customWidth="1"/>
    <col min="11" max="11" width="14.88671875" customWidth="1"/>
    <col min="12" max="12" width="9.6640625" customWidth="1"/>
    <col min="13" max="13" width="12.6640625" customWidth="1"/>
    <col min="14" max="14" width="3.5546875" customWidth="1"/>
    <col min="15" max="15" width="2.109375" customWidth="1"/>
    <col min="16" max="16" width="2.6640625" style="44" customWidth="1"/>
    <col min="17" max="17" width="9.33203125" style="44" customWidth="1"/>
    <col min="18" max="19" width="9.109375" style="44" customWidth="1"/>
    <col min="20" max="24" width="9.109375" style="44" hidden="1" customWidth="1"/>
    <col min="25" max="25" width="0" hidden="1" customWidth="1"/>
  </cols>
  <sheetData>
    <row r="1" spans="2:24" ht="13.8" x14ac:dyDescent="0.25">
      <c r="B1" s="1"/>
      <c r="C1" s="1"/>
      <c r="D1" s="1"/>
      <c r="E1" s="1"/>
      <c r="F1" s="1"/>
      <c r="G1" s="1"/>
      <c r="H1" s="299"/>
      <c r="I1" s="299"/>
      <c r="J1" s="1"/>
      <c r="K1" s="1"/>
      <c r="L1" s="1"/>
      <c r="M1" s="1"/>
      <c r="N1" s="223"/>
      <c r="O1" s="248"/>
      <c r="U1" s="10" t="s">
        <v>36</v>
      </c>
      <c r="V1" s="10"/>
      <c r="W1" s="10"/>
      <c r="X1" s="10"/>
    </row>
    <row r="2" spans="2:24" ht="13.8" x14ac:dyDescent="0.25">
      <c r="B2" s="1"/>
      <c r="C2" s="1"/>
      <c r="D2" s="1"/>
      <c r="E2" s="1"/>
      <c r="F2" s="1"/>
      <c r="G2" s="1"/>
      <c r="H2" s="299"/>
      <c r="I2" s="299"/>
      <c r="J2" s="1"/>
      <c r="K2" s="1"/>
      <c r="L2" s="1"/>
      <c r="M2" s="1"/>
      <c r="N2" s="223"/>
      <c r="O2" s="248"/>
      <c r="U2" s="10"/>
      <c r="V2" s="10"/>
      <c r="W2" s="10"/>
      <c r="X2" s="10"/>
    </row>
    <row r="3" spans="2:24" ht="20.25" customHeight="1" x14ac:dyDescent="0.4">
      <c r="B3" s="498" t="s">
        <v>0</v>
      </c>
      <c r="C3" s="499"/>
      <c r="D3" s="499"/>
      <c r="E3" s="499"/>
      <c r="F3" s="499"/>
      <c r="G3" s="499"/>
      <c r="H3" s="499"/>
      <c r="I3" s="499"/>
      <c r="J3" s="499"/>
      <c r="K3" s="499"/>
      <c r="L3" s="499"/>
      <c r="M3" s="499"/>
      <c r="N3" s="223"/>
      <c r="O3" s="248"/>
      <c r="U3" s="11" t="s">
        <v>33</v>
      </c>
      <c r="V3" s="11" t="s">
        <v>34</v>
      </c>
      <c r="W3" s="11" t="s">
        <v>35</v>
      </c>
      <c r="X3" s="11" t="s">
        <v>28</v>
      </c>
    </row>
    <row r="4" spans="2:24" ht="21" x14ac:dyDescent="0.4">
      <c r="B4" s="498" t="s">
        <v>46</v>
      </c>
      <c r="C4" s="499"/>
      <c r="D4" s="499"/>
      <c r="E4" s="499"/>
      <c r="F4" s="499"/>
      <c r="G4" s="499"/>
      <c r="H4" s="499"/>
      <c r="I4" s="499"/>
      <c r="J4" s="499"/>
      <c r="K4" s="499"/>
      <c r="L4" s="499"/>
      <c r="M4" s="499"/>
      <c r="N4" s="223"/>
      <c r="O4" s="248"/>
      <c r="U4" s="45">
        <v>1</v>
      </c>
      <c r="V4" s="45">
        <v>1</v>
      </c>
      <c r="W4" s="45">
        <v>2</v>
      </c>
      <c r="X4" s="45">
        <v>1</v>
      </c>
    </row>
    <row r="5" spans="2:24" ht="17.399999999999999" x14ac:dyDescent="0.3">
      <c r="B5" s="500" t="s">
        <v>81</v>
      </c>
      <c r="C5" s="501"/>
      <c r="D5" s="501"/>
      <c r="E5" s="501"/>
      <c r="F5" s="501"/>
      <c r="G5" s="501"/>
      <c r="H5" s="501"/>
      <c r="I5" s="501"/>
      <c r="J5" s="501"/>
      <c r="K5" s="501"/>
      <c r="L5" s="501"/>
      <c r="M5" s="501"/>
      <c r="N5" s="223"/>
      <c r="O5" s="248"/>
    </row>
    <row r="6" spans="2:24" ht="10.5" customHeight="1" x14ac:dyDescent="0.3">
      <c r="B6" s="3"/>
      <c r="C6" s="1"/>
      <c r="D6" s="1"/>
      <c r="E6" s="1"/>
      <c r="F6" s="1"/>
      <c r="G6" s="1"/>
      <c r="H6" s="299"/>
      <c r="I6" s="299"/>
      <c r="J6" s="1"/>
      <c r="K6" s="1"/>
      <c r="L6" s="1"/>
      <c r="M6" s="1"/>
      <c r="N6" s="223"/>
      <c r="O6" s="248"/>
    </row>
    <row r="7" spans="2:24" ht="12" customHeight="1" x14ac:dyDescent="0.25">
      <c r="B7" s="13"/>
      <c r="C7" s="13"/>
      <c r="D7" s="13"/>
      <c r="E7" s="13"/>
      <c r="F7" s="13"/>
      <c r="G7" s="13"/>
      <c r="H7" s="13"/>
      <c r="I7" s="13"/>
      <c r="J7" s="13"/>
      <c r="K7" s="13"/>
      <c r="L7" s="13"/>
      <c r="M7" s="13"/>
      <c r="N7" s="13"/>
      <c r="O7" s="13"/>
    </row>
    <row r="8" spans="2:24" ht="12" customHeight="1" x14ac:dyDescent="0.25">
      <c r="B8" s="14"/>
      <c r="C8" s="14"/>
      <c r="D8" s="14"/>
      <c r="E8" s="14"/>
      <c r="F8" s="14"/>
      <c r="G8" s="14"/>
      <c r="H8" s="14"/>
      <c r="I8" s="14"/>
      <c r="J8" s="14"/>
      <c r="K8" s="14"/>
      <c r="L8" s="14"/>
      <c r="M8" s="14"/>
      <c r="N8" s="223"/>
      <c r="O8" s="248"/>
    </row>
    <row r="9" spans="2:24" s="8" customFormat="1" ht="22.5" customHeight="1" x14ac:dyDescent="0.25">
      <c r="B9" s="4" t="s">
        <v>12</v>
      </c>
      <c r="C9" s="527"/>
      <c r="D9" s="527"/>
      <c r="E9" s="527"/>
      <c r="F9" s="527"/>
      <c r="G9" s="527"/>
      <c r="H9" s="5"/>
      <c r="I9" s="5"/>
      <c r="J9" s="5" t="s">
        <v>325</v>
      </c>
      <c r="K9" s="217"/>
      <c r="L9" s="5" t="s">
        <v>1</v>
      </c>
      <c r="M9" s="588"/>
      <c r="N9" s="588"/>
      <c r="O9" s="10"/>
      <c r="P9" s="10"/>
      <c r="Q9" s="10"/>
      <c r="R9" s="10"/>
      <c r="S9" s="10"/>
      <c r="T9" s="10"/>
      <c r="U9" s="10"/>
      <c r="V9" s="10"/>
      <c r="W9" s="10"/>
      <c r="X9" s="10"/>
    </row>
    <row r="10" spans="2:24" s="8" customFormat="1" ht="10.5" customHeight="1" x14ac:dyDescent="0.25">
      <c r="B10" s="4"/>
      <c r="C10" s="229"/>
      <c r="D10" s="229"/>
      <c r="E10" s="229"/>
      <c r="F10" s="229"/>
      <c r="G10" s="229"/>
      <c r="H10" s="229"/>
      <c r="I10" s="229"/>
      <c r="J10" s="5"/>
      <c r="K10" s="230"/>
      <c r="L10" s="6"/>
      <c r="M10" s="231"/>
      <c r="N10" s="223"/>
      <c r="O10" s="10"/>
      <c r="P10" s="10"/>
      <c r="Q10" s="10"/>
      <c r="R10" s="10"/>
      <c r="S10" s="10"/>
      <c r="T10" s="10"/>
      <c r="U10" s="10"/>
      <c r="V10" s="10"/>
      <c r="W10" s="10"/>
      <c r="X10" s="10"/>
    </row>
    <row r="11" spans="2:24" s="8" customFormat="1" ht="22.5" customHeight="1" x14ac:dyDescent="0.25">
      <c r="B11" s="27" t="s">
        <v>23</v>
      </c>
      <c r="C11" s="232"/>
      <c r="D11" s="232"/>
      <c r="E11" s="232"/>
      <c r="F11" s="19"/>
      <c r="G11" s="19"/>
      <c r="H11" s="19"/>
      <c r="I11" s="19"/>
      <c r="J11" s="19"/>
      <c r="K11" s="232"/>
      <c r="L11" s="232"/>
      <c r="M11" s="232"/>
      <c r="N11" s="256"/>
      <c r="O11" s="258"/>
      <c r="P11" s="10"/>
      <c r="Q11" s="10"/>
      <c r="R11" s="10"/>
      <c r="S11" s="10"/>
      <c r="T11" s="10"/>
      <c r="U11" s="10"/>
      <c r="V11" s="10"/>
      <c r="W11" s="10"/>
      <c r="X11" s="10"/>
    </row>
    <row r="12" spans="2:24" s="8" customFormat="1" ht="22.5" customHeight="1" x14ac:dyDescent="0.25">
      <c r="B12" s="314" t="s">
        <v>13</v>
      </c>
      <c r="C12" s="582"/>
      <c r="D12" s="582"/>
      <c r="E12" s="582"/>
      <c r="F12" s="185" t="s">
        <v>577</v>
      </c>
      <c r="G12" s="250" t="s">
        <v>546</v>
      </c>
      <c r="H12" s="5"/>
      <c r="I12" s="5"/>
      <c r="J12" s="25" t="s">
        <v>576</v>
      </c>
      <c r="K12" s="588"/>
      <c r="L12" s="588"/>
      <c r="M12" s="588"/>
      <c r="N12" s="588"/>
      <c r="O12" s="257"/>
      <c r="P12" s="10"/>
      <c r="Q12" s="10"/>
      <c r="R12" s="10"/>
      <c r="S12" s="10"/>
      <c r="T12" s="10"/>
      <c r="U12" s="10"/>
      <c r="V12" s="10"/>
      <c r="W12" s="10"/>
      <c r="X12" s="10"/>
    </row>
    <row r="13" spans="2:24" s="8" customFormat="1" ht="11.25" customHeight="1" x14ac:dyDescent="0.25">
      <c r="B13" s="20"/>
      <c r="C13" s="233"/>
      <c r="D13" s="233"/>
      <c r="E13" s="15"/>
      <c r="F13" s="233"/>
      <c r="G13" s="233"/>
      <c r="H13" s="233"/>
      <c r="I13" s="233"/>
      <c r="J13" s="9"/>
      <c r="K13" s="21"/>
      <c r="L13" s="234"/>
      <c r="M13" s="234"/>
      <c r="N13" s="247"/>
      <c r="O13" s="259"/>
      <c r="P13" s="10"/>
      <c r="Q13" s="10"/>
      <c r="R13" s="10"/>
      <c r="S13" s="10"/>
      <c r="T13" s="10"/>
      <c r="U13" s="10"/>
      <c r="V13" s="10"/>
      <c r="W13" s="10"/>
      <c r="X13" s="10"/>
    </row>
    <row r="14" spans="2:24" s="12" customFormat="1" ht="10.5" customHeight="1" x14ac:dyDescent="0.25">
      <c r="B14" s="28"/>
      <c r="C14" s="229"/>
      <c r="D14" s="229"/>
      <c r="E14" s="229"/>
      <c r="F14" s="233"/>
      <c r="G14" s="233"/>
      <c r="H14" s="229"/>
      <c r="I14" s="229"/>
      <c r="K14" s="25"/>
      <c r="L14" s="235"/>
      <c r="M14" s="235"/>
      <c r="N14" s="223"/>
      <c r="O14" s="260"/>
      <c r="P14" s="11"/>
      <c r="Q14" s="11"/>
      <c r="R14" s="11"/>
      <c r="S14" s="11"/>
      <c r="T14" s="11"/>
      <c r="U14" s="11"/>
      <c r="V14" s="11"/>
      <c r="W14" s="11"/>
      <c r="X14" s="11"/>
    </row>
    <row r="15" spans="2:24" s="8" customFormat="1" ht="22.5" customHeight="1" x14ac:dyDescent="0.25">
      <c r="B15" s="27" t="s">
        <v>16</v>
      </c>
      <c r="C15" s="232"/>
      <c r="D15" s="232"/>
      <c r="E15" s="232"/>
      <c r="F15" s="19"/>
      <c r="G15" s="19"/>
      <c r="H15" s="19"/>
      <c r="I15" s="19"/>
      <c r="J15" s="19"/>
      <c r="K15" s="232"/>
      <c r="L15" s="232"/>
      <c r="M15" s="232"/>
      <c r="N15" s="256"/>
      <c r="O15" s="258"/>
      <c r="P15" s="10"/>
      <c r="Q15" s="10"/>
      <c r="R15" s="10"/>
      <c r="S15" s="10"/>
      <c r="T15" s="10"/>
      <c r="U15" s="10"/>
      <c r="V15" s="10"/>
      <c r="W15" s="10"/>
      <c r="X15" s="10"/>
    </row>
    <row r="16" spans="2:24" s="8" customFormat="1" ht="22.5" customHeight="1" x14ac:dyDescent="0.25">
      <c r="B16" s="24" t="s">
        <v>14</v>
      </c>
      <c r="C16" s="300"/>
      <c r="D16" s="25" t="s">
        <v>578</v>
      </c>
      <c r="E16" s="318"/>
      <c r="F16" s="25" t="s">
        <v>17</v>
      </c>
      <c r="G16" s="583" t="s">
        <v>917</v>
      </c>
      <c r="H16" s="583"/>
      <c r="I16" s="12"/>
      <c r="J16" s="25" t="s">
        <v>21</v>
      </c>
      <c r="K16" s="236"/>
      <c r="L16" s="25" t="s">
        <v>326</v>
      </c>
      <c r="M16" s="581"/>
      <c r="N16" s="581"/>
      <c r="O16" s="257"/>
      <c r="P16" s="10"/>
      <c r="Q16" s="10"/>
      <c r="R16" s="10"/>
      <c r="S16" s="10"/>
      <c r="T16" s="10"/>
      <c r="U16" s="10"/>
      <c r="V16" s="10"/>
      <c r="W16" s="10"/>
      <c r="X16" s="10"/>
    </row>
    <row r="17" spans="2:24" s="8" customFormat="1" ht="7.5" customHeight="1" x14ac:dyDescent="0.25">
      <c r="B17" s="20"/>
      <c r="C17" s="233"/>
      <c r="D17" s="233"/>
      <c r="E17" s="15"/>
      <c r="F17" s="233"/>
      <c r="G17" s="233"/>
      <c r="H17" s="233"/>
      <c r="I17" s="233"/>
      <c r="J17" s="21"/>
      <c r="K17" s="234"/>
      <c r="L17" s="222"/>
      <c r="M17" s="234"/>
      <c r="N17" s="247"/>
      <c r="O17" s="259"/>
      <c r="P17" s="10"/>
      <c r="Q17" s="10"/>
      <c r="R17" s="10"/>
      <c r="S17" s="10"/>
      <c r="T17" s="10"/>
      <c r="U17" s="10"/>
      <c r="V17" s="10"/>
      <c r="W17" s="10"/>
      <c r="X17" s="10"/>
    </row>
    <row r="18" spans="2:24" s="12" customFormat="1" ht="10.5" customHeight="1" x14ac:dyDescent="0.25">
      <c r="B18" s="28"/>
      <c r="C18" s="229"/>
      <c r="D18" s="229"/>
      <c r="E18" s="229"/>
      <c r="F18" s="229"/>
      <c r="G18" s="229"/>
      <c r="H18" s="229"/>
      <c r="I18" s="229"/>
      <c r="K18" s="25"/>
      <c r="L18" s="235"/>
      <c r="M18" s="235"/>
      <c r="N18" s="223"/>
      <c r="O18" s="10"/>
      <c r="P18" s="11"/>
      <c r="Q18" s="11"/>
      <c r="R18" s="11"/>
      <c r="S18" s="11"/>
      <c r="T18" s="11"/>
      <c r="U18" s="11"/>
      <c r="V18" s="11"/>
      <c r="W18" s="11"/>
      <c r="X18" s="11"/>
    </row>
    <row r="19" spans="2:24" s="12" customFormat="1" ht="22.5" customHeight="1" x14ac:dyDescent="0.25">
      <c r="B19" s="28" t="s">
        <v>37</v>
      </c>
      <c r="C19" s="227"/>
      <c r="E19" s="5" t="s">
        <v>45</v>
      </c>
      <c r="F19" s="583"/>
      <c r="G19" s="583"/>
      <c r="K19" s="25"/>
      <c r="L19" s="235"/>
      <c r="M19" s="235"/>
      <c r="N19" s="223"/>
      <c r="O19" s="10"/>
      <c r="P19" s="11"/>
      <c r="Q19" s="11"/>
      <c r="R19" s="11"/>
      <c r="S19" s="11"/>
      <c r="T19" s="11"/>
      <c r="U19" s="11"/>
      <c r="V19" s="11"/>
      <c r="W19" s="11"/>
      <c r="X19" s="11"/>
    </row>
    <row r="20" spans="2:24" s="12" customFormat="1" ht="10.5" customHeight="1" x14ac:dyDescent="0.25">
      <c r="B20" s="28"/>
      <c r="C20" s="229"/>
      <c r="E20" s="229"/>
      <c r="F20" s="229"/>
      <c r="G20" s="229"/>
      <c r="H20" s="229"/>
      <c r="I20" s="229"/>
      <c r="K20" s="25"/>
      <c r="L20" s="235"/>
      <c r="M20" s="235"/>
      <c r="N20" s="223"/>
      <c r="O20" s="10"/>
      <c r="P20" s="11"/>
      <c r="Q20" s="11"/>
      <c r="R20" s="11"/>
      <c r="S20" s="11"/>
      <c r="T20" s="11"/>
      <c r="U20" s="11"/>
      <c r="V20" s="11"/>
      <c r="W20" s="11"/>
      <c r="X20" s="11"/>
    </row>
    <row r="21" spans="2:24" s="8" customFormat="1" ht="22.5" customHeight="1" x14ac:dyDescent="0.25">
      <c r="B21" s="7" t="s">
        <v>20</v>
      </c>
      <c r="C21" s="227"/>
      <c r="D21" s="12"/>
      <c r="E21" s="5" t="s">
        <v>19</v>
      </c>
      <c r="F21" s="582"/>
      <c r="G21" s="582"/>
      <c r="H21" s="138"/>
      <c r="I21" s="138"/>
      <c r="J21" s="138"/>
      <c r="K21" s="25"/>
      <c r="L21" s="25"/>
      <c r="M21" s="25"/>
      <c r="N21" s="223"/>
      <c r="O21" s="10"/>
      <c r="P21" s="10"/>
      <c r="Q21" s="10"/>
      <c r="R21" s="10"/>
      <c r="S21" s="10"/>
      <c r="T21" s="10"/>
      <c r="U21" s="10"/>
      <c r="V21" s="10"/>
      <c r="W21" s="10"/>
      <c r="X21" s="10"/>
    </row>
    <row r="22" spans="2:24" ht="12" customHeight="1" x14ac:dyDescent="0.25">
      <c r="B22" s="14"/>
      <c r="C22" s="14"/>
      <c r="D22" s="14"/>
      <c r="E22" s="14"/>
      <c r="F22" s="14"/>
      <c r="G22" s="14"/>
      <c r="H22" s="14"/>
      <c r="I22" s="14"/>
      <c r="J22" s="14"/>
      <c r="K22" s="14"/>
      <c r="L22" s="14"/>
      <c r="M22" s="14"/>
      <c r="N22" s="223"/>
      <c r="O22" s="248"/>
    </row>
    <row r="23" spans="2:24" s="8" customFormat="1" ht="22.5" customHeight="1" x14ac:dyDescent="0.25">
      <c r="B23" s="36" t="s">
        <v>11</v>
      </c>
      <c r="C23" s="527"/>
      <c r="D23" s="527"/>
      <c r="E23" s="527"/>
      <c r="F23" s="527"/>
      <c r="G23" s="527"/>
      <c r="H23" s="527"/>
      <c r="I23" s="527"/>
      <c r="J23" s="527"/>
      <c r="K23" s="527"/>
      <c r="L23" s="527"/>
      <c r="M23" s="527"/>
      <c r="N23" s="527"/>
      <c r="O23" s="248"/>
      <c r="P23" s="10"/>
      <c r="Q23" s="10"/>
      <c r="R23" s="10"/>
      <c r="S23" s="10"/>
      <c r="T23" s="10"/>
      <c r="U23" s="10"/>
      <c r="V23" s="10"/>
      <c r="W23" s="10"/>
      <c r="X23" s="10"/>
    </row>
    <row r="24" spans="2:24" s="8" customFormat="1" ht="10.5" customHeight="1" x14ac:dyDescent="0.25">
      <c r="B24" s="36"/>
      <c r="C24" s="36"/>
      <c r="D24" s="36"/>
      <c r="E24" s="36"/>
      <c r="F24" s="36"/>
      <c r="G24" s="36"/>
      <c r="H24" s="36"/>
      <c r="I24" s="36"/>
      <c r="J24" s="36"/>
      <c r="K24" s="36"/>
      <c r="L24" s="36"/>
      <c r="M24" s="36"/>
      <c r="N24" s="223"/>
      <c r="O24" s="248"/>
      <c r="P24" s="10"/>
      <c r="Q24" s="10"/>
      <c r="R24" s="10"/>
      <c r="S24" s="10"/>
      <c r="T24" s="10"/>
      <c r="U24" s="10"/>
      <c r="V24" s="10"/>
      <c r="W24" s="10"/>
      <c r="X24" s="10"/>
    </row>
    <row r="25" spans="2:24" s="8" customFormat="1" ht="21" customHeight="1" x14ac:dyDescent="0.25">
      <c r="B25" s="7" t="s">
        <v>4</v>
      </c>
      <c r="C25" s="527"/>
      <c r="D25" s="527"/>
      <c r="E25" s="527"/>
      <c r="F25" s="527"/>
      <c r="I25" s="25" t="s">
        <v>5</v>
      </c>
      <c r="J25" s="527"/>
      <c r="K25" s="527"/>
      <c r="L25" s="527"/>
      <c r="M25" s="527"/>
      <c r="N25" s="527"/>
      <c r="O25" s="248"/>
      <c r="P25" s="10"/>
      <c r="Q25" s="10"/>
      <c r="R25" s="10"/>
      <c r="S25" s="10"/>
      <c r="T25" s="10"/>
      <c r="U25" s="10"/>
      <c r="V25" s="10"/>
      <c r="W25" s="10"/>
      <c r="X25" s="10"/>
    </row>
    <row r="26" spans="2:24" s="8" customFormat="1" ht="14.4" x14ac:dyDescent="0.3">
      <c r="B26" s="9"/>
      <c r="C26" s="9"/>
      <c r="D26" s="9"/>
      <c r="E26" s="9"/>
      <c r="F26" s="9"/>
      <c r="G26" s="9"/>
      <c r="H26" s="9"/>
      <c r="I26" s="9"/>
      <c r="J26" s="30" t="s">
        <v>44</v>
      </c>
      <c r="K26" s="29"/>
      <c r="L26" s="9"/>
      <c r="M26" s="31" t="s">
        <v>44</v>
      </c>
      <c r="N26" s="247"/>
      <c r="O26" s="247"/>
      <c r="P26" s="10"/>
      <c r="Q26" s="10"/>
      <c r="R26" s="10"/>
      <c r="S26" s="10"/>
      <c r="T26" s="10"/>
      <c r="U26" s="10"/>
      <c r="V26" s="10"/>
      <c r="W26" s="10"/>
      <c r="X26" s="10"/>
    </row>
    <row r="27" spans="2:24" s="8" customFormat="1" ht="14.4" x14ac:dyDescent="0.3">
      <c r="B27" s="12"/>
      <c r="C27" s="12"/>
      <c r="D27" s="12"/>
      <c r="E27" s="12"/>
      <c r="F27" s="12"/>
      <c r="G27" s="12"/>
      <c r="H27" s="12"/>
      <c r="I27" s="12"/>
      <c r="J27" s="47"/>
      <c r="K27" s="11"/>
      <c r="L27" s="12"/>
      <c r="M27" s="34"/>
      <c r="N27" s="223"/>
      <c r="O27" s="248"/>
      <c r="P27" s="10"/>
      <c r="Q27" s="10"/>
      <c r="R27" s="10"/>
      <c r="S27" s="10"/>
      <c r="T27" s="10"/>
      <c r="U27" s="10"/>
      <c r="V27" s="10"/>
      <c r="W27" s="10"/>
      <c r="X27" s="10"/>
    </row>
    <row r="28" spans="2:24" s="8" customFormat="1" ht="15" thickBot="1" x14ac:dyDescent="0.35">
      <c r="B28" s="12"/>
      <c r="C28" s="12"/>
      <c r="D28" s="12"/>
      <c r="E28" s="12"/>
      <c r="F28" s="12"/>
      <c r="G28" s="12"/>
      <c r="H28" s="12"/>
      <c r="I28" s="12"/>
      <c r="J28" s="47"/>
      <c r="K28" s="11"/>
      <c r="L28" s="12"/>
      <c r="M28" s="34"/>
      <c r="N28" s="223"/>
      <c r="O28" s="248"/>
      <c r="P28" s="10"/>
      <c r="Q28" s="10"/>
      <c r="R28" s="10"/>
      <c r="S28" s="10"/>
      <c r="T28" s="10"/>
      <c r="U28" s="10"/>
      <c r="V28" s="10"/>
      <c r="W28" s="10"/>
      <c r="X28" s="10"/>
    </row>
    <row r="29" spans="2:24" s="8" customFormat="1" ht="47.25" customHeight="1" thickBot="1" x14ac:dyDescent="0.35">
      <c r="C29" s="602" t="s">
        <v>82</v>
      </c>
      <c r="D29" s="603"/>
      <c r="E29" s="604"/>
      <c r="F29" s="154" t="s">
        <v>55</v>
      </c>
      <c r="G29" s="154" t="s">
        <v>552</v>
      </c>
      <c r="H29" s="584" t="s">
        <v>83</v>
      </c>
      <c r="I29" s="585"/>
      <c r="L29" s="12"/>
      <c r="M29" s="34"/>
      <c r="N29" s="223"/>
      <c r="O29" s="248"/>
      <c r="P29" s="10"/>
      <c r="Q29" s="10"/>
      <c r="R29" s="10"/>
      <c r="S29" s="10"/>
      <c r="T29" s="10"/>
      <c r="U29" s="10"/>
      <c r="V29" s="10"/>
      <c r="W29" s="10"/>
      <c r="X29" s="10"/>
    </row>
    <row r="30" spans="2:24" s="8" customFormat="1" ht="20.100000000000001" customHeight="1" x14ac:dyDescent="0.3">
      <c r="B30" s="261"/>
      <c r="C30" s="605"/>
      <c r="D30" s="606"/>
      <c r="E30" s="607"/>
      <c r="F30" s="155"/>
      <c r="G30" s="155"/>
      <c r="H30" s="586"/>
      <c r="I30" s="587"/>
      <c r="J30" s="145"/>
      <c r="L30" s="12"/>
      <c r="M30" s="34"/>
      <c r="N30" s="223"/>
      <c r="O30" s="248"/>
      <c r="P30" s="10"/>
      <c r="Q30" s="10"/>
      <c r="R30" s="10"/>
      <c r="S30" s="10"/>
      <c r="T30" s="10"/>
      <c r="U30" s="10"/>
      <c r="V30" s="10"/>
      <c r="W30" s="10"/>
      <c r="X30" s="10"/>
    </row>
    <row r="31" spans="2:24" s="8" customFormat="1" ht="20.100000000000001" customHeight="1" x14ac:dyDescent="0.3">
      <c r="B31" s="261"/>
      <c r="C31" s="591"/>
      <c r="D31" s="592"/>
      <c r="E31" s="593"/>
      <c r="F31" s="156"/>
      <c r="G31" s="156"/>
      <c r="H31" s="596"/>
      <c r="I31" s="597"/>
      <c r="J31" s="145"/>
      <c r="L31" s="12"/>
      <c r="M31" s="34"/>
      <c r="N31" s="223"/>
      <c r="O31" s="248"/>
      <c r="P31" s="10"/>
      <c r="Q31" s="10"/>
      <c r="R31" s="10"/>
      <c r="S31" s="10"/>
      <c r="T31" s="10"/>
      <c r="U31" s="10"/>
      <c r="V31" s="10"/>
      <c r="W31" s="10"/>
      <c r="X31" s="10"/>
    </row>
    <row r="32" spans="2:24" s="11" customFormat="1" ht="20.100000000000001" customHeight="1" x14ac:dyDescent="0.3">
      <c r="B32" s="261"/>
      <c r="C32" s="591"/>
      <c r="D32" s="592"/>
      <c r="E32" s="593"/>
      <c r="F32" s="156"/>
      <c r="G32" s="156"/>
      <c r="H32" s="596"/>
      <c r="I32" s="597"/>
      <c r="J32" s="145"/>
      <c r="M32" s="34"/>
      <c r="N32" s="223"/>
      <c r="O32" s="248"/>
    </row>
    <row r="33" spans="1:16" s="11" customFormat="1" ht="20.100000000000001" customHeight="1" x14ac:dyDescent="0.3">
      <c r="B33" s="261"/>
      <c r="C33" s="591"/>
      <c r="D33" s="592"/>
      <c r="E33" s="593"/>
      <c r="F33" s="156"/>
      <c r="G33" s="156"/>
      <c r="H33" s="596"/>
      <c r="I33" s="597"/>
      <c r="J33" s="145"/>
      <c r="M33" s="34"/>
      <c r="N33" s="223"/>
      <c r="O33" s="248"/>
    </row>
    <row r="34" spans="1:16" s="11" customFormat="1" ht="20.100000000000001" customHeight="1" x14ac:dyDescent="0.3">
      <c r="B34" s="261"/>
      <c r="C34" s="591"/>
      <c r="D34" s="592"/>
      <c r="E34" s="593"/>
      <c r="F34" s="156"/>
      <c r="G34" s="156"/>
      <c r="H34" s="596"/>
      <c r="I34" s="597"/>
      <c r="J34" s="145"/>
      <c r="M34" s="34"/>
      <c r="N34" s="223"/>
      <c r="O34" s="248"/>
    </row>
    <row r="35" spans="1:16" s="11" customFormat="1" ht="20.100000000000001" customHeight="1" x14ac:dyDescent="0.3">
      <c r="B35" s="261"/>
      <c r="C35" s="591"/>
      <c r="D35" s="592"/>
      <c r="E35" s="593"/>
      <c r="F35" s="156"/>
      <c r="G35" s="156"/>
      <c r="H35" s="596"/>
      <c r="I35" s="597"/>
      <c r="J35" s="145"/>
      <c r="L35" s="152"/>
      <c r="M35" s="34"/>
      <c r="N35" s="223"/>
      <c r="O35" s="248"/>
    </row>
    <row r="36" spans="1:16" s="11" customFormat="1" ht="20.100000000000001" customHeight="1" x14ac:dyDescent="0.25">
      <c r="B36" s="261"/>
      <c r="C36" s="591"/>
      <c r="D36" s="592"/>
      <c r="E36" s="593"/>
      <c r="F36" s="156"/>
      <c r="G36" s="156"/>
      <c r="H36" s="596"/>
      <c r="I36" s="597"/>
      <c r="J36" s="145"/>
      <c r="K36" s="262" t="s">
        <v>9</v>
      </c>
      <c r="L36" s="580" t="str">
        <f>IF(F30="","",(F30*H30+F31*H31+F32*H32+F33*H33+F34*H34+F35*H35+F36*H36+F37*H37+F38*H38+F39*H39+F40*J40+F41*J41+F42*J42+F43*J43)/SUM(G30:G43))</f>
        <v/>
      </c>
      <c r="M36" s="580"/>
      <c r="N36" s="223"/>
      <c r="O36" s="248"/>
    </row>
    <row r="37" spans="1:16" s="11" customFormat="1" ht="20.100000000000001" customHeight="1" x14ac:dyDescent="0.25">
      <c r="B37" s="261"/>
      <c r="C37" s="591"/>
      <c r="D37" s="592"/>
      <c r="E37" s="593"/>
      <c r="F37" s="156"/>
      <c r="G37" s="156"/>
      <c r="H37" s="596"/>
      <c r="I37" s="597"/>
      <c r="J37" s="145"/>
      <c r="N37" s="223"/>
      <c r="O37" s="248"/>
    </row>
    <row r="38" spans="1:16" s="11" customFormat="1" ht="20.100000000000001" customHeight="1" x14ac:dyDescent="0.25">
      <c r="B38" s="261"/>
      <c r="C38" s="591"/>
      <c r="D38" s="592"/>
      <c r="E38" s="593"/>
      <c r="F38" s="156"/>
      <c r="G38" s="156"/>
      <c r="H38" s="596"/>
      <c r="I38" s="597"/>
      <c r="J38" s="145"/>
      <c r="N38" s="223"/>
      <c r="O38" s="248"/>
    </row>
    <row r="39" spans="1:16" s="11" customFormat="1" ht="20.100000000000001" customHeight="1" x14ac:dyDescent="0.25">
      <c r="B39" s="261"/>
      <c r="C39" s="591"/>
      <c r="D39" s="592"/>
      <c r="E39" s="593"/>
      <c r="F39" s="156"/>
      <c r="G39" s="156"/>
      <c r="H39" s="596"/>
      <c r="I39" s="597"/>
      <c r="J39" s="145"/>
      <c r="N39" s="223"/>
      <c r="O39" s="248"/>
    </row>
    <row r="40" spans="1:16" s="11" customFormat="1" ht="20.100000000000001" customHeight="1" x14ac:dyDescent="0.25">
      <c r="B40" s="261"/>
      <c r="C40" s="591"/>
      <c r="D40" s="592"/>
      <c r="E40" s="593"/>
      <c r="F40" s="156"/>
      <c r="G40" s="156"/>
      <c r="H40" s="596"/>
      <c r="I40" s="597"/>
      <c r="J40" s="145"/>
      <c r="N40" s="223"/>
      <c r="O40" s="248"/>
    </row>
    <row r="41" spans="1:16" s="11" customFormat="1" ht="20.100000000000001" customHeight="1" x14ac:dyDescent="0.25">
      <c r="B41" s="261"/>
      <c r="C41" s="591"/>
      <c r="D41" s="592"/>
      <c r="E41" s="593"/>
      <c r="F41" s="156"/>
      <c r="G41" s="156"/>
      <c r="H41" s="596"/>
      <c r="I41" s="597"/>
      <c r="J41" s="145"/>
      <c r="L41" s="145"/>
      <c r="M41" s="145"/>
      <c r="N41" s="223"/>
      <c r="O41" s="248"/>
    </row>
    <row r="42" spans="1:16" s="11" customFormat="1" ht="20.100000000000001" customHeight="1" x14ac:dyDescent="0.25">
      <c r="B42" s="261"/>
      <c r="C42" s="591"/>
      <c r="D42" s="592"/>
      <c r="E42" s="593"/>
      <c r="F42" s="156"/>
      <c r="G42" s="156"/>
      <c r="H42" s="596"/>
      <c r="I42" s="597"/>
      <c r="J42" s="145"/>
      <c r="L42" s="145"/>
      <c r="M42" s="145"/>
      <c r="N42" s="223"/>
      <c r="O42" s="248"/>
      <c r="P42" s="139"/>
    </row>
    <row r="43" spans="1:16" s="11" customFormat="1" ht="20.100000000000001" customHeight="1" thickBot="1" x14ac:dyDescent="0.3">
      <c r="B43" s="261"/>
      <c r="C43" s="599"/>
      <c r="D43" s="600"/>
      <c r="E43" s="601"/>
      <c r="F43" s="157"/>
      <c r="G43" s="157"/>
      <c r="H43" s="594"/>
      <c r="I43" s="595"/>
      <c r="J43" s="145"/>
      <c r="L43" s="145"/>
      <c r="M43" s="145"/>
      <c r="N43" s="223"/>
      <c r="O43" s="248"/>
      <c r="P43" s="139"/>
    </row>
    <row r="44" spans="1:16" s="11" customFormat="1" ht="19.5" customHeight="1" x14ac:dyDescent="0.25">
      <c r="B44" s="140"/>
      <c r="C44" s="140"/>
      <c r="D44" s="140"/>
      <c r="E44" s="140"/>
      <c r="G44" s="141"/>
      <c r="H44" s="141"/>
      <c r="I44" s="141"/>
      <c r="J44" s="144"/>
      <c r="K44" s="146"/>
      <c r="L44" s="142"/>
      <c r="M44" s="147"/>
      <c r="N44" s="223"/>
      <c r="O44" s="248"/>
    </row>
    <row r="45" spans="1:16" s="11" customFormat="1" ht="20.100000000000001" customHeight="1" thickBot="1" x14ac:dyDescent="0.3">
      <c r="C45" s="589" t="s">
        <v>564</v>
      </c>
      <c r="D45" s="590"/>
      <c r="E45" s="590"/>
      <c r="F45" s="153"/>
      <c r="G45" s="144"/>
      <c r="H45" s="144"/>
      <c r="I45" s="144"/>
      <c r="J45" s="141"/>
      <c r="K45" s="141"/>
      <c r="M45" s="147"/>
      <c r="N45" s="223"/>
      <c r="O45" s="248"/>
    </row>
    <row r="46" spans="1:16" s="11" customFormat="1" ht="20.100000000000001" customHeight="1" thickTop="1" x14ac:dyDescent="0.25">
      <c r="A46" s="148"/>
      <c r="C46" s="38" t="s">
        <v>67</v>
      </c>
      <c r="D46" s="160" t="s">
        <v>26</v>
      </c>
      <c r="E46" s="158" t="s">
        <v>27</v>
      </c>
      <c r="F46" s="123"/>
      <c r="N46" s="223"/>
      <c r="O46" s="248"/>
    </row>
    <row r="47" spans="1:16" s="11" customFormat="1" ht="20.100000000000001" customHeight="1" thickBot="1" x14ac:dyDescent="0.3">
      <c r="A47" s="149"/>
      <c r="C47" s="37">
        <v>4.33</v>
      </c>
      <c r="D47" s="161">
        <v>7.72</v>
      </c>
      <c r="E47" s="159">
        <v>12.46</v>
      </c>
      <c r="G47" s="150"/>
      <c r="H47" s="150"/>
      <c r="I47" s="150"/>
      <c r="J47" s="150"/>
      <c r="K47" s="150"/>
      <c r="L47" s="150"/>
      <c r="M47" s="150"/>
      <c r="N47" s="223"/>
      <c r="O47" s="248"/>
    </row>
    <row r="48" spans="1:16" s="11" customFormat="1" ht="20.100000000000001" customHeight="1" thickTop="1" x14ac:dyDescent="0.25">
      <c r="A48" s="149"/>
      <c r="B48" s="150"/>
      <c r="C48" s="253" t="s">
        <v>565</v>
      </c>
      <c r="D48" s="150"/>
      <c r="E48" s="150"/>
      <c r="F48" s="150"/>
      <c r="G48" s="150"/>
      <c r="H48" s="150"/>
      <c r="I48" s="150"/>
      <c r="J48" s="150"/>
      <c r="K48" s="150"/>
      <c r="L48" s="150"/>
      <c r="M48" s="150"/>
      <c r="N48" s="223"/>
      <c r="O48" s="248"/>
    </row>
    <row r="49" spans="1:15" s="143" customFormat="1" ht="20.100000000000001" customHeight="1" x14ac:dyDescent="0.25">
      <c r="A49" s="151"/>
      <c r="B49" s="598"/>
      <c r="C49" s="598"/>
      <c r="D49" s="598"/>
      <c r="E49" s="598"/>
      <c r="F49" s="598"/>
      <c r="G49" s="598"/>
      <c r="H49" s="598"/>
      <c r="I49" s="598"/>
      <c r="J49" s="598"/>
      <c r="K49" s="598"/>
      <c r="L49" s="598"/>
      <c r="M49" s="598"/>
      <c r="N49" s="223"/>
      <c r="O49" s="248"/>
    </row>
  </sheetData>
  <sheetProtection sheet="1" objects="1" scenarios="1"/>
  <mergeCells count="47">
    <mergeCell ref="B49:M49"/>
    <mergeCell ref="C41:E41"/>
    <mergeCell ref="C42:E42"/>
    <mergeCell ref="C43:E43"/>
    <mergeCell ref="F21:G21"/>
    <mergeCell ref="C25:F25"/>
    <mergeCell ref="C33:E33"/>
    <mergeCell ref="C34:E34"/>
    <mergeCell ref="C35:E35"/>
    <mergeCell ref="J25:N25"/>
    <mergeCell ref="C29:E29"/>
    <mergeCell ref="C30:E30"/>
    <mergeCell ref="C31:E31"/>
    <mergeCell ref="C32:E32"/>
    <mergeCell ref="H31:I31"/>
    <mergeCell ref="H32:I32"/>
    <mergeCell ref="B3:M3"/>
    <mergeCell ref="B4:M4"/>
    <mergeCell ref="B5:M5"/>
    <mergeCell ref="C9:G9"/>
    <mergeCell ref="M9:N9"/>
    <mergeCell ref="H43:I43"/>
    <mergeCell ref="H33:I33"/>
    <mergeCell ref="H34:I34"/>
    <mergeCell ref="H40:I40"/>
    <mergeCell ref="H41:I41"/>
    <mergeCell ref="H42:I42"/>
    <mergeCell ref="H35:I35"/>
    <mergeCell ref="H36:I36"/>
    <mergeCell ref="H37:I37"/>
    <mergeCell ref="H38:I38"/>
    <mergeCell ref="H39:I39"/>
    <mergeCell ref="C45:E45"/>
    <mergeCell ref="C36:E36"/>
    <mergeCell ref="C37:E37"/>
    <mergeCell ref="C38:E38"/>
    <mergeCell ref="C39:E39"/>
    <mergeCell ref="C40:E40"/>
    <mergeCell ref="L36:M36"/>
    <mergeCell ref="M16:N16"/>
    <mergeCell ref="C12:E12"/>
    <mergeCell ref="C23:N23"/>
    <mergeCell ref="G16:H16"/>
    <mergeCell ref="H29:I29"/>
    <mergeCell ref="H30:I30"/>
    <mergeCell ref="F19:G19"/>
    <mergeCell ref="K12:N12"/>
  </mergeCells>
  <pageMargins left="1" right="0.5" top="0.75" bottom="0.5" header="0.5" footer="0.25"/>
  <pageSetup scale="60" orientation="landscape" r:id="rId1"/>
  <headerFooter>
    <oddFooter>&amp;L&amp;F, &amp;A&amp;R&amp;D&amp;T</oddFooter>
  </headerFooter>
  <drawing r:id="rId2"/>
  <legacyDrawing r:id="rId3"/>
  <controls>
    <mc:AlternateContent xmlns:mc="http://schemas.openxmlformats.org/markup-compatibility/2006">
      <mc:Choice Requires="x14">
        <control shapeId="5122" r:id="rId4" name="CommandButton1">
          <controlPr defaultSize="0" print="0" autoLine="0" r:id="rId5">
            <anchor moveWithCells="1" sizeWithCells="1">
              <from>
                <xdr:col>11</xdr:col>
                <xdr:colOff>0</xdr:colOff>
                <xdr:row>2</xdr:row>
                <xdr:rowOff>251460</xdr:rowOff>
              </from>
              <to>
                <xdr:col>12</xdr:col>
                <xdr:colOff>45720</xdr:colOff>
                <xdr:row>4</xdr:row>
                <xdr:rowOff>60960</xdr:rowOff>
              </to>
            </anchor>
          </controlPr>
        </control>
      </mc:Choice>
      <mc:Fallback>
        <control shapeId="5122" r:id="rId4" name="CommandButton1"/>
      </mc:Fallback>
    </mc:AlternateContent>
    <mc:AlternateContent xmlns:mc="http://schemas.openxmlformats.org/markup-compatibility/2006">
      <mc:Choice Requires="x14">
        <control shapeId="5123" r:id="rId6" name="CommandButton2">
          <controlPr defaultSize="0" print="0" autoLine="0" r:id="rId7">
            <anchor moveWithCells="1" sizeWithCells="1">
              <from>
                <xdr:col>12</xdr:col>
                <xdr:colOff>160020</xdr:colOff>
                <xdr:row>2</xdr:row>
                <xdr:rowOff>251460</xdr:rowOff>
              </from>
              <to>
                <xdr:col>13</xdr:col>
                <xdr:colOff>0</xdr:colOff>
                <xdr:row>4</xdr:row>
                <xdr:rowOff>60960</xdr:rowOff>
              </to>
            </anchor>
          </controlPr>
        </control>
      </mc:Choice>
      <mc:Fallback>
        <control shapeId="5123" r:id="rId6" name="CommandButton2"/>
      </mc:Fallback>
    </mc:AlternateContent>
    <mc:AlternateContent xmlns:mc="http://schemas.openxmlformats.org/markup-compatibility/2006">
      <mc:Choice Requires="x14">
        <control shapeId="5125" r:id="rId8" name="CommandButton3">
          <controlPr defaultSize="0" print="0" autoLine="0" r:id="rId9">
            <anchor moveWithCells="1" sizeWithCells="1">
              <from>
                <xdr:col>10</xdr:col>
                <xdr:colOff>213360</xdr:colOff>
                <xdr:row>2</xdr:row>
                <xdr:rowOff>251460</xdr:rowOff>
              </from>
              <to>
                <xdr:col>10</xdr:col>
                <xdr:colOff>922020</xdr:colOff>
                <xdr:row>4</xdr:row>
                <xdr:rowOff>60960</xdr:rowOff>
              </to>
            </anchor>
          </controlPr>
        </control>
      </mc:Choice>
      <mc:Fallback>
        <control shapeId="5125" r:id="rId8" name="CommandButton3"/>
      </mc:Fallback>
    </mc:AlternateContent>
  </controls>
  <extLst>
    <ext xmlns:x14="http://schemas.microsoft.com/office/spreadsheetml/2009/9/main" uri="{CCE6A557-97BC-4b89-ADB6-D9C93CAAB3DF}">
      <x14:dataValidations xmlns:xm="http://schemas.microsoft.com/office/excel/2006/main" count="6">
        <x14:dataValidation type="list" allowBlank="1" showInputMessage="1" showErrorMessage="1">
          <x14:formula1>
            <xm:f>Fields!$E$2:$E$4</xm:f>
          </x14:formula1>
          <xm:sqref>C19</xm:sqref>
        </x14:dataValidation>
        <x14:dataValidation type="list" allowBlank="1" showInputMessage="1" showErrorMessage="1">
          <x14:formula1>
            <xm:f>Fields!$F$2:$F$5</xm:f>
          </x14:formula1>
          <xm:sqref>F19:G19</xm:sqref>
        </x14:dataValidation>
        <x14:dataValidation type="list" allowBlank="1" showInputMessage="1" showErrorMessage="1">
          <x14:formula1>
            <xm:f>Fields!$A$2:$A$38</xm:f>
          </x14:formula1>
          <xm:sqref>C21</xm:sqref>
        </x14:dataValidation>
        <x14:dataValidation type="list" allowBlank="1" showInputMessage="1" showErrorMessage="1">
          <x14:formula1>
            <xm:f>Fields!$D$2:$D$200</xm:f>
          </x14:formula1>
          <xm:sqref>G16:H16</xm:sqref>
        </x14:dataValidation>
        <x14:dataValidation type="list" allowBlank="1" showInputMessage="1" showErrorMessage="1">
          <x14:formula1>
            <xm:f>Fields!$B$2:$B$152</xm:f>
          </x14:formula1>
          <xm:sqref>C16</xm:sqref>
        </x14:dataValidation>
        <x14:dataValidation type="list" allowBlank="1" showInputMessage="1" showErrorMessage="1">
          <x14:formula1>
            <xm:f>Fields!$C$2:$C$205</xm:f>
          </x14:formula1>
          <xm:sqref>E16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8" tint="0.39997558519241921"/>
    <pageSetUpPr fitToPage="1"/>
  </sheetPr>
  <dimension ref="A1:X378"/>
  <sheetViews>
    <sheetView topLeftCell="A130" zoomScale="70" zoomScaleNormal="70" workbookViewId="0">
      <selection activeCell="E143" sqref="E143"/>
    </sheetView>
  </sheetViews>
  <sheetFormatPr defaultRowHeight="13.2" x14ac:dyDescent="0.25"/>
  <cols>
    <col min="1" max="1" width="13.88671875" bestFit="1" customWidth="1"/>
    <col min="2" max="2" width="13.88671875" style="291" customWidth="1"/>
    <col min="3" max="3" width="13.88671875" customWidth="1"/>
    <col min="4" max="4" width="31.44140625" bestFit="1" customWidth="1"/>
    <col min="5" max="5" width="12.33203125" bestFit="1" customWidth="1"/>
    <col min="6" max="6" width="23.5546875" bestFit="1" customWidth="1"/>
    <col min="7" max="8" width="11.5546875" bestFit="1" customWidth="1"/>
    <col min="11" max="13" width="9.109375" customWidth="1"/>
    <col min="14" max="14" width="10.5546875" customWidth="1"/>
    <col min="15" max="15" width="61.88671875" customWidth="1"/>
    <col min="16" max="16" width="63.88671875" customWidth="1"/>
    <col min="17" max="17" width="16.33203125" customWidth="1"/>
    <col min="18" max="18" width="26.44140625" customWidth="1"/>
    <col min="19" max="19" width="8.88671875" customWidth="1"/>
    <col min="20" max="20" width="17.6640625" customWidth="1"/>
    <col min="21" max="21" width="13.44140625" bestFit="1" customWidth="1"/>
    <col min="22" max="22" width="11" style="207" bestFit="1" customWidth="1"/>
  </cols>
  <sheetData>
    <row r="1" spans="1:24" x14ac:dyDescent="0.25">
      <c r="A1" s="288" t="s">
        <v>10</v>
      </c>
      <c r="B1" s="290" t="s">
        <v>585</v>
      </c>
      <c r="C1" s="289" t="s">
        <v>586</v>
      </c>
      <c r="D1" s="40" t="s">
        <v>587</v>
      </c>
      <c r="E1" s="40" t="s">
        <v>29</v>
      </c>
      <c r="F1" s="40" t="s">
        <v>30</v>
      </c>
      <c r="G1" s="40" t="s">
        <v>31</v>
      </c>
      <c r="H1" s="40" t="s">
        <v>32</v>
      </c>
      <c r="I1" s="40" t="s">
        <v>31</v>
      </c>
      <c r="J1" s="40" t="s">
        <v>32</v>
      </c>
      <c r="L1" s="209" t="s">
        <v>327</v>
      </c>
      <c r="N1" t="s">
        <v>317</v>
      </c>
      <c r="O1" t="s">
        <v>318</v>
      </c>
      <c r="Q1" t="s">
        <v>71</v>
      </c>
      <c r="R1" t="s">
        <v>72</v>
      </c>
      <c r="S1" t="s">
        <v>319</v>
      </c>
      <c r="T1" t="s">
        <v>28</v>
      </c>
      <c r="U1" t="s">
        <v>320</v>
      </c>
      <c r="V1" s="608" t="s">
        <v>73</v>
      </c>
      <c r="W1" s="608"/>
      <c r="X1" s="608"/>
    </row>
    <row r="2" spans="1:24" x14ac:dyDescent="0.25">
      <c r="D2" s="48"/>
      <c r="U2" s="224" t="s">
        <v>896</v>
      </c>
      <c r="W2" t="s">
        <v>574</v>
      </c>
      <c r="X2" t="s">
        <v>330</v>
      </c>
    </row>
    <row r="3" spans="1:24" ht="26.4" x14ac:dyDescent="0.25">
      <c r="A3" s="2" t="s">
        <v>338</v>
      </c>
      <c r="B3" s="292" t="s">
        <v>583</v>
      </c>
      <c r="C3" s="315">
        <v>1</v>
      </c>
      <c r="D3" s="41" t="s">
        <v>374</v>
      </c>
      <c r="E3" t="s">
        <v>108</v>
      </c>
      <c r="F3" t="s">
        <v>48</v>
      </c>
      <c r="G3" s="443">
        <v>1530000</v>
      </c>
      <c r="H3" s="444">
        <v>2260000</v>
      </c>
      <c r="I3" s="445">
        <v>77800</v>
      </c>
      <c r="J3" s="444">
        <v>89200</v>
      </c>
      <c r="L3" s="210">
        <v>1</v>
      </c>
      <c r="N3" s="453" t="s">
        <v>93</v>
      </c>
      <c r="O3" s="454" t="s">
        <v>94</v>
      </c>
      <c r="P3" s="172" t="str">
        <f>(N3&amp;":"&amp;" "&amp;O3)</f>
        <v xml:space="preserve">H1: Median U-Turn Intersection Treatment </v>
      </c>
      <c r="Q3" s="464" t="s">
        <v>77</v>
      </c>
      <c r="R3" s="464" t="s">
        <v>888</v>
      </c>
      <c r="S3" s="464">
        <v>20</v>
      </c>
      <c r="T3" s="465" t="s">
        <v>889</v>
      </c>
      <c r="U3" s="484" t="s">
        <v>95</v>
      </c>
      <c r="V3" s="213">
        <v>0.3</v>
      </c>
      <c r="W3" s="207">
        <f>V3</f>
        <v>0.3</v>
      </c>
      <c r="X3" s="207">
        <f>IF(R3="all",V3,0)</f>
        <v>0</v>
      </c>
    </row>
    <row r="4" spans="1:24" ht="26.4" x14ac:dyDescent="0.25">
      <c r="A4" s="2" t="s">
        <v>339</v>
      </c>
      <c r="B4" s="292" t="s">
        <v>701</v>
      </c>
      <c r="C4" s="315" t="s">
        <v>588</v>
      </c>
      <c r="D4" s="41" t="s">
        <v>375</v>
      </c>
      <c r="E4" t="s">
        <v>6</v>
      </c>
      <c r="F4" t="s">
        <v>7</v>
      </c>
      <c r="G4" s="446">
        <v>1490000</v>
      </c>
      <c r="H4" s="444">
        <v>2140000</v>
      </c>
      <c r="I4" s="447">
        <v>80800</v>
      </c>
      <c r="J4" s="444">
        <v>91900</v>
      </c>
      <c r="L4" s="210">
        <v>2</v>
      </c>
      <c r="N4" s="453" t="s">
        <v>93</v>
      </c>
      <c r="O4" s="454" t="s">
        <v>94</v>
      </c>
      <c r="P4" s="172" t="str">
        <f>(N4&amp;":"&amp;" "&amp;O4)</f>
        <v xml:space="preserve">H1: Median U-Turn Intersection Treatment </v>
      </c>
      <c r="Q4" s="464" t="s">
        <v>77</v>
      </c>
      <c r="R4" s="464" t="s">
        <v>888</v>
      </c>
      <c r="S4" s="464">
        <v>20</v>
      </c>
      <c r="T4" s="465" t="s">
        <v>889</v>
      </c>
      <c r="U4" s="484" t="s">
        <v>95</v>
      </c>
      <c r="V4" s="213">
        <v>0.3</v>
      </c>
      <c r="W4" s="207">
        <f>V4</f>
        <v>0.3</v>
      </c>
      <c r="X4" s="207">
        <f>IF(R4="all",V4,0)</f>
        <v>0</v>
      </c>
    </row>
    <row r="5" spans="1:24" ht="29.4" thickBot="1" x14ac:dyDescent="0.3">
      <c r="A5" s="2" t="s">
        <v>340</v>
      </c>
      <c r="B5" s="292" t="s">
        <v>584</v>
      </c>
      <c r="C5" s="315" t="s">
        <v>589</v>
      </c>
      <c r="D5" s="41" t="s">
        <v>376</v>
      </c>
      <c r="F5" t="s">
        <v>56</v>
      </c>
      <c r="G5" s="448">
        <v>1110000</v>
      </c>
      <c r="H5" s="449">
        <v>1940000</v>
      </c>
      <c r="I5" s="448">
        <v>81300</v>
      </c>
      <c r="J5" s="449">
        <v>93200</v>
      </c>
      <c r="L5" s="210">
        <v>3</v>
      </c>
      <c r="N5" s="455" t="s">
        <v>96</v>
      </c>
      <c r="O5" s="456" t="s">
        <v>97</v>
      </c>
      <c r="P5" s="172" t="str">
        <f t="shared" ref="P5:P70" si="0">(N5&amp;":"&amp;" "&amp;O5)</f>
        <v>H2: Right Turn Lane on Single Major Road Approach: Unsignalized Intersection (3- or 4-leg)</v>
      </c>
      <c r="Q5" s="466" t="s">
        <v>77</v>
      </c>
      <c r="R5" s="466" t="s">
        <v>77</v>
      </c>
      <c r="S5" s="466">
        <v>20</v>
      </c>
      <c r="T5" s="467" t="s">
        <v>890</v>
      </c>
      <c r="U5" s="484" t="s">
        <v>95</v>
      </c>
      <c r="V5" s="213">
        <v>0.14000000000000001</v>
      </c>
      <c r="W5" s="207">
        <f t="shared" ref="W5:W70" si="1">V5</f>
        <v>0.14000000000000001</v>
      </c>
      <c r="X5" s="207">
        <f t="shared" ref="X5:X70" si="2">IF(R5="all",V5,0)</f>
        <v>0.14000000000000001</v>
      </c>
    </row>
    <row r="6" spans="1:24" ht="29.4" thickTop="1" x14ac:dyDescent="0.25">
      <c r="A6" s="2" t="s">
        <v>341</v>
      </c>
      <c r="B6" s="292" t="s">
        <v>580</v>
      </c>
      <c r="C6" s="315">
        <v>2</v>
      </c>
      <c r="D6" s="41" t="s">
        <v>377</v>
      </c>
      <c r="L6" s="210">
        <v>4</v>
      </c>
      <c r="N6" s="457" t="s">
        <v>98</v>
      </c>
      <c r="O6" s="456" t="s">
        <v>99</v>
      </c>
      <c r="P6" s="172" t="str">
        <f t="shared" si="0"/>
        <v>H3: Right Turn Lane on Both Major Road Approaches: Unsignalized Intersection (3- or 4-leg)</v>
      </c>
      <c r="Q6" s="468" t="s">
        <v>77</v>
      </c>
      <c r="R6" s="466" t="s">
        <v>77</v>
      </c>
      <c r="S6" s="466">
        <v>20</v>
      </c>
      <c r="T6" s="467" t="s">
        <v>890</v>
      </c>
      <c r="U6" s="484" t="s">
        <v>95</v>
      </c>
      <c r="V6" s="213">
        <v>0.26</v>
      </c>
      <c r="W6" s="207">
        <f t="shared" si="1"/>
        <v>0.26</v>
      </c>
      <c r="X6" s="207">
        <f t="shared" si="2"/>
        <v>0.26</v>
      </c>
    </row>
    <row r="7" spans="1:24" ht="28.8" x14ac:dyDescent="0.25">
      <c r="A7" s="2" t="s">
        <v>342</v>
      </c>
      <c r="B7" s="292" t="s">
        <v>581</v>
      </c>
      <c r="C7" s="315" t="s">
        <v>590</v>
      </c>
      <c r="D7" s="41" t="s">
        <v>378</v>
      </c>
      <c r="L7" s="210">
        <v>5</v>
      </c>
      <c r="N7" s="453" t="s">
        <v>100</v>
      </c>
      <c r="O7" s="456" t="s">
        <v>101</v>
      </c>
      <c r="P7" s="172" t="str">
        <f t="shared" si="0"/>
        <v>H4: Right Turn Lane on Single Major Road Approaches: Signalized Intersection (3- or 4-leg)</v>
      </c>
      <c r="Q7" s="466" t="s">
        <v>77</v>
      </c>
      <c r="R7" s="466" t="s">
        <v>77</v>
      </c>
      <c r="S7" s="466">
        <v>20</v>
      </c>
      <c r="T7" s="469" t="s">
        <v>891</v>
      </c>
      <c r="U7" s="484" t="s">
        <v>95</v>
      </c>
      <c r="V7" s="213">
        <v>0.04</v>
      </c>
      <c r="W7" s="207">
        <f t="shared" si="1"/>
        <v>0.04</v>
      </c>
      <c r="X7" s="207">
        <f t="shared" si="2"/>
        <v>0.04</v>
      </c>
    </row>
    <row r="8" spans="1:24" ht="28.8" x14ac:dyDescent="0.25">
      <c r="A8" s="2" t="s">
        <v>343</v>
      </c>
      <c r="B8" s="292" t="s">
        <v>582</v>
      </c>
      <c r="C8" s="315">
        <v>3</v>
      </c>
      <c r="D8" s="41" t="s">
        <v>379</v>
      </c>
      <c r="F8" s="224"/>
      <c r="N8" s="455" t="s">
        <v>102</v>
      </c>
      <c r="O8" s="456" t="s">
        <v>103</v>
      </c>
      <c r="P8" s="172" t="str">
        <f t="shared" si="0"/>
        <v>H5: Right Turn Lane on Both Major Road Approaches: Signalized Intersection (3- or 4-leg)</v>
      </c>
      <c r="Q8" s="468" t="s">
        <v>77</v>
      </c>
      <c r="R8" s="466" t="s">
        <v>77</v>
      </c>
      <c r="S8" s="466">
        <v>20</v>
      </c>
      <c r="T8" s="469" t="s">
        <v>891</v>
      </c>
      <c r="U8" s="484" t="s">
        <v>95</v>
      </c>
      <c r="V8" s="213">
        <v>0.08</v>
      </c>
      <c r="W8" s="207">
        <f t="shared" si="1"/>
        <v>0.08</v>
      </c>
      <c r="X8" s="207">
        <f t="shared" si="2"/>
        <v>0.08</v>
      </c>
    </row>
    <row r="9" spans="1:24" ht="26.4" x14ac:dyDescent="0.25">
      <c r="A9" s="2" t="s">
        <v>344</v>
      </c>
      <c r="B9" s="292" t="s">
        <v>702</v>
      </c>
      <c r="C9" s="315">
        <v>4</v>
      </c>
      <c r="D9" s="41" t="s">
        <v>380</v>
      </c>
      <c r="F9" s="224"/>
      <c r="N9" s="457" t="s">
        <v>104</v>
      </c>
      <c r="O9" s="456" t="s">
        <v>105</v>
      </c>
      <c r="P9" s="172" t="str">
        <f t="shared" si="0"/>
        <v>H6: Channelized Right Turn Lane with Raised Median</v>
      </c>
      <c r="Q9" s="466" t="s">
        <v>77</v>
      </c>
      <c r="R9" s="466" t="s">
        <v>888</v>
      </c>
      <c r="S9" s="466">
        <v>20</v>
      </c>
      <c r="T9" s="465" t="s">
        <v>889</v>
      </c>
      <c r="U9" s="484" t="s">
        <v>95</v>
      </c>
      <c r="V9" s="213">
        <v>0.35</v>
      </c>
      <c r="W9" s="207">
        <f t="shared" si="1"/>
        <v>0.35</v>
      </c>
      <c r="X9" s="207">
        <f t="shared" si="2"/>
        <v>0</v>
      </c>
    </row>
    <row r="10" spans="1:24" ht="28.8" x14ac:dyDescent="0.25">
      <c r="A10" s="2" t="s">
        <v>345</v>
      </c>
      <c r="B10" s="292" t="s">
        <v>703</v>
      </c>
      <c r="C10" s="315">
        <v>5</v>
      </c>
      <c r="D10" s="41" t="s">
        <v>381</v>
      </c>
      <c r="F10" s="224"/>
      <c r="N10" s="453" t="s">
        <v>106</v>
      </c>
      <c r="O10" s="456" t="s">
        <v>107</v>
      </c>
      <c r="P10" s="172" t="str">
        <f t="shared" si="0"/>
        <v>H7: Left Turn Lane on Single Major Road Approach: Urban, Unsignalized Intersection (3-leg)</v>
      </c>
      <c r="Q10" s="466" t="s">
        <v>77</v>
      </c>
      <c r="R10" s="466" t="s">
        <v>77</v>
      </c>
      <c r="S10" s="466">
        <v>20</v>
      </c>
      <c r="T10" s="467" t="s">
        <v>890</v>
      </c>
      <c r="U10" s="470" t="s">
        <v>108</v>
      </c>
      <c r="V10" s="213">
        <v>0.33</v>
      </c>
      <c r="W10" s="207">
        <f t="shared" si="1"/>
        <v>0.33</v>
      </c>
      <c r="X10" s="207">
        <f t="shared" si="2"/>
        <v>0.33</v>
      </c>
    </row>
    <row r="11" spans="1:24" ht="28.8" x14ac:dyDescent="0.25">
      <c r="A11" s="2" t="s">
        <v>346</v>
      </c>
      <c r="B11" s="292" t="s">
        <v>704</v>
      </c>
      <c r="C11" s="315">
        <v>6</v>
      </c>
      <c r="D11" s="41" t="s">
        <v>382</v>
      </c>
      <c r="F11" s="224"/>
      <c r="N11" s="455" t="s">
        <v>109</v>
      </c>
      <c r="O11" s="456" t="s">
        <v>110</v>
      </c>
      <c r="P11" s="172" t="str">
        <f t="shared" si="0"/>
        <v>H8: Left Turn Lane on Both Major Road Approaches: Urban, Unsignalized Intersection (4-leg)</v>
      </c>
      <c r="Q11" s="466" t="s">
        <v>77</v>
      </c>
      <c r="R11" s="466" t="s">
        <v>77</v>
      </c>
      <c r="S11" s="466">
        <v>20</v>
      </c>
      <c r="T11" s="467" t="s">
        <v>890</v>
      </c>
      <c r="U11" s="470" t="s">
        <v>108</v>
      </c>
      <c r="V11" s="213">
        <v>0.47</v>
      </c>
      <c r="W11" s="207">
        <f t="shared" si="1"/>
        <v>0.47</v>
      </c>
      <c r="X11" s="207">
        <f t="shared" si="2"/>
        <v>0.47</v>
      </c>
    </row>
    <row r="12" spans="1:24" ht="28.8" x14ac:dyDescent="0.25">
      <c r="A12" s="2" t="s">
        <v>347</v>
      </c>
      <c r="B12" s="292" t="s">
        <v>705</v>
      </c>
      <c r="C12" s="315">
        <v>7</v>
      </c>
      <c r="D12" s="41" t="s">
        <v>383</v>
      </c>
      <c r="F12" s="224"/>
      <c r="N12" s="457" t="s">
        <v>111</v>
      </c>
      <c r="O12" s="456" t="s">
        <v>112</v>
      </c>
      <c r="P12" s="172" t="str">
        <f t="shared" si="0"/>
        <v>H9: Left Turn Lane on Single Major Road Approach: Rural, Unsignalized Intersection (3-leg)</v>
      </c>
      <c r="Q12" s="466" t="s">
        <v>77</v>
      </c>
      <c r="R12" s="466" t="s">
        <v>77</v>
      </c>
      <c r="S12" s="466">
        <v>20</v>
      </c>
      <c r="T12" s="467" t="s">
        <v>890</v>
      </c>
      <c r="U12" s="470" t="s">
        <v>6</v>
      </c>
      <c r="V12" s="213">
        <v>0.44</v>
      </c>
      <c r="W12" s="207">
        <f t="shared" si="1"/>
        <v>0.44</v>
      </c>
      <c r="X12" s="207">
        <f t="shared" si="2"/>
        <v>0.44</v>
      </c>
    </row>
    <row r="13" spans="1:24" ht="28.8" x14ac:dyDescent="0.25">
      <c r="A13" s="2" t="s">
        <v>348</v>
      </c>
      <c r="B13" s="292" t="s">
        <v>706</v>
      </c>
      <c r="C13" s="315">
        <v>8</v>
      </c>
      <c r="D13" s="41" t="s">
        <v>384</v>
      </c>
      <c r="F13" s="224"/>
      <c r="N13" s="453" t="s">
        <v>113</v>
      </c>
      <c r="O13" s="456" t="s">
        <v>114</v>
      </c>
      <c r="P13" s="172" t="str">
        <f t="shared" si="0"/>
        <v>H10: Left Turn Lane on Both Major Road Approaches: Rural, Unsignalized Intersection (4-leg)</v>
      </c>
      <c r="Q13" s="466" t="s">
        <v>77</v>
      </c>
      <c r="R13" s="466" t="s">
        <v>77</v>
      </c>
      <c r="S13" s="466">
        <v>20</v>
      </c>
      <c r="T13" s="467" t="s">
        <v>890</v>
      </c>
      <c r="U13" s="470" t="s">
        <v>6</v>
      </c>
      <c r="V13" s="213">
        <v>0.48</v>
      </c>
      <c r="W13" s="207">
        <f t="shared" si="1"/>
        <v>0.48</v>
      </c>
      <c r="X13" s="207">
        <f t="shared" si="2"/>
        <v>0.48</v>
      </c>
    </row>
    <row r="14" spans="1:24" ht="28.8" x14ac:dyDescent="0.25">
      <c r="A14" s="2" t="s">
        <v>349</v>
      </c>
      <c r="B14" s="292" t="s">
        <v>707</v>
      </c>
      <c r="C14" s="315">
        <v>9</v>
      </c>
      <c r="D14" s="294" t="s">
        <v>594</v>
      </c>
      <c r="F14" s="224"/>
      <c r="N14" s="455" t="s">
        <v>115</v>
      </c>
      <c r="O14" s="458" t="s">
        <v>116</v>
      </c>
      <c r="P14" s="172" t="str">
        <f t="shared" si="0"/>
        <v xml:space="preserve">H11: Left Turn Lane on Single Major Road Approach: Urban, Signalized Intersection (3-leg) </v>
      </c>
      <c r="Q14" s="466" t="s">
        <v>77</v>
      </c>
      <c r="R14" s="466" t="s">
        <v>77</v>
      </c>
      <c r="S14" s="466">
        <v>20</v>
      </c>
      <c r="T14" s="469" t="s">
        <v>891</v>
      </c>
      <c r="U14" s="470" t="s">
        <v>108</v>
      </c>
      <c r="V14" s="213">
        <v>7.0000000000000007E-2</v>
      </c>
      <c r="W14" s="207">
        <f t="shared" si="1"/>
        <v>7.0000000000000007E-2</v>
      </c>
      <c r="X14" s="207">
        <f t="shared" si="2"/>
        <v>7.0000000000000007E-2</v>
      </c>
    </row>
    <row r="15" spans="1:24" ht="28.8" x14ac:dyDescent="0.25">
      <c r="A15" s="2" t="s">
        <v>350</v>
      </c>
      <c r="B15" s="292" t="s">
        <v>708</v>
      </c>
      <c r="C15" s="315">
        <v>10</v>
      </c>
      <c r="D15" s="41" t="s">
        <v>385</v>
      </c>
      <c r="F15" s="224"/>
      <c r="N15" s="457" t="s">
        <v>119</v>
      </c>
      <c r="O15" s="459" t="s">
        <v>117</v>
      </c>
      <c r="P15" s="172" t="str">
        <f t="shared" si="0"/>
        <v>H12: Left Turn Lane on Single Major Road Approach, Urban, Signalized Intersection (4-leg)</v>
      </c>
      <c r="Q15" s="466" t="s">
        <v>77</v>
      </c>
      <c r="R15" s="466" t="s">
        <v>77</v>
      </c>
      <c r="S15" s="466">
        <v>20</v>
      </c>
      <c r="T15" s="469" t="s">
        <v>891</v>
      </c>
      <c r="U15" s="470" t="s">
        <v>108</v>
      </c>
      <c r="V15" s="214">
        <v>0.1</v>
      </c>
      <c r="W15" s="207">
        <f t="shared" si="1"/>
        <v>0.1</v>
      </c>
      <c r="X15" s="207">
        <f t="shared" si="2"/>
        <v>0.1</v>
      </c>
    </row>
    <row r="16" spans="1:24" ht="28.8" x14ac:dyDescent="0.25">
      <c r="A16" s="2" t="s">
        <v>351</v>
      </c>
      <c r="B16" s="292" t="s">
        <v>709</v>
      </c>
      <c r="C16" s="315">
        <v>11</v>
      </c>
      <c r="D16" s="41" t="s">
        <v>386</v>
      </c>
      <c r="F16" s="224"/>
      <c r="N16" s="453" t="s">
        <v>121</v>
      </c>
      <c r="O16" s="456" t="s">
        <v>120</v>
      </c>
      <c r="P16" s="172" t="str">
        <f t="shared" si="0"/>
        <v>H13: Left Turn Lane on Both Major Road Approaches: Urban, Signalized Intersection (4-leg)</v>
      </c>
      <c r="Q16" s="466" t="s">
        <v>77</v>
      </c>
      <c r="R16" s="466" t="s">
        <v>77</v>
      </c>
      <c r="S16" s="466">
        <v>20</v>
      </c>
      <c r="T16" s="469" t="s">
        <v>891</v>
      </c>
      <c r="U16" s="470" t="s">
        <v>108</v>
      </c>
      <c r="V16" s="213">
        <v>0.19</v>
      </c>
      <c r="W16" s="207">
        <f t="shared" si="1"/>
        <v>0.19</v>
      </c>
      <c r="X16" s="207">
        <f t="shared" si="2"/>
        <v>0.19</v>
      </c>
    </row>
    <row r="17" spans="1:24" ht="28.8" x14ac:dyDescent="0.25">
      <c r="A17" s="2" t="s">
        <v>352</v>
      </c>
      <c r="B17" s="292" t="s">
        <v>710</v>
      </c>
      <c r="C17" s="315">
        <v>12</v>
      </c>
      <c r="D17" s="41" t="s">
        <v>387</v>
      </c>
      <c r="F17" s="224"/>
      <c r="N17" s="455" t="s">
        <v>124</v>
      </c>
      <c r="O17" s="458" t="s">
        <v>122</v>
      </c>
      <c r="P17" s="172" t="str">
        <f t="shared" si="0"/>
        <v xml:space="preserve">H14: Left Turn Lane on Single Major Road Approach: Rural, Signalized Intersection (3-leg) </v>
      </c>
      <c r="Q17" s="466" t="s">
        <v>77</v>
      </c>
      <c r="R17" s="466" t="s">
        <v>77</v>
      </c>
      <c r="S17" s="466">
        <v>20</v>
      </c>
      <c r="T17" s="469" t="s">
        <v>891</v>
      </c>
      <c r="U17" s="470" t="s">
        <v>6</v>
      </c>
      <c r="V17" s="213">
        <v>0.15</v>
      </c>
      <c r="W17" s="207">
        <f t="shared" si="1"/>
        <v>0.15</v>
      </c>
      <c r="X17" s="207">
        <f t="shared" si="2"/>
        <v>0.15</v>
      </c>
    </row>
    <row r="18" spans="1:24" ht="28.8" x14ac:dyDescent="0.25">
      <c r="A18" s="2" t="s">
        <v>353</v>
      </c>
      <c r="B18" s="292" t="s">
        <v>711</v>
      </c>
      <c r="C18" s="315">
        <v>14</v>
      </c>
      <c r="D18" s="41" t="s">
        <v>388</v>
      </c>
      <c r="F18" s="224"/>
      <c r="N18" s="457" t="s">
        <v>126</v>
      </c>
      <c r="O18" s="459" t="s">
        <v>123</v>
      </c>
      <c r="P18" s="172" t="str">
        <f t="shared" si="0"/>
        <v>H15: Left Turn Lane on Single Major Road Approach, Rural, Signalized Intersection (4-leg)</v>
      </c>
      <c r="Q18" s="466" t="s">
        <v>77</v>
      </c>
      <c r="R18" s="466" t="s">
        <v>77</v>
      </c>
      <c r="S18" s="466">
        <v>20</v>
      </c>
      <c r="T18" s="469" t="s">
        <v>891</v>
      </c>
      <c r="U18" s="470" t="s">
        <v>6</v>
      </c>
      <c r="V18" s="214">
        <v>0.18</v>
      </c>
      <c r="W18" s="207">
        <f t="shared" si="1"/>
        <v>0.18</v>
      </c>
      <c r="X18" s="207">
        <f t="shared" si="2"/>
        <v>0.18</v>
      </c>
    </row>
    <row r="19" spans="1:24" ht="28.8" x14ac:dyDescent="0.25">
      <c r="A19" s="2" t="s">
        <v>354</v>
      </c>
      <c r="B19" s="292" t="s">
        <v>712</v>
      </c>
      <c r="C19" s="315">
        <v>15</v>
      </c>
      <c r="D19" s="41" t="s">
        <v>389</v>
      </c>
      <c r="F19" s="224"/>
      <c r="N19" s="453" t="s">
        <v>128</v>
      </c>
      <c r="O19" s="456" t="s">
        <v>125</v>
      </c>
      <c r="P19" s="172" t="str">
        <f t="shared" si="0"/>
        <v>H16: Left Turn Lane on Both Major Road Approaches: Rural, Signalized Intersection (4-leg)</v>
      </c>
      <c r="Q19" s="466" t="s">
        <v>77</v>
      </c>
      <c r="R19" s="466" t="s">
        <v>77</v>
      </c>
      <c r="S19" s="466">
        <v>20</v>
      </c>
      <c r="T19" s="469" t="s">
        <v>891</v>
      </c>
      <c r="U19" s="470" t="s">
        <v>6</v>
      </c>
      <c r="V19" s="213">
        <v>0.33</v>
      </c>
      <c r="W19" s="207">
        <f t="shared" si="1"/>
        <v>0.33</v>
      </c>
      <c r="X19" s="207">
        <f t="shared" si="2"/>
        <v>0.33</v>
      </c>
    </row>
    <row r="20" spans="1:24" ht="28.8" x14ac:dyDescent="0.25">
      <c r="A20" s="2" t="s">
        <v>355</v>
      </c>
      <c r="B20" s="292" t="s">
        <v>713</v>
      </c>
      <c r="C20" s="315">
        <v>16</v>
      </c>
      <c r="D20" s="41" t="s">
        <v>390</v>
      </c>
      <c r="F20" s="224"/>
      <c r="N20" s="455" t="s">
        <v>130</v>
      </c>
      <c r="O20" s="458" t="s">
        <v>127</v>
      </c>
      <c r="P20" s="172" t="str">
        <f t="shared" si="0"/>
        <v>H17: Channelized Left Turn Lane with Raised Median on All Approaches (3- or 4-leg)</v>
      </c>
      <c r="Q20" s="466" t="s">
        <v>77</v>
      </c>
      <c r="R20" s="466" t="s">
        <v>888</v>
      </c>
      <c r="S20" s="466">
        <v>20</v>
      </c>
      <c r="T20" s="465" t="s">
        <v>889</v>
      </c>
      <c r="U20" s="484" t="s">
        <v>95</v>
      </c>
      <c r="V20" s="213">
        <v>0.27</v>
      </c>
      <c r="W20" s="207">
        <f t="shared" si="1"/>
        <v>0.27</v>
      </c>
      <c r="X20" s="207">
        <f t="shared" si="2"/>
        <v>0</v>
      </c>
    </row>
    <row r="21" spans="1:24" ht="15.6" x14ac:dyDescent="0.25">
      <c r="A21" s="2" t="s">
        <v>356</v>
      </c>
      <c r="B21" s="292" t="s">
        <v>714</v>
      </c>
      <c r="C21" s="315">
        <v>17</v>
      </c>
      <c r="D21" s="41" t="s">
        <v>391</v>
      </c>
      <c r="F21" s="224"/>
      <c r="N21" s="457" t="s">
        <v>132</v>
      </c>
      <c r="O21" s="456" t="s">
        <v>129</v>
      </c>
      <c r="P21" s="172" t="str">
        <f t="shared" si="0"/>
        <v>H18: Install Roundabout from Minor Road Stop Control</v>
      </c>
      <c r="Q21" s="466" t="s">
        <v>77</v>
      </c>
      <c r="R21" s="466" t="s">
        <v>888</v>
      </c>
      <c r="S21" s="466">
        <v>20</v>
      </c>
      <c r="T21" s="467" t="s">
        <v>890</v>
      </c>
      <c r="U21" s="484" t="s">
        <v>95</v>
      </c>
      <c r="V21" s="213">
        <v>0.82</v>
      </c>
      <c r="W21" s="207">
        <f t="shared" si="1"/>
        <v>0.82</v>
      </c>
      <c r="X21" s="207">
        <f t="shared" si="2"/>
        <v>0</v>
      </c>
    </row>
    <row r="22" spans="1:24" ht="15.6" x14ac:dyDescent="0.25">
      <c r="A22" s="2" t="s">
        <v>357</v>
      </c>
      <c r="B22" s="292" t="s">
        <v>715</v>
      </c>
      <c r="C22" s="315">
        <v>18</v>
      </c>
      <c r="D22" s="41" t="s">
        <v>392</v>
      </c>
      <c r="F22" s="224"/>
      <c r="N22" s="453" t="s">
        <v>135</v>
      </c>
      <c r="O22" s="458" t="s">
        <v>131</v>
      </c>
      <c r="P22" s="172" t="str">
        <f t="shared" si="0"/>
        <v>H19: Install Roundabout from Signalized Intersection</v>
      </c>
      <c r="Q22" s="466" t="s">
        <v>77</v>
      </c>
      <c r="R22" s="466" t="s">
        <v>888</v>
      </c>
      <c r="S22" s="466">
        <v>20</v>
      </c>
      <c r="T22" s="469" t="s">
        <v>891</v>
      </c>
      <c r="U22" s="484" t="s">
        <v>95</v>
      </c>
      <c r="V22" s="213">
        <v>0.78</v>
      </c>
      <c r="W22" s="207">
        <f t="shared" si="1"/>
        <v>0.78</v>
      </c>
      <c r="X22" s="207">
        <f t="shared" si="2"/>
        <v>0</v>
      </c>
    </row>
    <row r="23" spans="1:24" ht="15.6" x14ac:dyDescent="0.25">
      <c r="A23" s="2" t="s">
        <v>358</v>
      </c>
      <c r="B23" s="292" t="s">
        <v>716</v>
      </c>
      <c r="C23" s="315">
        <v>19</v>
      </c>
      <c r="D23" s="41" t="s">
        <v>393</v>
      </c>
      <c r="F23" s="224"/>
      <c r="N23" s="455" t="s">
        <v>137</v>
      </c>
      <c r="O23" s="456" t="s">
        <v>133</v>
      </c>
      <c r="P23" s="172" t="str">
        <f t="shared" si="0"/>
        <v>H20: Convert to All-Way Stop Control (From Urban 2-Way or Yield Control)</v>
      </c>
      <c r="Q23" s="471" t="s">
        <v>134</v>
      </c>
      <c r="R23" s="466" t="s">
        <v>77</v>
      </c>
      <c r="S23" s="466">
        <v>10</v>
      </c>
      <c r="T23" s="467" t="s">
        <v>890</v>
      </c>
      <c r="U23" s="470" t="s">
        <v>108</v>
      </c>
      <c r="V23" s="213">
        <v>0.75</v>
      </c>
      <c r="W23" s="207">
        <f t="shared" si="1"/>
        <v>0.75</v>
      </c>
      <c r="X23" s="207">
        <f t="shared" si="2"/>
        <v>0.75</v>
      </c>
    </row>
    <row r="24" spans="1:24" ht="15.6" x14ac:dyDescent="0.25">
      <c r="A24" s="2" t="s">
        <v>359</v>
      </c>
      <c r="B24" s="292" t="s">
        <v>717</v>
      </c>
      <c r="C24" s="315">
        <v>20</v>
      </c>
      <c r="D24" s="41" t="s">
        <v>394</v>
      </c>
      <c r="F24" s="224"/>
      <c r="N24" s="457" t="s">
        <v>139</v>
      </c>
      <c r="O24" s="456" t="s">
        <v>136</v>
      </c>
      <c r="P24" s="172" t="str">
        <f t="shared" si="0"/>
        <v>H21: Convert to All-Way Stop Control (From Rural 2-Way or Yield Control)</v>
      </c>
      <c r="Q24" s="466" t="s">
        <v>77</v>
      </c>
      <c r="R24" s="466" t="s">
        <v>77</v>
      </c>
      <c r="S24" s="466">
        <v>10</v>
      </c>
      <c r="T24" s="467" t="s">
        <v>890</v>
      </c>
      <c r="U24" s="470" t="s">
        <v>6</v>
      </c>
      <c r="V24" s="213">
        <v>0.48</v>
      </c>
      <c r="W24" s="207">
        <f t="shared" si="1"/>
        <v>0.48</v>
      </c>
      <c r="X24" s="207">
        <f t="shared" si="2"/>
        <v>0.48</v>
      </c>
    </row>
    <row r="25" spans="1:24" ht="15.6" x14ac:dyDescent="0.25">
      <c r="A25" s="2" t="s">
        <v>360</v>
      </c>
      <c r="B25" s="292" t="s">
        <v>718</v>
      </c>
      <c r="C25" s="315">
        <v>21</v>
      </c>
      <c r="D25" s="41" t="s">
        <v>395</v>
      </c>
      <c r="F25" s="224"/>
      <c r="N25" s="453" t="s">
        <v>140</v>
      </c>
      <c r="O25" s="456" t="s">
        <v>844</v>
      </c>
      <c r="P25" s="172" t="str">
        <f t="shared" si="0"/>
        <v>H22: Install Urban Traffic Signal</v>
      </c>
      <c r="Q25" s="471" t="s">
        <v>134</v>
      </c>
      <c r="R25" s="466" t="s">
        <v>77</v>
      </c>
      <c r="S25" s="466">
        <v>20</v>
      </c>
      <c r="T25" s="467" t="s">
        <v>890</v>
      </c>
      <c r="U25" s="470" t="s">
        <v>108</v>
      </c>
      <c r="V25" s="213">
        <v>0.67</v>
      </c>
      <c r="W25" s="207">
        <f t="shared" si="1"/>
        <v>0.67</v>
      </c>
      <c r="X25" s="207">
        <f t="shared" si="2"/>
        <v>0.67</v>
      </c>
    </row>
    <row r="26" spans="1:24" ht="15.6" x14ac:dyDescent="0.25">
      <c r="A26" s="2" t="s">
        <v>361</v>
      </c>
      <c r="B26" s="292" t="s">
        <v>719</v>
      </c>
      <c r="C26" s="315">
        <v>22</v>
      </c>
      <c r="D26" s="41" t="s">
        <v>396</v>
      </c>
      <c r="F26" s="224"/>
      <c r="N26" s="455" t="s">
        <v>142</v>
      </c>
      <c r="O26" s="456" t="s">
        <v>912</v>
      </c>
      <c r="P26" s="172" t="str">
        <f t="shared" si="0"/>
        <v>H23: Install Urban Traffic Signal (Rear End)</v>
      </c>
      <c r="Q26" s="471" t="s">
        <v>138</v>
      </c>
      <c r="R26" s="466" t="s">
        <v>77</v>
      </c>
      <c r="S26" s="466">
        <v>20</v>
      </c>
      <c r="T26" s="467" t="s">
        <v>890</v>
      </c>
      <c r="U26" s="470" t="s">
        <v>108</v>
      </c>
      <c r="V26" s="213">
        <v>-1.43</v>
      </c>
      <c r="W26" s="207">
        <f t="shared" si="1"/>
        <v>-1.43</v>
      </c>
      <c r="X26" s="207">
        <f t="shared" si="2"/>
        <v>-1.43</v>
      </c>
    </row>
    <row r="27" spans="1:24" ht="15.6" x14ac:dyDescent="0.25">
      <c r="A27" s="2" t="s">
        <v>362</v>
      </c>
      <c r="B27" s="292" t="s">
        <v>720</v>
      </c>
      <c r="C27" s="315">
        <v>23</v>
      </c>
      <c r="D27" s="41" t="s">
        <v>397</v>
      </c>
      <c r="F27" s="224"/>
      <c r="N27" s="457" t="s">
        <v>144</v>
      </c>
      <c r="O27" s="456" t="s">
        <v>845</v>
      </c>
      <c r="P27" s="172" t="str">
        <f t="shared" si="0"/>
        <v>H24: Install Rural Traffic Signal</v>
      </c>
      <c r="Q27" s="471" t="s">
        <v>134</v>
      </c>
      <c r="R27" s="466" t="s">
        <v>77</v>
      </c>
      <c r="S27" s="466">
        <v>20</v>
      </c>
      <c r="T27" s="467" t="s">
        <v>890</v>
      </c>
      <c r="U27" s="470" t="s">
        <v>6</v>
      </c>
      <c r="V27" s="213">
        <v>0.77</v>
      </c>
      <c r="W27" s="207">
        <f t="shared" si="1"/>
        <v>0.77</v>
      </c>
      <c r="X27" s="207">
        <f t="shared" si="2"/>
        <v>0.77</v>
      </c>
    </row>
    <row r="28" spans="1:24" ht="15.6" x14ac:dyDescent="0.25">
      <c r="A28" s="2" t="s">
        <v>363</v>
      </c>
      <c r="B28" s="292" t="s">
        <v>721</v>
      </c>
      <c r="C28" s="315">
        <v>25</v>
      </c>
      <c r="D28" s="294" t="s">
        <v>599</v>
      </c>
      <c r="F28" s="224"/>
      <c r="N28" s="453" t="s">
        <v>146</v>
      </c>
      <c r="O28" s="456" t="s">
        <v>913</v>
      </c>
      <c r="P28" s="172" t="str">
        <f t="shared" si="0"/>
        <v>H25: Install Rural Traffic Signal (Rear End)</v>
      </c>
      <c r="Q28" s="471" t="s">
        <v>138</v>
      </c>
      <c r="R28" s="466" t="s">
        <v>77</v>
      </c>
      <c r="S28" s="466">
        <v>20</v>
      </c>
      <c r="T28" s="467" t="s">
        <v>890</v>
      </c>
      <c r="U28" s="470" t="s">
        <v>6</v>
      </c>
      <c r="V28" s="213">
        <v>-0.57999999999999996</v>
      </c>
      <c r="W28" s="207">
        <f t="shared" si="1"/>
        <v>-0.57999999999999996</v>
      </c>
      <c r="X28" s="207">
        <f t="shared" si="2"/>
        <v>-0.57999999999999996</v>
      </c>
    </row>
    <row r="29" spans="1:24" ht="28.8" x14ac:dyDescent="0.25">
      <c r="A29" s="2" t="s">
        <v>364</v>
      </c>
      <c r="B29" s="292" t="s">
        <v>722</v>
      </c>
      <c r="C29" s="315">
        <v>26</v>
      </c>
      <c r="D29" s="41" t="s">
        <v>340</v>
      </c>
      <c r="F29" s="224"/>
      <c r="N29" s="455" t="s">
        <v>149</v>
      </c>
      <c r="O29" s="458" t="s">
        <v>141</v>
      </c>
      <c r="P29" s="172" t="str">
        <f t="shared" si="0"/>
        <v>H26: Convert 4-Leg Intersection to Two 3-Leg Intersections (Minor St ADT is 15-30% of Total Entering Traffic)</v>
      </c>
      <c r="Q29" s="466" t="s">
        <v>77</v>
      </c>
      <c r="R29" s="466" t="s">
        <v>888</v>
      </c>
      <c r="S29" s="466">
        <v>20</v>
      </c>
      <c r="T29" s="467" t="s">
        <v>890</v>
      </c>
      <c r="U29" s="484" t="s">
        <v>95</v>
      </c>
      <c r="V29" s="213">
        <v>0.25</v>
      </c>
      <c r="W29" s="207">
        <f t="shared" si="1"/>
        <v>0.25</v>
      </c>
      <c r="X29" s="207">
        <f t="shared" si="2"/>
        <v>0</v>
      </c>
    </row>
    <row r="30" spans="1:24" ht="28.8" x14ac:dyDescent="0.25">
      <c r="A30" s="2" t="s">
        <v>365</v>
      </c>
      <c r="B30" s="292" t="s">
        <v>723</v>
      </c>
      <c r="C30" s="315">
        <v>27</v>
      </c>
      <c r="D30" s="41" t="s">
        <v>398</v>
      </c>
      <c r="F30" s="224"/>
      <c r="N30" s="457" t="s">
        <v>152</v>
      </c>
      <c r="O30" s="458" t="s">
        <v>143</v>
      </c>
      <c r="P30" s="172" t="str">
        <f t="shared" si="0"/>
        <v>H27: Convert 4-Leg Intersection to Two 3-Leg Intersections (Minor St ADT is 30% + of Total Entering Traffic)</v>
      </c>
      <c r="Q30" s="468" t="s">
        <v>77</v>
      </c>
      <c r="R30" s="466" t="s">
        <v>888</v>
      </c>
      <c r="S30" s="466">
        <v>20</v>
      </c>
      <c r="T30" s="467" t="s">
        <v>890</v>
      </c>
      <c r="U30" s="484" t="s">
        <v>95</v>
      </c>
      <c r="V30" s="213">
        <v>0.33</v>
      </c>
      <c r="W30" s="207">
        <f t="shared" si="1"/>
        <v>0.33</v>
      </c>
      <c r="X30" s="207">
        <f t="shared" si="2"/>
        <v>0</v>
      </c>
    </row>
    <row r="31" spans="1:24" ht="15.6" x14ac:dyDescent="0.25">
      <c r="A31" s="2" t="s">
        <v>366</v>
      </c>
      <c r="B31" s="292" t="s">
        <v>724</v>
      </c>
      <c r="C31" s="315">
        <v>28</v>
      </c>
      <c r="D31" s="41" t="s">
        <v>399</v>
      </c>
      <c r="F31" s="224"/>
      <c r="N31" s="453" t="s">
        <v>154</v>
      </c>
      <c r="O31" s="456" t="s">
        <v>145</v>
      </c>
      <c r="P31" s="172" t="str">
        <f t="shared" si="0"/>
        <v>H28: Install Rural Median Acceleration Lane</v>
      </c>
      <c r="Q31" s="466" t="s">
        <v>77</v>
      </c>
      <c r="R31" s="466" t="s">
        <v>888</v>
      </c>
      <c r="S31" s="466">
        <v>20</v>
      </c>
      <c r="T31" s="467" t="s">
        <v>890</v>
      </c>
      <c r="U31" s="470" t="s">
        <v>6</v>
      </c>
      <c r="V31" s="213">
        <v>0.45</v>
      </c>
      <c r="W31" s="207">
        <f t="shared" si="1"/>
        <v>0.45</v>
      </c>
      <c r="X31" s="207">
        <f t="shared" si="2"/>
        <v>0</v>
      </c>
    </row>
    <row r="32" spans="1:24" ht="26.4" x14ac:dyDescent="0.25">
      <c r="A32" s="2" t="s">
        <v>367</v>
      </c>
      <c r="B32" s="292" t="s">
        <v>725</v>
      </c>
      <c r="C32" s="315">
        <v>29</v>
      </c>
      <c r="D32" s="41" t="s">
        <v>400</v>
      </c>
      <c r="F32" s="224"/>
      <c r="N32" s="455" t="s">
        <v>157</v>
      </c>
      <c r="O32" s="456" t="s">
        <v>147</v>
      </c>
      <c r="P32" s="172" t="str">
        <f t="shared" si="0"/>
        <v>H29: Install Lighting at Intersection</v>
      </c>
      <c r="Q32" s="471" t="s">
        <v>148</v>
      </c>
      <c r="R32" s="466" t="s">
        <v>888</v>
      </c>
      <c r="S32" s="466">
        <v>20</v>
      </c>
      <c r="T32" s="465" t="s">
        <v>889</v>
      </c>
      <c r="U32" s="484" t="s">
        <v>95</v>
      </c>
      <c r="V32" s="213">
        <v>0.38</v>
      </c>
      <c r="W32" s="207">
        <f t="shared" si="1"/>
        <v>0.38</v>
      </c>
      <c r="X32" s="207">
        <f t="shared" si="2"/>
        <v>0</v>
      </c>
    </row>
    <row r="33" spans="1:24" ht="15.6" x14ac:dyDescent="0.25">
      <c r="A33" s="2" t="s">
        <v>368</v>
      </c>
      <c r="B33" s="292" t="s">
        <v>726</v>
      </c>
      <c r="C33" s="315">
        <v>30</v>
      </c>
      <c r="D33" s="41" t="s">
        <v>401</v>
      </c>
      <c r="F33" s="224"/>
      <c r="N33" s="457" t="s">
        <v>159</v>
      </c>
      <c r="O33" s="460" t="s">
        <v>150</v>
      </c>
      <c r="P33" s="172" t="str">
        <f t="shared" si="0"/>
        <v>H30: Install Lighting on a Roadway Segment</v>
      </c>
      <c r="Q33" s="471" t="s">
        <v>148</v>
      </c>
      <c r="R33" s="466" t="s">
        <v>888</v>
      </c>
      <c r="S33" s="466">
        <v>20</v>
      </c>
      <c r="T33" s="469" t="s">
        <v>151</v>
      </c>
      <c r="U33" s="484" t="s">
        <v>95</v>
      </c>
      <c r="V33" s="213">
        <v>0.28000000000000003</v>
      </c>
      <c r="W33" s="207">
        <f t="shared" si="1"/>
        <v>0.28000000000000003</v>
      </c>
      <c r="X33" s="207">
        <f t="shared" si="2"/>
        <v>0</v>
      </c>
    </row>
    <row r="34" spans="1:24" ht="15.6" x14ac:dyDescent="0.25">
      <c r="A34" s="2" t="s">
        <v>369</v>
      </c>
      <c r="B34" s="292" t="s">
        <v>727</v>
      </c>
      <c r="C34" s="315">
        <v>31</v>
      </c>
      <c r="D34" s="41" t="s">
        <v>402</v>
      </c>
      <c r="F34" s="224"/>
      <c r="N34" s="453" t="s">
        <v>161</v>
      </c>
      <c r="O34" s="456" t="s">
        <v>153</v>
      </c>
      <c r="P34" s="172" t="str">
        <f t="shared" si="0"/>
        <v>H31: Install Any Type of Median Barrier</v>
      </c>
      <c r="Q34" s="466" t="s">
        <v>77</v>
      </c>
      <c r="R34" s="466" t="s">
        <v>888</v>
      </c>
      <c r="S34" s="466">
        <v>20</v>
      </c>
      <c r="T34" s="469" t="s">
        <v>151</v>
      </c>
      <c r="U34" s="484" t="s">
        <v>95</v>
      </c>
      <c r="V34" s="213">
        <v>0.3</v>
      </c>
      <c r="W34" s="207">
        <f t="shared" si="1"/>
        <v>0.3</v>
      </c>
      <c r="X34" s="207">
        <f t="shared" si="2"/>
        <v>0</v>
      </c>
    </row>
    <row r="35" spans="1:24" ht="15.6" x14ac:dyDescent="0.25">
      <c r="A35" s="2" t="s">
        <v>370</v>
      </c>
      <c r="B35" s="292" t="s">
        <v>728</v>
      </c>
      <c r="C35" s="315">
        <v>32</v>
      </c>
      <c r="D35" s="41" t="s">
        <v>403</v>
      </c>
      <c r="F35" s="224"/>
      <c r="N35" s="455" t="s">
        <v>163</v>
      </c>
      <c r="O35" s="456" t="s">
        <v>155</v>
      </c>
      <c r="P35" s="172" t="str">
        <f t="shared" si="0"/>
        <v>H32: Install New Guardrail (Not Median Barrier Application)</v>
      </c>
      <c r="Q35" s="471" t="s">
        <v>156</v>
      </c>
      <c r="R35" s="466" t="s">
        <v>888</v>
      </c>
      <c r="S35" s="466">
        <v>20</v>
      </c>
      <c r="T35" s="469" t="s">
        <v>151</v>
      </c>
      <c r="U35" s="484" t="s">
        <v>95</v>
      </c>
      <c r="V35" s="213">
        <v>0.47</v>
      </c>
      <c r="W35" s="207">
        <f t="shared" si="1"/>
        <v>0.47</v>
      </c>
      <c r="X35" s="207">
        <f t="shared" si="2"/>
        <v>0</v>
      </c>
    </row>
    <row r="36" spans="1:24" ht="15.6" x14ac:dyDescent="0.25">
      <c r="A36" s="2" t="s">
        <v>371</v>
      </c>
      <c r="B36" s="292" t="s">
        <v>729</v>
      </c>
      <c r="C36" s="315">
        <v>33</v>
      </c>
      <c r="D36" s="41" t="s">
        <v>404</v>
      </c>
      <c r="F36" s="224"/>
      <c r="N36" s="457" t="s">
        <v>165</v>
      </c>
      <c r="O36" s="456" t="s">
        <v>158</v>
      </c>
      <c r="P36" s="172" t="str">
        <f t="shared" si="0"/>
        <v>H33: Install Two Way Left Turn Lane on 2-Lane Road</v>
      </c>
      <c r="Q36" s="471" t="s">
        <v>138</v>
      </c>
      <c r="R36" s="466" t="s">
        <v>77</v>
      </c>
      <c r="S36" s="466">
        <v>20</v>
      </c>
      <c r="T36" s="469" t="s">
        <v>151</v>
      </c>
      <c r="U36" s="484" t="s">
        <v>95</v>
      </c>
      <c r="V36" s="213">
        <v>0.39</v>
      </c>
      <c r="W36" s="207">
        <f t="shared" si="1"/>
        <v>0.39</v>
      </c>
      <c r="X36" s="207">
        <f t="shared" si="2"/>
        <v>0.39</v>
      </c>
    </row>
    <row r="37" spans="1:24" ht="15.6" x14ac:dyDescent="0.25">
      <c r="A37" s="2" t="s">
        <v>372</v>
      </c>
      <c r="B37" s="292" t="s">
        <v>730</v>
      </c>
      <c r="C37" s="315">
        <v>35</v>
      </c>
      <c r="D37" s="41" t="s">
        <v>405</v>
      </c>
      <c r="F37" s="224"/>
      <c r="N37" s="453" t="s">
        <v>167</v>
      </c>
      <c r="O37" s="456" t="s">
        <v>160</v>
      </c>
      <c r="P37" s="172" t="str">
        <f t="shared" si="0"/>
        <v>H34: Reduce Urban Driveways from 48 to 26 - 48 per mile</v>
      </c>
      <c r="Q37" s="468" t="s">
        <v>77</v>
      </c>
      <c r="R37" s="466" t="s">
        <v>888</v>
      </c>
      <c r="S37" s="466">
        <v>20</v>
      </c>
      <c r="T37" s="469" t="s">
        <v>151</v>
      </c>
      <c r="U37" s="470" t="s">
        <v>108</v>
      </c>
      <c r="V37" s="213">
        <v>0.28999999999999998</v>
      </c>
      <c r="W37" s="207">
        <f t="shared" si="1"/>
        <v>0.28999999999999998</v>
      </c>
      <c r="X37" s="207">
        <f t="shared" si="2"/>
        <v>0</v>
      </c>
    </row>
    <row r="38" spans="1:24" ht="15.6" x14ac:dyDescent="0.25">
      <c r="A38" s="2" t="s">
        <v>373</v>
      </c>
      <c r="B38" s="292" t="s">
        <v>731</v>
      </c>
      <c r="C38" s="315">
        <v>36</v>
      </c>
      <c r="D38" s="41" t="s">
        <v>406</v>
      </c>
      <c r="F38" s="224"/>
      <c r="N38" s="455" t="s">
        <v>169</v>
      </c>
      <c r="O38" s="456" t="s">
        <v>162</v>
      </c>
      <c r="P38" s="172" t="str">
        <f t="shared" si="0"/>
        <v>H35: Reduce Urban Driveways from 26 - 48 to 10 - 24 per mile</v>
      </c>
      <c r="Q38" s="468" t="s">
        <v>77</v>
      </c>
      <c r="R38" s="466" t="s">
        <v>888</v>
      </c>
      <c r="S38" s="466">
        <v>20</v>
      </c>
      <c r="T38" s="469" t="s">
        <v>151</v>
      </c>
      <c r="U38" s="470" t="s">
        <v>108</v>
      </c>
      <c r="V38" s="213">
        <v>0.31</v>
      </c>
      <c r="W38" s="207">
        <f t="shared" si="1"/>
        <v>0.31</v>
      </c>
      <c r="X38" s="207">
        <f t="shared" si="2"/>
        <v>0</v>
      </c>
    </row>
    <row r="39" spans="1:24" ht="15.6" x14ac:dyDescent="0.25">
      <c r="B39" s="292" t="s">
        <v>732</v>
      </c>
      <c r="C39" s="315">
        <v>37</v>
      </c>
      <c r="D39" s="41" t="s">
        <v>407</v>
      </c>
      <c r="F39" s="224"/>
      <c r="N39" s="457" t="s">
        <v>171</v>
      </c>
      <c r="O39" s="456" t="s">
        <v>164</v>
      </c>
      <c r="P39" s="172" t="str">
        <f t="shared" si="0"/>
        <v>H36: Reduce Urban Driveways from 10 - 24 to less than 10 per mile</v>
      </c>
      <c r="Q39" s="468" t="s">
        <v>77</v>
      </c>
      <c r="R39" s="466" t="s">
        <v>888</v>
      </c>
      <c r="S39" s="466">
        <v>20</v>
      </c>
      <c r="T39" s="469" t="s">
        <v>151</v>
      </c>
      <c r="U39" s="470" t="s">
        <v>108</v>
      </c>
      <c r="V39" s="213">
        <v>0.25</v>
      </c>
      <c r="W39" s="207">
        <f t="shared" si="1"/>
        <v>0.25</v>
      </c>
      <c r="X39" s="207">
        <f t="shared" si="2"/>
        <v>0</v>
      </c>
    </row>
    <row r="40" spans="1:24" ht="15.6" x14ac:dyDescent="0.25">
      <c r="B40" s="292" t="s">
        <v>733</v>
      </c>
      <c r="C40" s="315">
        <v>38</v>
      </c>
      <c r="D40" s="41" t="s">
        <v>408</v>
      </c>
      <c r="F40" s="224"/>
      <c r="N40" s="453" t="s">
        <v>173</v>
      </c>
      <c r="O40" s="456" t="s">
        <v>166</v>
      </c>
      <c r="P40" s="172" t="str">
        <f t="shared" si="0"/>
        <v>H37: Provide a Raised Median, Urban 2-Lane Road</v>
      </c>
      <c r="Q40" s="468" t="s">
        <v>77</v>
      </c>
      <c r="R40" s="466" t="s">
        <v>888</v>
      </c>
      <c r="S40" s="466">
        <v>20</v>
      </c>
      <c r="T40" s="469" t="s">
        <v>151</v>
      </c>
      <c r="U40" s="470" t="s">
        <v>108</v>
      </c>
      <c r="V40" s="213">
        <v>0.39</v>
      </c>
      <c r="W40" s="207">
        <f t="shared" si="1"/>
        <v>0.39</v>
      </c>
      <c r="X40" s="207">
        <f t="shared" si="2"/>
        <v>0</v>
      </c>
    </row>
    <row r="41" spans="1:24" ht="15.6" x14ac:dyDescent="0.25">
      <c r="B41" s="292" t="s">
        <v>734</v>
      </c>
      <c r="C41" s="315">
        <v>39</v>
      </c>
      <c r="D41" s="41" t="s">
        <v>409</v>
      </c>
      <c r="F41" s="224"/>
      <c r="N41" s="455" t="s">
        <v>174</v>
      </c>
      <c r="O41" s="456" t="s">
        <v>168</v>
      </c>
      <c r="P41" s="172" t="str">
        <f t="shared" si="0"/>
        <v>H38: Provide a Raised Median, Urban Multi-Lane Road</v>
      </c>
      <c r="Q41" s="468" t="s">
        <v>77</v>
      </c>
      <c r="R41" s="466" t="s">
        <v>888</v>
      </c>
      <c r="S41" s="466">
        <v>20</v>
      </c>
      <c r="T41" s="469" t="s">
        <v>151</v>
      </c>
      <c r="U41" s="470" t="s">
        <v>108</v>
      </c>
      <c r="V41" s="213">
        <v>0.22</v>
      </c>
      <c r="W41" s="207">
        <f t="shared" si="1"/>
        <v>0.22</v>
      </c>
      <c r="X41" s="207">
        <f t="shared" si="2"/>
        <v>0</v>
      </c>
    </row>
    <row r="42" spans="1:24" ht="15.6" x14ac:dyDescent="0.25">
      <c r="B42" s="292" t="s">
        <v>735</v>
      </c>
      <c r="C42" s="315">
        <v>40</v>
      </c>
      <c r="D42" s="41" t="s">
        <v>410</v>
      </c>
      <c r="F42" s="224"/>
      <c r="N42" s="457" t="s">
        <v>176</v>
      </c>
      <c r="O42" s="456" t="s">
        <v>170</v>
      </c>
      <c r="P42" s="172" t="str">
        <f t="shared" si="0"/>
        <v>H39: Provide a Raised Median, Rural Multi-Lane Road</v>
      </c>
      <c r="Q42" s="468" t="s">
        <v>77</v>
      </c>
      <c r="R42" s="466" t="s">
        <v>888</v>
      </c>
      <c r="S42" s="466">
        <v>20</v>
      </c>
      <c r="T42" s="469" t="s">
        <v>151</v>
      </c>
      <c r="U42" s="470" t="s">
        <v>6</v>
      </c>
      <c r="V42" s="213">
        <v>0.12</v>
      </c>
      <c r="W42" s="207">
        <f t="shared" si="1"/>
        <v>0.12</v>
      </c>
      <c r="X42" s="207">
        <f t="shared" si="2"/>
        <v>0</v>
      </c>
    </row>
    <row r="43" spans="1:24" ht="15.6" x14ac:dyDescent="0.25">
      <c r="B43" s="292" t="s">
        <v>736</v>
      </c>
      <c r="C43" s="315">
        <v>41</v>
      </c>
      <c r="D43" s="41" t="s">
        <v>411</v>
      </c>
      <c r="F43" s="224"/>
      <c r="N43" s="453" t="s">
        <v>178</v>
      </c>
      <c r="O43" s="456" t="s">
        <v>172</v>
      </c>
      <c r="P43" s="172" t="str">
        <f t="shared" si="0"/>
        <v>H40: Install Traversable Median (4 ft. or more)</v>
      </c>
      <c r="Q43" s="466" t="s">
        <v>77</v>
      </c>
      <c r="R43" s="466" t="s">
        <v>77</v>
      </c>
      <c r="S43" s="466">
        <v>20</v>
      </c>
      <c r="T43" s="469" t="s">
        <v>151</v>
      </c>
      <c r="U43" s="484" t="s">
        <v>95</v>
      </c>
      <c r="V43" s="213">
        <v>0.12</v>
      </c>
      <c r="W43" s="207">
        <f t="shared" si="1"/>
        <v>0.12</v>
      </c>
      <c r="X43" s="207">
        <f t="shared" si="2"/>
        <v>0.12</v>
      </c>
    </row>
    <row r="44" spans="1:24" ht="15.6" x14ac:dyDescent="0.25">
      <c r="B44" s="292" t="s">
        <v>737</v>
      </c>
      <c r="C44" s="315">
        <v>42</v>
      </c>
      <c r="D44" s="41" t="s">
        <v>412</v>
      </c>
      <c r="F44" s="224"/>
      <c r="N44" s="455" t="s">
        <v>180</v>
      </c>
      <c r="O44" s="456" t="s">
        <v>846</v>
      </c>
      <c r="P44" s="172" t="str">
        <f t="shared" si="0"/>
        <v>H41: Install Passing Lane  or Climbing Lane on Rural, 2-Lane Roadway</v>
      </c>
      <c r="Q44" s="466" t="s">
        <v>77</v>
      </c>
      <c r="R44" s="466" t="s">
        <v>888</v>
      </c>
      <c r="S44" s="466">
        <v>20</v>
      </c>
      <c r="T44" s="469" t="s">
        <v>151</v>
      </c>
      <c r="U44" s="470" t="s">
        <v>6</v>
      </c>
      <c r="V44" s="213">
        <v>0.25</v>
      </c>
      <c r="W44" s="207">
        <f t="shared" si="1"/>
        <v>0.25</v>
      </c>
      <c r="X44" s="207">
        <f t="shared" si="2"/>
        <v>0</v>
      </c>
    </row>
    <row r="45" spans="1:24" ht="15.6" x14ac:dyDescent="0.25">
      <c r="B45" s="292" t="s">
        <v>738</v>
      </c>
      <c r="C45" s="315">
        <v>43</v>
      </c>
      <c r="D45" s="41"/>
      <c r="F45" s="224"/>
      <c r="N45" s="457" t="s">
        <v>182</v>
      </c>
      <c r="O45" s="456" t="s">
        <v>175</v>
      </c>
      <c r="P45" s="172" t="str">
        <f t="shared" si="0"/>
        <v>H42: Widen Rural Paved Lane Width by 1 foot</v>
      </c>
      <c r="Q45" s="466" t="s">
        <v>77</v>
      </c>
      <c r="R45" s="466" t="s">
        <v>77</v>
      </c>
      <c r="S45" s="466">
        <v>20</v>
      </c>
      <c r="T45" s="469" t="s">
        <v>151</v>
      </c>
      <c r="U45" s="470" t="s">
        <v>6</v>
      </c>
      <c r="V45" s="213">
        <v>0.05</v>
      </c>
      <c r="W45" s="207">
        <f t="shared" si="1"/>
        <v>0.05</v>
      </c>
      <c r="X45" s="207">
        <f t="shared" si="2"/>
        <v>0.05</v>
      </c>
    </row>
    <row r="46" spans="1:24" ht="15.6" x14ac:dyDescent="0.25">
      <c r="B46" s="292" t="s">
        <v>739</v>
      </c>
      <c r="C46" s="315">
        <v>44</v>
      </c>
      <c r="D46" s="41" t="s">
        <v>413</v>
      </c>
      <c r="F46" s="224"/>
      <c r="N46" s="453" t="s">
        <v>184</v>
      </c>
      <c r="O46" s="456" t="s">
        <v>177</v>
      </c>
      <c r="P46" s="172" t="str">
        <f t="shared" si="0"/>
        <v>H43: Flatten Horizontal Curve (Increase Radius)</v>
      </c>
      <c r="Q46" s="466" t="s">
        <v>77</v>
      </c>
      <c r="R46" s="466" t="s">
        <v>77</v>
      </c>
      <c r="S46" s="466">
        <v>20</v>
      </c>
      <c r="T46" s="469" t="s">
        <v>151</v>
      </c>
      <c r="U46" s="484" t="s">
        <v>95</v>
      </c>
      <c r="V46" s="213" t="s">
        <v>625</v>
      </c>
      <c r="W46" s="207" t="str">
        <f t="shared" si="1"/>
        <v>#</v>
      </c>
      <c r="X46" s="207" t="str">
        <f t="shared" si="2"/>
        <v>#</v>
      </c>
    </row>
    <row r="47" spans="1:24" ht="15.6" x14ac:dyDescent="0.25">
      <c r="B47" s="292" t="s">
        <v>740</v>
      </c>
      <c r="C47" s="315">
        <v>45</v>
      </c>
      <c r="D47" s="41" t="s">
        <v>414</v>
      </c>
      <c r="F47" s="224"/>
      <c r="N47" s="455" t="s">
        <v>186</v>
      </c>
      <c r="O47" s="456" t="s">
        <v>179</v>
      </c>
      <c r="P47" s="172" t="str">
        <f t="shared" si="0"/>
        <v>H44: Flatten Crest Vertical Curve</v>
      </c>
      <c r="Q47" s="466" t="s">
        <v>77</v>
      </c>
      <c r="R47" s="466" t="s">
        <v>77</v>
      </c>
      <c r="S47" s="466">
        <v>20</v>
      </c>
      <c r="T47" s="469" t="s">
        <v>151</v>
      </c>
      <c r="U47" s="484" t="s">
        <v>95</v>
      </c>
      <c r="V47" s="213">
        <v>0.2</v>
      </c>
      <c r="W47" s="207">
        <f t="shared" si="1"/>
        <v>0.2</v>
      </c>
      <c r="X47" s="207">
        <f t="shared" si="2"/>
        <v>0.2</v>
      </c>
    </row>
    <row r="48" spans="1:24" ht="28.8" x14ac:dyDescent="0.25">
      <c r="B48" s="292" t="s">
        <v>741</v>
      </c>
      <c r="C48" s="315">
        <v>46</v>
      </c>
      <c r="D48" s="41" t="s">
        <v>415</v>
      </c>
      <c r="F48" s="224"/>
      <c r="N48" s="457" t="s">
        <v>189</v>
      </c>
      <c r="O48" s="456" t="s">
        <v>181</v>
      </c>
      <c r="P48" s="172" t="str">
        <f t="shared" si="0"/>
        <v>H45: Improve Superelevation Variance (SV) on Rural Curves (Between 0.01 and 0.02)</v>
      </c>
      <c r="Q48" s="468" t="s">
        <v>77</v>
      </c>
      <c r="R48" s="466" t="s">
        <v>77</v>
      </c>
      <c r="S48" s="466">
        <v>20</v>
      </c>
      <c r="T48" s="469" t="s">
        <v>151</v>
      </c>
      <c r="U48" s="470" t="s">
        <v>6</v>
      </c>
      <c r="V48" s="213" t="s">
        <v>625</v>
      </c>
      <c r="W48" s="207" t="str">
        <f t="shared" si="1"/>
        <v>#</v>
      </c>
      <c r="X48" s="207" t="str">
        <f t="shared" si="2"/>
        <v>#</v>
      </c>
    </row>
    <row r="49" spans="2:24" ht="28.8" x14ac:dyDescent="0.25">
      <c r="B49" s="292" t="s">
        <v>742</v>
      </c>
      <c r="C49" s="315">
        <v>47</v>
      </c>
      <c r="D49" s="41" t="s">
        <v>416</v>
      </c>
      <c r="F49" s="224"/>
      <c r="N49" s="453" t="s">
        <v>192</v>
      </c>
      <c r="O49" s="456" t="s">
        <v>183</v>
      </c>
      <c r="P49" s="172" t="str">
        <f t="shared" si="0"/>
        <v>H46: Improve Superelevation Variance (SV) on Rural Curves (More than 0.02)</v>
      </c>
      <c r="Q49" s="468" t="s">
        <v>77</v>
      </c>
      <c r="R49" s="466" t="s">
        <v>77</v>
      </c>
      <c r="S49" s="466">
        <v>20</v>
      </c>
      <c r="T49" s="469" t="s">
        <v>151</v>
      </c>
      <c r="U49" s="470" t="s">
        <v>6</v>
      </c>
      <c r="V49" s="213" t="s">
        <v>625</v>
      </c>
      <c r="W49" s="207" t="str">
        <f t="shared" si="1"/>
        <v>#</v>
      </c>
      <c r="X49" s="207" t="str">
        <f t="shared" si="2"/>
        <v>#</v>
      </c>
    </row>
    <row r="50" spans="2:24" ht="15.6" x14ac:dyDescent="0.25">
      <c r="B50" s="292" t="s">
        <v>743</v>
      </c>
      <c r="C50" s="315">
        <v>48</v>
      </c>
      <c r="D50" s="41" t="s">
        <v>417</v>
      </c>
      <c r="F50" s="224"/>
      <c r="N50" s="455" t="s">
        <v>194</v>
      </c>
      <c r="O50" s="456" t="s">
        <v>185</v>
      </c>
      <c r="P50" s="172" t="str">
        <f t="shared" si="0"/>
        <v>H47: Convert from Urban Two-Way to One-Way Traffic</v>
      </c>
      <c r="Q50" s="466" t="s">
        <v>77</v>
      </c>
      <c r="R50" s="466" t="s">
        <v>77</v>
      </c>
      <c r="S50" s="466">
        <v>20</v>
      </c>
      <c r="T50" s="469" t="s">
        <v>151</v>
      </c>
      <c r="U50" s="470" t="s">
        <v>108</v>
      </c>
      <c r="V50" s="213">
        <v>0.47</v>
      </c>
      <c r="W50" s="207">
        <f t="shared" si="1"/>
        <v>0.47</v>
      </c>
      <c r="X50" s="207">
        <f t="shared" si="2"/>
        <v>0.47</v>
      </c>
    </row>
    <row r="51" spans="2:24" ht="28.8" x14ac:dyDescent="0.25">
      <c r="B51" s="292" t="s">
        <v>744</v>
      </c>
      <c r="C51" s="315">
        <v>49</v>
      </c>
      <c r="D51" s="41" t="s">
        <v>418</v>
      </c>
      <c r="F51" s="224"/>
      <c r="N51" s="457" t="s">
        <v>195</v>
      </c>
      <c r="O51" s="458" t="s">
        <v>686</v>
      </c>
      <c r="P51" s="172" t="str">
        <f t="shared" si="0"/>
        <v>H48: Increase Pavement Friction by Installing High Friction Surface Treatment - Curves Application</v>
      </c>
      <c r="Q51" s="472" t="s">
        <v>156</v>
      </c>
      <c r="R51" s="466" t="s">
        <v>77</v>
      </c>
      <c r="S51" s="466">
        <v>10</v>
      </c>
      <c r="T51" s="469" t="s">
        <v>151</v>
      </c>
      <c r="U51" s="484" t="s">
        <v>95</v>
      </c>
      <c r="V51" s="213">
        <v>0.72</v>
      </c>
      <c r="W51" s="207">
        <f t="shared" si="1"/>
        <v>0.72</v>
      </c>
      <c r="X51" s="207">
        <f t="shared" si="2"/>
        <v>0.72</v>
      </c>
    </row>
    <row r="52" spans="2:24" ht="28.8" x14ac:dyDescent="0.25">
      <c r="B52" s="292" t="s">
        <v>745</v>
      </c>
      <c r="C52" s="315">
        <v>50</v>
      </c>
      <c r="D52" s="294" t="s">
        <v>596</v>
      </c>
      <c r="F52" s="224"/>
      <c r="N52" s="453" t="s">
        <v>197</v>
      </c>
      <c r="O52" s="461" t="s">
        <v>685</v>
      </c>
      <c r="P52" s="172" t="str">
        <f t="shared" si="0"/>
        <v>H49: Increase Pavement Friction by Installing High Friction Surface Treatment - Ramps Application</v>
      </c>
      <c r="Q52" s="472" t="s">
        <v>188</v>
      </c>
      <c r="R52" s="473" t="s">
        <v>77</v>
      </c>
      <c r="S52" s="473">
        <v>10</v>
      </c>
      <c r="T52" s="474" t="s">
        <v>151</v>
      </c>
      <c r="U52" s="484" t="s">
        <v>95</v>
      </c>
      <c r="V52" s="213">
        <v>0.86</v>
      </c>
      <c r="W52" s="207">
        <f t="shared" si="1"/>
        <v>0.86</v>
      </c>
      <c r="X52" s="207">
        <f t="shared" si="2"/>
        <v>0.86</v>
      </c>
    </row>
    <row r="53" spans="2:24" ht="15.6" x14ac:dyDescent="0.25">
      <c r="B53" s="292" t="s">
        <v>746</v>
      </c>
      <c r="C53" s="315">
        <v>51</v>
      </c>
      <c r="D53" s="41" t="s">
        <v>419</v>
      </c>
      <c r="F53" s="224"/>
      <c r="N53" s="455" t="s">
        <v>200</v>
      </c>
      <c r="O53" s="456" t="s">
        <v>190</v>
      </c>
      <c r="P53" s="172" t="str">
        <f t="shared" si="0"/>
        <v>H50: Install Urban Variable Speed Limit Signs</v>
      </c>
      <c r="Q53" s="466" t="s">
        <v>77</v>
      </c>
      <c r="R53" s="466" t="s">
        <v>77</v>
      </c>
      <c r="S53" s="466">
        <v>10</v>
      </c>
      <c r="T53" s="469" t="s">
        <v>151</v>
      </c>
      <c r="U53" s="470" t="s">
        <v>108</v>
      </c>
      <c r="V53" s="213">
        <v>0.08</v>
      </c>
      <c r="W53" s="207">
        <f t="shared" si="1"/>
        <v>0.08</v>
      </c>
      <c r="X53" s="207">
        <f t="shared" si="2"/>
        <v>0.08</v>
      </c>
    </row>
    <row r="54" spans="2:24" ht="28.8" x14ac:dyDescent="0.25">
      <c r="B54" s="292" t="s">
        <v>747</v>
      </c>
      <c r="C54" s="315">
        <v>52</v>
      </c>
      <c r="D54" s="41" t="s">
        <v>420</v>
      </c>
      <c r="F54" s="224"/>
      <c r="N54" s="457" t="s">
        <v>202</v>
      </c>
      <c r="O54" s="459" t="s">
        <v>191</v>
      </c>
      <c r="P54" s="172" t="str">
        <f t="shared" si="0"/>
        <v>H51: Install Urban Variable Speed Limit Signs with Queue/Weather Warning System</v>
      </c>
      <c r="Q54" s="467" t="s">
        <v>77</v>
      </c>
      <c r="R54" s="467" t="s">
        <v>77</v>
      </c>
      <c r="S54" s="467">
        <v>10</v>
      </c>
      <c r="T54" s="474" t="s">
        <v>151</v>
      </c>
      <c r="U54" s="475" t="s">
        <v>118</v>
      </c>
      <c r="V54" s="215">
        <v>0.14000000000000001</v>
      </c>
      <c r="W54" s="207">
        <f t="shared" si="1"/>
        <v>0.14000000000000001</v>
      </c>
      <c r="X54" s="207">
        <f t="shared" si="2"/>
        <v>0.14000000000000001</v>
      </c>
    </row>
    <row r="55" spans="2:24" ht="15.6" x14ac:dyDescent="0.25">
      <c r="B55" s="292" t="s">
        <v>748</v>
      </c>
      <c r="C55" s="315">
        <v>53</v>
      </c>
      <c r="D55" s="41" t="s">
        <v>421</v>
      </c>
      <c r="F55" s="224"/>
      <c r="N55" s="453" t="s">
        <v>204</v>
      </c>
      <c r="O55" s="456" t="s">
        <v>193</v>
      </c>
      <c r="P55" s="172" t="str">
        <f t="shared" si="0"/>
        <v>H52: Install Rural Variable Speed Limit Signs</v>
      </c>
      <c r="Q55" s="468" t="s">
        <v>77</v>
      </c>
      <c r="R55" s="466" t="s">
        <v>77</v>
      </c>
      <c r="S55" s="466">
        <v>10</v>
      </c>
      <c r="T55" s="469" t="s">
        <v>151</v>
      </c>
      <c r="U55" s="470" t="s">
        <v>6</v>
      </c>
      <c r="V55" s="213">
        <v>0.2</v>
      </c>
      <c r="W55" s="207">
        <f t="shared" si="1"/>
        <v>0.2</v>
      </c>
      <c r="X55" s="207">
        <f t="shared" si="2"/>
        <v>0.2</v>
      </c>
    </row>
    <row r="56" spans="2:24" ht="28.8" x14ac:dyDescent="0.25">
      <c r="B56" s="292" t="s">
        <v>749</v>
      </c>
      <c r="C56" s="315">
        <v>54</v>
      </c>
      <c r="D56" s="41" t="s">
        <v>422</v>
      </c>
      <c r="F56" s="224"/>
      <c r="N56" s="457" t="s">
        <v>206</v>
      </c>
      <c r="O56" s="456" t="s">
        <v>196</v>
      </c>
      <c r="P56" s="172" t="str">
        <f t="shared" si="0"/>
        <v>H53: Convert 4-Lane Roadway to 3-Lane Roadway with Center Turn Lane (Road Diet)</v>
      </c>
      <c r="Q56" s="466" t="s">
        <v>77</v>
      </c>
      <c r="R56" s="466" t="s">
        <v>77</v>
      </c>
      <c r="S56" s="466">
        <v>20</v>
      </c>
      <c r="T56" s="469" t="s">
        <v>151</v>
      </c>
      <c r="U56" s="470" t="s">
        <v>108</v>
      </c>
      <c r="V56" s="213">
        <v>0.28999999999999998</v>
      </c>
      <c r="W56" s="207">
        <f t="shared" si="1"/>
        <v>0.28999999999999998</v>
      </c>
      <c r="X56" s="207">
        <f t="shared" si="2"/>
        <v>0.28999999999999998</v>
      </c>
    </row>
    <row r="57" spans="2:24" ht="15.6" x14ac:dyDescent="0.25">
      <c r="B57" s="292" t="s">
        <v>750</v>
      </c>
      <c r="C57" s="315">
        <v>58</v>
      </c>
      <c r="D57" s="41" t="s">
        <v>423</v>
      </c>
      <c r="F57" s="224"/>
      <c r="N57" s="453" t="s">
        <v>209</v>
      </c>
      <c r="O57" s="456" t="s">
        <v>198</v>
      </c>
      <c r="P57" s="172" t="str">
        <f t="shared" si="0"/>
        <v>H54: Install Truck Escape Ramp</v>
      </c>
      <c r="Q57" s="471" t="s">
        <v>199</v>
      </c>
      <c r="R57" s="466" t="s">
        <v>77</v>
      </c>
      <c r="S57" s="466">
        <v>20</v>
      </c>
      <c r="T57" s="469" t="s">
        <v>151</v>
      </c>
      <c r="U57" s="484" t="s">
        <v>95</v>
      </c>
      <c r="V57" s="213">
        <v>0.2</v>
      </c>
      <c r="W57" s="207">
        <f t="shared" si="1"/>
        <v>0.2</v>
      </c>
      <c r="X57" s="207">
        <f t="shared" si="2"/>
        <v>0.2</v>
      </c>
    </row>
    <row r="58" spans="2:24" ht="15.6" x14ac:dyDescent="0.25">
      <c r="B58" s="292" t="s">
        <v>751</v>
      </c>
      <c r="C58" s="315">
        <v>60</v>
      </c>
      <c r="D58" s="294" t="s">
        <v>597</v>
      </c>
      <c r="F58" s="224"/>
      <c r="N58" s="455" t="s">
        <v>210</v>
      </c>
      <c r="O58" s="459" t="s">
        <v>201</v>
      </c>
      <c r="P58" s="172" t="str">
        <f t="shared" si="0"/>
        <v>H55: Install Guide Signs</v>
      </c>
      <c r="Q58" s="473" t="s">
        <v>77</v>
      </c>
      <c r="R58" s="473" t="s">
        <v>77</v>
      </c>
      <c r="S58" s="473">
        <v>20</v>
      </c>
      <c r="T58" s="474" t="s">
        <v>151</v>
      </c>
      <c r="U58" s="484" t="s">
        <v>95</v>
      </c>
      <c r="V58" s="214">
        <v>0.15</v>
      </c>
      <c r="W58" s="207">
        <f t="shared" si="1"/>
        <v>0.15</v>
      </c>
      <c r="X58" s="207">
        <f t="shared" si="2"/>
        <v>0.15</v>
      </c>
    </row>
    <row r="59" spans="2:24" ht="28.8" x14ac:dyDescent="0.25">
      <c r="B59" s="292" t="s">
        <v>752</v>
      </c>
      <c r="C59" s="315">
        <v>61</v>
      </c>
      <c r="D59" s="41" t="s">
        <v>424</v>
      </c>
      <c r="F59" s="224"/>
      <c r="N59" s="457" t="s">
        <v>639</v>
      </c>
      <c r="O59" s="459" t="s">
        <v>203</v>
      </c>
      <c r="P59" s="172" t="str">
        <f t="shared" si="0"/>
        <v>H56: Provide an Auxiliary Lane Between an Entrance Ramp and Exit Ramp (Freeway Interchange)</v>
      </c>
      <c r="Q59" s="473" t="s">
        <v>77</v>
      </c>
      <c r="R59" s="473" t="s">
        <v>77</v>
      </c>
      <c r="S59" s="473">
        <v>20</v>
      </c>
      <c r="T59" s="474" t="s">
        <v>151</v>
      </c>
      <c r="U59" s="484" t="s">
        <v>95</v>
      </c>
      <c r="V59" s="214">
        <v>0.2</v>
      </c>
      <c r="W59" s="207">
        <f t="shared" si="1"/>
        <v>0.2</v>
      </c>
      <c r="X59" s="207">
        <f t="shared" si="2"/>
        <v>0.2</v>
      </c>
    </row>
    <row r="60" spans="2:24" ht="28.8" x14ac:dyDescent="0.25">
      <c r="B60" s="292" t="s">
        <v>753</v>
      </c>
      <c r="C60" s="315">
        <v>62</v>
      </c>
      <c r="D60" s="41" t="s">
        <v>425</v>
      </c>
      <c r="F60" s="224"/>
      <c r="N60" s="453" t="s">
        <v>640</v>
      </c>
      <c r="O60" s="461" t="s">
        <v>205</v>
      </c>
      <c r="P60" s="172" t="str">
        <f t="shared" si="0"/>
        <v>H57: Extend Deceleration Lane by Approximately 100 ft (Freeway Interchange)</v>
      </c>
      <c r="Q60" s="473" t="s">
        <v>77</v>
      </c>
      <c r="R60" s="473" t="s">
        <v>77</v>
      </c>
      <c r="S60" s="473">
        <v>20</v>
      </c>
      <c r="T60" s="474" t="s">
        <v>151</v>
      </c>
      <c r="U60" s="484" t="s">
        <v>95</v>
      </c>
      <c r="V60" s="214">
        <v>7.0000000000000007E-2</v>
      </c>
      <c r="W60" s="207">
        <f t="shared" si="1"/>
        <v>7.0000000000000007E-2</v>
      </c>
      <c r="X60" s="207">
        <f t="shared" si="2"/>
        <v>7.0000000000000007E-2</v>
      </c>
    </row>
    <row r="61" spans="2:24" ht="28.8" x14ac:dyDescent="0.25">
      <c r="B61" s="292" t="s">
        <v>754</v>
      </c>
      <c r="C61" s="315">
        <v>63</v>
      </c>
      <c r="D61" s="41" t="s">
        <v>426</v>
      </c>
      <c r="F61" s="224"/>
      <c r="N61" s="455" t="s">
        <v>641</v>
      </c>
      <c r="O61" s="461" t="s">
        <v>207</v>
      </c>
      <c r="P61" s="172" t="str">
        <f t="shared" si="0"/>
        <v>H58: Extend Acceleration Lane by Approximately 100 ft (Freeway Interchange)</v>
      </c>
      <c r="Q61" s="473" t="s">
        <v>77</v>
      </c>
      <c r="R61" s="473" t="s">
        <v>77</v>
      </c>
      <c r="S61" s="473">
        <v>20</v>
      </c>
      <c r="T61" s="474" t="s">
        <v>151</v>
      </c>
      <c r="U61" s="484" t="s">
        <v>95</v>
      </c>
      <c r="V61" s="214">
        <v>0.11</v>
      </c>
      <c r="W61" s="207">
        <f t="shared" si="1"/>
        <v>0.11</v>
      </c>
      <c r="X61" s="207">
        <f t="shared" si="2"/>
        <v>0.11</v>
      </c>
    </row>
    <row r="62" spans="2:24" ht="15.6" x14ac:dyDescent="0.25">
      <c r="B62" s="292" t="s">
        <v>755</v>
      </c>
      <c r="C62" s="315">
        <v>64</v>
      </c>
      <c r="D62" s="294" t="s">
        <v>598</v>
      </c>
      <c r="F62" s="224"/>
      <c r="N62" s="457" t="s">
        <v>692</v>
      </c>
      <c r="O62" s="461" t="s">
        <v>208</v>
      </c>
      <c r="P62" s="172" t="str">
        <f t="shared" si="0"/>
        <v>H59: Add Acceleration Lane (Interchange)</v>
      </c>
      <c r="Q62" s="473" t="s">
        <v>77</v>
      </c>
      <c r="R62" s="473" t="s">
        <v>77</v>
      </c>
      <c r="S62" s="473">
        <v>20</v>
      </c>
      <c r="T62" s="474" t="s">
        <v>151</v>
      </c>
      <c r="U62" s="484" t="s">
        <v>95</v>
      </c>
      <c r="V62" s="216" t="s">
        <v>625</v>
      </c>
      <c r="W62" s="207" t="str">
        <f t="shared" si="1"/>
        <v>#</v>
      </c>
      <c r="X62" s="207" t="str">
        <f t="shared" si="2"/>
        <v>#</v>
      </c>
    </row>
    <row r="63" spans="2:24" ht="28.8" x14ac:dyDescent="0.25">
      <c r="B63" s="292" t="s">
        <v>756</v>
      </c>
      <c r="C63" s="315">
        <v>66</v>
      </c>
      <c r="D63" s="41" t="s">
        <v>427</v>
      </c>
      <c r="F63" s="224"/>
      <c r="N63" s="453" t="s">
        <v>847</v>
      </c>
      <c r="O63" s="461" t="s">
        <v>848</v>
      </c>
      <c r="P63" s="172" t="str">
        <f t="shared" si="0"/>
        <v>H60: Reduce Intersection Skew Angle (Minor Street Stop-Controlled Intersections Only) on 3-Leg intersection</v>
      </c>
      <c r="Q63" s="473" t="s">
        <v>77</v>
      </c>
      <c r="R63" s="473" t="s">
        <v>77</v>
      </c>
      <c r="S63" s="473">
        <v>20</v>
      </c>
      <c r="T63" s="474" t="s">
        <v>890</v>
      </c>
      <c r="U63" s="475" t="s">
        <v>6</v>
      </c>
      <c r="V63" s="214" t="s">
        <v>625</v>
      </c>
      <c r="W63" s="207" t="str">
        <f t="shared" si="1"/>
        <v>#</v>
      </c>
      <c r="X63" s="207" t="str">
        <f t="shared" si="2"/>
        <v>#</v>
      </c>
    </row>
    <row r="64" spans="2:24" ht="28.8" x14ac:dyDescent="0.25">
      <c r="B64" s="292" t="s">
        <v>757</v>
      </c>
      <c r="C64" s="315">
        <v>67</v>
      </c>
      <c r="D64" s="41" t="s">
        <v>428</v>
      </c>
      <c r="F64" s="224"/>
      <c r="N64" s="455" t="s">
        <v>849</v>
      </c>
      <c r="O64" s="461" t="s">
        <v>850</v>
      </c>
      <c r="P64" s="172" t="str">
        <f t="shared" si="0"/>
        <v>H61: Reduce Intersection Skew Angle (Minor Street Stop-Controlled Intersections Only) on 4-Leg intersection</v>
      </c>
      <c r="Q64" s="473" t="s">
        <v>77</v>
      </c>
      <c r="R64" s="473" t="s">
        <v>77</v>
      </c>
      <c r="S64" s="473">
        <v>20</v>
      </c>
      <c r="T64" s="474" t="s">
        <v>890</v>
      </c>
      <c r="U64" s="475" t="s">
        <v>6</v>
      </c>
      <c r="V64" s="214" t="s">
        <v>625</v>
      </c>
      <c r="W64" s="207" t="str">
        <f t="shared" si="1"/>
        <v>#</v>
      </c>
      <c r="X64" s="207" t="str">
        <f t="shared" si="2"/>
        <v>#</v>
      </c>
    </row>
    <row r="65" spans="2:24" ht="15.6" x14ac:dyDescent="0.25">
      <c r="B65" s="292" t="s">
        <v>758</v>
      </c>
      <c r="C65" s="315">
        <v>68</v>
      </c>
      <c r="D65" s="41" t="s">
        <v>429</v>
      </c>
      <c r="F65" s="224"/>
      <c r="N65" s="457" t="s">
        <v>851</v>
      </c>
      <c r="O65" s="461" t="s">
        <v>211</v>
      </c>
      <c r="P65" s="172" t="str">
        <f t="shared" si="0"/>
        <v>H62: Truck Priority System (Detection)</v>
      </c>
      <c r="Q65" s="472" t="s">
        <v>212</v>
      </c>
      <c r="R65" s="473" t="s">
        <v>77</v>
      </c>
      <c r="S65" s="473">
        <v>10</v>
      </c>
      <c r="T65" s="469" t="s">
        <v>891</v>
      </c>
      <c r="U65" s="484" t="s">
        <v>95</v>
      </c>
      <c r="V65" s="214">
        <v>0.09</v>
      </c>
      <c r="W65" s="207">
        <f t="shared" si="1"/>
        <v>0.09</v>
      </c>
      <c r="X65" s="207">
        <f t="shared" si="2"/>
        <v>0.09</v>
      </c>
    </row>
    <row r="66" spans="2:24" ht="15.6" x14ac:dyDescent="0.25">
      <c r="B66" s="292" t="s">
        <v>759</v>
      </c>
      <c r="C66" s="315">
        <v>69</v>
      </c>
      <c r="D66" s="41" t="s">
        <v>430</v>
      </c>
      <c r="F66" s="224"/>
      <c r="N66" s="453" t="s">
        <v>852</v>
      </c>
      <c r="O66" s="461" t="s">
        <v>642</v>
      </c>
      <c r="P66" s="172" t="str">
        <f t="shared" si="0"/>
        <v>H63: Dual/Double Left Turn Lanes</v>
      </c>
      <c r="Q66" s="473" t="s">
        <v>77</v>
      </c>
      <c r="R66" s="466" t="s">
        <v>888</v>
      </c>
      <c r="S66" s="473">
        <v>20</v>
      </c>
      <c r="T66" s="469" t="s">
        <v>891</v>
      </c>
      <c r="U66" s="484" t="s">
        <v>95</v>
      </c>
      <c r="V66" s="214">
        <v>0.28999999999999998</v>
      </c>
      <c r="W66" s="207">
        <f t="shared" si="1"/>
        <v>0.28999999999999998</v>
      </c>
      <c r="X66" s="207">
        <f t="shared" si="2"/>
        <v>0</v>
      </c>
    </row>
    <row r="67" spans="2:24" ht="15.6" x14ac:dyDescent="0.25">
      <c r="B67" s="292" t="s">
        <v>760</v>
      </c>
      <c r="C67" s="315">
        <v>70</v>
      </c>
      <c r="D67" s="41" t="s">
        <v>431</v>
      </c>
      <c r="F67" s="224"/>
      <c r="N67" s="455" t="s">
        <v>853</v>
      </c>
      <c r="O67" s="461" t="s">
        <v>643</v>
      </c>
      <c r="P67" s="172" t="str">
        <f t="shared" si="0"/>
        <v>H64: Convert Two-Way Left-Turn Lane to Raised Median</v>
      </c>
      <c r="Q67" s="473" t="s">
        <v>77</v>
      </c>
      <c r="R67" s="473" t="s">
        <v>77</v>
      </c>
      <c r="S67" s="473">
        <v>20</v>
      </c>
      <c r="T67" s="474" t="s">
        <v>151</v>
      </c>
      <c r="U67" s="484" t="s">
        <v>95</v>
      </c>
      <c r="V67" s="214">
        <v>0.47</v>
      </c>
      <c r="W67" s="207">
        <f t="shared" si="1"/>
        <v>0.47</v>
      </c>
      <c r="X67" s="207">
        <f t="shared" si="2"/>
        <v>0.47</v>
      </c>
    </row>
    <row r="68" spans="2:24" ht="15.6" x14ac:dyDescent="0.25">
      <c r="B68" s="292" t="s">
        <v>761</v>
      </c>
      <c r="C68" s="315">
        <v>71</v>
      </c>
      <c r="D68" s="41" t="s">
        <v>432</v>
      </c>
      <c r="F68" s="224"/>
      <c r="N68" s="457" t="s">
        <v>854</v>
      </c>
      <c r="O68" s="461" t="s">
        <v>644</v>
      </c>
      <c r="P68" s="172" t="str">
        <f t="shared" si="0"/>
        <v>H65: Install offset (buffered) right turn lane</v>
      </c>
      <c r="Q68" s="472" t="s">
        <v>645</v>
      </c>
      <c r="R68" s="473" t="s">
        <v>77</v>
      </c>
      <c r="S68" s="473">
        <v>20</v>
      </c>
      <c r="T68" s="474" t="s">
        <v>151</v>
      </c>
      <c r="U68" s="475" t="s">
        <v>6</v>
      </c>
      <c r="V68" s="214">
        <v>0.69</v>
      </c>
      <c r="W68" s="207">
        <f t="shared" si="1"/>
        <v>0.69</v>
      </c>
      <c r="X68" s="207">
        <f t="shared" si="2"/>
        <v>0.69</v>
      </c>
    </row>
    <row r="69" spans="2:24" ht="15.6" x14ac:dyDescent="0.25">
      <c r="B69" s="292" t="s">
        <v>762</v>
      </c>
      <c r="C69" s="315">
        <v>72</v>
      </c>
      <c r="D69" s="41" t="s">
        <v>433</v>
      </c>
      <c r="F69" s="224"/>
      <c r="N69" s="453" t="s">
        <v>855</v>
      </c>
      <c r="O69" s="461" t="s">
        <v>667</v>
      </c>
      <c r="P69" s="172" t="str">
        <f t="shared" si="0"/>
        <v>H66: Install Speed Humps/Table (not on state highways)</v>
      </c>
      <c r="Q69" s="473" t="s">
        <v>77</v>
      </c>
      <c r="R69" s="473" t="s">
        <v>77</v>
      </c>
      <c r="S69" s="473">
        <v>20</v>
      </c>
      <c r="T69" s="474" t="s">
        <v>151</v>
      </c>
      <c r="U69" s="475" t="s">
        <v>108</v>
      </c>
      <c r="V69" s="213">
        <v>0.5</v>
      </c>
      <c r="W69" s="207">
        <f t="shared" si="1"/>
        <v>0.5</v>
      </c>
      <c r="X69" s="207">
        <f t="shared" si="2"/>
        <v>0.5</v>
      </c>
    </row>
    <row r="70" spans="2:24" ht="26.4" x14ac:dyDescent="0.25">
      <c r="B70" s="292" t="s">
        <v>763</v>
      </c>
      <c r="C70" s="315">
        <v>75</v>
      </c>
      <c r="D70" s="41" t="s">
        <v>434</v>
      </c>
      <c r="F70" s="224"/>
      <c r="N70" s="455" t="s">
        <v>213</v>
      </c>
      <c r="O70" s="456" t="s">
        <v>147</v>
      </c>
      <c r="P70" s="172" t="str">
        <f t="shared" si="0"/>
        <v>I1: Install Lighting at Intersection</v>
      </c>
      <c r="Q70" s="471" t="s">
        <v>148</v>
      </c>
      <c r="R70" s="466" t="s">
        <v>888</v>
      </c>
      <c r="S70" s="466">
        <v>20</v>
      </c>
      <c r="T70" s="465" t="s">
        <v>889</v>
      </c>
      <c r="U70" s="484" t="s">
        <v>95</v>
      </c>
      <c r="V70" s="214">
        <v>0.38</v>
      </c>
      <c r="W70" s="207">
        <f t="shared" si="1"/>
        <v>0.38</v>
      </c>
      <c r="X70" s="207">
        <f t="shared" si="2"/>
        <v>0</v>
      </c>
    </row>
    <row r="71" spans="2:24" ht="28.8" x14ac:dyDescent="0.25">
      <c r="B71" s="292" t="s">
        <v>764</v>
      </c>
      <c r="C71" s="315">
        <v>81</v>
      </c>
      <c r="D71" s="41" t="s">
        <v>435</v>
      </c>
      <c r="F71" s="224"/>
      <c r="N71" s="488" t="s">
        <v>74</v>
      </c>
      <c r="O71" s="458" t="s">
        <v>903</v>
      </c>
      <c r="P71" s="172" t="str">
        <f t="shared" ref="P71:P79" si="3">(N71&amp;":"&amp;" "&amp;O71)</f>
        <v>I2: (2 CMs):  Improve Signal Hardware: Lenses, Reflectorized Back plates, Size, and Number</v>
      </c>
      <c r="Q71" s="466" t="s">
        <v>77</v>
      </c>
      <c r="R71" s="466" t="s">
        <v>77</v>
      </c>
      <c r="S71" s="466">
        <v>20</v>
      </c>
      <c r="T71" s="469" t="s">
        <v>891</v>
      </c>
      <c r="U71" s="484" t="s">
        <v>95</v>
      </c>
      <c r="V71" s="214">
        <v>0.2</v>
      </c>
      <c r="W71" s="207">
        <f t="shared" ref="W71:W79" si="4">V71</f>
        <v>0.2</v>
      </c>
      <c r="X71" s="207">
        <f t="shared" ref="X71:X79" si="5">IF(R71="all",V71,0)</f>
        <v>0.2</v>
      </c>
    </row>
    <row r="72" spans="2:24" ht="28.8" x14ac:dyDescent="0.25">
      <c r="B72" s="292" t="s">
        <v>765</v>
      </c>
      <c r="C72" s="315">
        <v>91</v>
      </c>
      <c r="D72" s="41" t="s">
        <v>436</v>
      </c>
      <c r="F72" s="224"/>
      <c r="N72" s="488" t="s">
        <v>74</v>
      </c>
      <c r="O72" s="458" t="s">
        <v>904</v>
      </c>
      <c r="P72" s="172" t="str">
        <f t="shared" si="3"/>
        <v>I2: (3 - 4 CMs): Improve Signal Hardware: Lenses, Reflectorized Back plates, Size, and Number</v>
      </c>
      <c r="Q72" s="466" t="s">
        <v>77</v>
      </c>
      <c r="R72" s="466" t="s">
        <v>77</v>
      </c>
      <c r="S72" s="466">
        <v>20</v>
      </c>
      <c r="T72" s="469" t="s">
        <v>891</v>
      </c>
      <c r="U72" s="484" t="s">
        <v>95</v>
      </c>
      <c r="V72" s="214">
        <v>0.25</v>
      </c>
      <c r="W72" s="207">
        <f t="shared" si="4"/>
        <v>0.25</v>
      </c>
      <c r="X72" s="207">
        <f t="shared" si="5"/>
        <v>0.25</v>
      </c>
    </row>
    <row r="73" spans="2:24" ht="28.8" x14ac:dyDescent="0.25">
      <c r="B73" s="292" t="s">
        <v>766</v>
      </c>
      <c r="C73" s="315">
        <v>92</v>
      </c>
      <c r="D73" s="41" t="s">
        <v>437</v>
      </c>
      <c r="F73" s="224"/>
      <c r="N73" s="488" t="s">
        <v>74</v>
      </c>
      <c r="O73" s="458" t="s">
        <v>905</v>
      </c>
      <c r="P73" s="172" t="str">
        <f t="shared" si="3"/>
        <v>I2: (5 - 6 CMs): Improve Signal Hardware: Lenses, Reflectorized Back plates, Size, and Number</v>
      </c>
      <c r="Q73" s="466" t="s">
        <v>77</v>
      </c>
      <c r="R73" s="466" t="s">
        <v>77</v>
      </c>
      <c r="S73" s="466">
        <v>20</v>
      </c>
      <c r="T73" s="469" t="s">
        <v>891</v>
      </c>
      <c r="U73" s="484" t="s">
        <v>95</v>
      </c>
      <c r="V73" s="214">
        <v>0.3</v>
      </c>
      <c r="W73" s="207">
        <f t="shared" si="4"/>
        <v>0.3</v>
      </c>
      <c r="X73" s="207">
        <f t="shared" si="5"/>
        <v>0.3</v>
      </c>
    </row>
    <row r="74" spans="2:24" ht="15.6" x14ac:dyDescent="0.25">
      <c r="B74" s="292" t="s">
        <v>767</v>
      </c>
      <c r="C74" s="315">
        <v>100</v>
      </c>
      <c r="D74" s="294" t="s">
        <v>600</v>
      </c>
      <c r="F74" s="224"/>
      <c r="N74" s="455" t="s">
        <v>214</v>
      </c>
      <c r="O74" s="459" t="s">
        <v>646</v>
      </c>
      <c r="P74" s="172" t="str">
        <f t="shared" si="3"/>
        <v>I3: Add 3-inch yellow retroreflective sheeting to signal backplates</v>
      </c>
      <c r="Q74" s="473" t="s">
        <v>77</v>
      </c>
      <c r="R74" s="473" t="s">
        <v>77</v>
      </c>
      <c r="S74" s="473">
        <v>10</v>
      </c>
      <c r="T74" s="469" t="s">
        <v>891</v>
      </c>
      <c r="U74" s="475" t="s">
        <v>108</v>
      </c>
      <c r="V74" s="214">
        <v>0.15</v>
      </c>
      <c r="W74" s="207">
        <f t="shared" si="4"/>
        <v>0.15</v>
      </c>
      <c r="X74" s="207">
        <f t="shared" si="5"/>
        <v>0.15</v>
      </c>
    </row>
    <row r="75" spans="2:24" ht="15.6" x14ac:dyDescent="0.25">
      <c r="B75" s="292" t="s">
        <v>768</v>
      </c>
      <c r="C75" s="315">
        <v>102</v>
      </c>
      <c r="D75" s="41" t="s">
        <v>438</v>
      </c>
      <c r="F75" s="224"/>
      <c r="N75" s="455" t="s">
        <v>217</v>
      </c>
      <c r="O75" s="459" t="s">
        <v>647</v>
      </c>
      <c r="P75" s="172" t="str">
        <f t="shared" si="3"/>
        <v>I4: Replace 8-inch red signal heads with 12-inch</v>
      </c>
      <c r="Q75" s="472" t="s">
        <v>134</v>
      </c>
      <c r="R75" s="473" t="s">
        <v>77</v>
      </c>
      <c r="S75" s="473">
        <v>10</v>
      </c>
      <c r="T75" s="469" t="s">
        <v>891</v>
      </c>
      <c r="U75" s="484" t="s">
        <v>95</v>
      </c>
      <c r="V75" s="214">
        <v>0.42</v>
      </c>
      <c r="W75" s="207">
        <f t="shared" si="4"/>
        <v>0.42</v>
      </c>
      <c r="X75" s="207">
        <f t="shared" si="5"/>
        <v>0.42</v>
      </c>
    </row>
    <row r="76" spans="2:24" ht="15.6" x14ac:dyDescent="0.25">
      <c r="B76" s="292" t="s">
        <v>769</v>
      </c>
      <c r="C76" s="315">
        <v>103</v>
      </c>
      <c r="D76" s="41" t="s">
        <v>439</v>
      </c>
      <c r="F76" s="224"/>
      <c r="N76" s="455" t="s">
        <v>219</v>
      </c>
      <c r="O76" s="459" t="s">
        <v>648</v>
      </c>
      <c r="P76" s="172" t="str">
        <f t="shared" si="3"/>
        <v>I5: Increase Signal Head Quantity - Additional Primary Head</v>
      </c>
      <c r="Q76" s="473" t="s">
        <v>77</v>
      </c>
      <c r="R76" s="473" t="s">
        <v>77</v>
      </c>
      <c r="S76" s="473">
        <v>10</v>
      </c>
      <c r="T76" s="469" t="s">
        <v>891</v>
      </c>
      <c r="U76" s="475" t="s">
        <v>108</v>
      </c>
      <c r="V76" s="214">
        <v>0.28000000000000003</v>
      </c>
      <c r="W76" s="207">
        <f t="shared" si="4"/>
        <v>0.28000000000000003</v>
      </c>
      <c r="X76" s="207">
        <f t="shared" si="5"/>
        <v>0.28000000000000003</v>
      </c>
    </row>
    <row r="77" spans="2:24" ht="28.8" x14ac:dyDescent="0.25">
      <c r="B77" s="292" t="s">
        <v>770</v>
      </c>
      <c r="C77" s="315">
        <v>104</v>
      </c>
      <c r="D77" s="41" t="s">
        <v>49</v>
      </c>
      <c r="F77" s="224"/>
      <c r="N77" s="455" t="s">
        <v>75</v>
      </c>
      <c r="O77" s="459" t="s">
        <v>649</v>
      </c>
      <c r="P77" s="172" t="str">
        <f t="shared" si="3"/>
        <v>I6: Replace Incandescent Traffic Signal Bulbs with Light Emitting Diodes (LEDs)</v>
      </c>
      <c r="Q77" s="472" t="s">
        <v>892</v>
      </c>
      <c r="R77" s="473" t="s">
        <v>77</v>
      </c>
      <c r="S77" s="473">
        <v>10</v>
      </c>
      <c r="T77" s="469" t="s">
        <v>891</v>
      </c>
      <c r="U77" s="475" t="s">
        <v>108</v>
      </c>
      <c r="V77" s="214">
        <v>0.17</v>
      </c>
      <c r="W77" s="207">
        <f t="shared" si="4"/>
        <v>0.17</v>
      </c>
      <c r="X77" s="207">
        <f t="shared" si="5"/>
        <v>0.17</v>
      </c>
    </row>
    <row r="78" spans="2:24" ht="30" customHeight="1" x14ac:dyDescent="0.25">
      <c r="B78" s="292" t="s">
        <v>771</v>
      </c>
      <c r="C78" s="315">
        <v>105</v>
      </c>
      <c r="D78" s="41" t="s">
        <v>440</v>
      </c>
      <c r="F78" s="224"/>
      <c r="N78" s="455" t="s">
        <v>221</v>
      </c>
      <c r="O78" s="459" t="s">
        <v>650</v>
      </c>
      <c r="P78" s="172" t="str">
        <f t="shared" si="3"/>
        <v>I7: Replace night time flash with stead operation</v>
      </c>
      <c r="Q78" s="473" t="s">
        <v>77</v>
      </c>
      <c r="R78" s="473" t="s">
        <v>77</v>
      </c>
      <c r="S78" s="473">
        <v>10</v>
      </c>
      <c r="T78" s="469" t="s">
        <v>891</v>
      </c>
      <c r="U78" s="484" t="s">
        <v>95</v>
      </c>
      <c r="V78" s="214">
        <v>0.48</v>
      </c>
      <c r="W78" s="207">
        <f t="shared" si="4"/>
        <v>0.48</v>
      </c>
      <c r="X78" s="207">
        <f t="shared" si="5"/>
        <v>0.48</v>
      </c>
    </row>
    <row r="79" spans="2:24" ht="15.6" x14ac:dyDescent="0.25">
      <c r="B79" s="292" t="s">
        <v>772</v>
      </c>
      <c r="C79" s="315">
        <v>110</v>
      </c>
      <c r="D79" s="41" t="s">
        <v>441</v>
      </c>
      <c r="F79" s="224"/>
      <c r="N79" s="455" t="s">
        <v>223</v>
      </c>
      <c r="O79" s="458" t="s">
        <v>215</v>
      </c>
      <c r="P79" s="172" t="str">
        <f t="shared" si="3"/>
        <v>I8: Replace Doghouse with Flashing Yellow Arrow Signal Heads</v>
      </c>
      <c r="Q79" s="471" t="s">
        <v>216</v>
      </c>
      <c r="R79" s="466" t="s">
        <v>77</v>
      </c>
      <c r="S79" s="466">
        <v>20</v>
      </c>
      <c r="T79" s="469" t="s">
        <v>891</v>
      </c>
      <c r="U79" s="484" t="s">
        <v>95</v>
      </c>
      <c r="V79" s="214">
        <v>0.25</v>
      </c>
      <c r="W79" s="207">
        <f t="shared" si="4"/>
        <v>0.25</v>
      </c>
      <c r="X79" s="207">
        <f t="shared" si="5"/>
        <v>0.25</v>
      </c>
    </row>
    <row r="80" spans="2:24" ht="45.75" customHeight="1" x14ac:dyDescent="0.25">
      <c r="B80" s="292" t="s">
        <v>773</v>
      </c>
      <c r="C80" s="315">
        <v>120</v>
      </c>
      <c r="D80" s="41" t="s">
        <v>353</v>
      </c>
      <c r="F80" s="224"/>
      <c r="N80" s="455" t="s">
        <v>225</v>
      </c>
      <c r="O80" s="458" t="s">
        <v>218</v>
      </c>
      <c r="P80" s="172" t="str">
        <f t="shared" ref="P80:P107" si="6">(N80&amp;":"&amp;" "&amp;O80)</f>
        <v>I9: Replace Urban Permissive or Protected/Permissive Left Turns to Protected Only</v>
      </c>
      <c r="Q80" s="471" t="s">
        <v>216</v>
      </c>
      <c r="R80" s="466" t="s">
        <v>77</v>
      </c>
      <c r="S80" s="466">
        <v>20</v>
      </c>
      <c r="T80" s="469" t="s">
        <v>891</v>
      </c>
      <c r="U80" s="470" t="s">
        <v>108</v>
      </c>
      <c r="V80" s="213">
        <v>0.99</v>
      </c>
      <c r="W80" s="207">
        <f>V80</f>
        <v>0.99</v>
      </c>
      <c r="X80" s="207">
        <f>IF(R80="all",V80,0)</f>
        <v>0.99</v>
      </c>
    </row>
    <row r="81" spans="2:24" ht="15.6" x14ac:dyDescent="0.25">
      <c r="B81" s="292" t="s">
        <v>774</v>
      </c>
      <c r="C81" s="315">
        <v>123</v>
      </c>
      <c r="D81" s="41" t="s">
        <v>442</v>
      </c>
      <c r="F81" s="224"/>
      <c r="N81" s="455" t="s">
        <v>227</v>
      </c>
      <c r="O81" s="459" t="s">
        <v>856</v>
      </c>
      <c r="P81" s="172" t="str">
        <f t="shared" si="6"/>
        <v>I10: Protected Left Turn - Split Side Street Signal Phasing</v>
      </c>
      <c r="Q81" s="472" t="s">
        <v>216</v>
      </c>
      <c r="R81" s="473" t="s">
        <v>77</v>
      </c>
      <c r="S81" s="473">
        <v>10</v>
      </c>
      <c r="T81" s="469" t="s">
        <v>891</v>
      </c>
      <c r="U81" s="484" t="s">
        <v>95</v>
      </c>
      <c r="V81" s="213">
        <v>0.7</v>
      </c>
      <c r="W81" s="207">
        <f>V81</f>
        <v>0.7</v>
      </c>
      <c r="X81" s="207">
        <f>IF(R81="all",V81,0)</f>
        <v>0.7</v>
      </c>
    </row>
    <row r="82" spans="2:24" ht="15.6" x14ac:dyDescent="0.25">
      <c r="B82" s="292" t="s">
        <v>775</v>
      </c>
      <c r="C82" s="315">
        <v>130</v>
      </c>
      <c r="D82" s="41" t="s">
        <v>443</v>
      </c>
      <c r="F82" s="224"/>
      <c r="N82" s="455" t="s">
        <v>229</v>
      </c>
      <c r="O82" s="458" t="s">
        <v>220</v>
      </c>
      <c r="P82" s="172" t="str">
        <f t="shared" si="6"/>
        <v>I11: Replace Urban Permissive Left Turns to Protected/Permissive</v>
      </c>
      <c r="Q82" s="471" t="s">
        <v>216</v>
      </c>
      <c r="R82" s="466" t="s">
        <v>888</v>
      </c>
      <c r="S82" s="466">
        <v>20</v>
      </c>
      <c r="T82" s="469" t="s">
        <v>891</v>
      </c>
      <c r="U82" s="470" t="s">
        <v>108</v>
      </c>
      <c r="V82" s="213">
        <v>0.16</v>
      </c>
      <c r="W82" s="207">
        <f>V82</f>
        <v>0.16</v>
      </c>
      <c r="X82" s="207">
        <f>IF(R82="all",V82,0)</f>
        <v>0</v>
      </c>
    </row>
    <row r="83" spans="2:24" ht="15.6" x14ac:dyDescent="0.25">
      <c r="B83" s="292" t="s">
        <v>776</v>
      </c>
      <c r="C83" s="315">
        <v>131</v>
      </c>
      <c r="D83" s="41" t="s">
        <v>444</v>
      </c>
      <c r="F83" s="224"/>
      <c r="N83" s="455" t="s">
        <v>230</v>
      </c>
      <c r="O83" s="459" t="s">
        <v>651</v>
      </c>
      <c r="P83" s="172" t="str">
        <f t="shared" si="6"/>
        <v>I12: Change from permissive only to FYA - permissive only</v>
      </c>
      <c r="Q83" s="472" t="s">
        <v>216</v>
      </c>
      <c r="R83" s="473" t="s">
        <v>77</v>
      </c>
      <c r="S83" s="473">
        <v>10</v>
      </c>
      <c r="T83" s="469" t="s">
        <v>891</v>
      </c>
      <c r="U83" s="484" t="s">
        <v>95</v>
      </c>
      <c r="V83" s="213">
        <v>0.5</v>
      </c>
      <c r="W83" s="207">
        <f t="shared" ref="W83:W91" si="7">V83</f>
        <v>0.5</v>
      </c>
      <c r="X83" s="207">
        <f t="shared" ref="X83:X91" si="8">IF(R83="all",V83,0)</f>
        <v>0.5</v>
      </c>
    </row>
    <row r="84" spans="2:24" ht="15.6" x14ac:dyDescent="0.25">
      <c r="B84" s="292" t="s">
        <v>777</v>
      </c>
      <c r="C84" s="315">
        <v>132</v>
      </c>
      <c r="D84" s="41" t="s">
        <v>445</v>
      </c>
      <c r="F84" s="224"/>
      <c r="N84" s="455" t="s">
        <v>231</v>
      </c>
      <c r="O84" s="458" t="s">
        <v>687</v>
      </c>
      <c r="P84" s="172" t="str">
        <f t="shared" si="6"/>
        <v>I13: Install Adaptive Signal Timing of Urban Traffic Signals</v>
      </c>
      <c r="Q84" s="466" t="s">
        <v>77</v>
      </c>
      <c r="R84" s="466" t="s">
        <v>77</v>
      </c>
      <c r="S84" s="466">
        <v>10</v>
      </c>
      <c r="T84" s="469" t="s">
        <v>891</v>
      </c>
      <c r="U84" s="470" t="s">
        <v>108</v>
      </c>
      <c r="V84" s="213">
        <v>0.17</v>
      </c>
      <c r="W84" s="207">
        <f t="shared" si="7"/>
        <v>0.17</v>
      </c>
      <c r="X84" s="207">
        <f t="shared" si="8"/>
        <v>0.17</v>
      </c>
    </row>
    <row r="85" spans="2:24" ht="28.8" x14ac:dyDescent="0.25">
      <c r="B85" s="292" t="s">
        <v>778</v>
      </c>
      <c r="C85" s="315">
        <v>138</v>
      </c>
      <c r="D85" s="41" t="s">
        <v>446</v>
      </c>
      <c r="F85" s="224"/>
      <c r="N85" s="455" t="s">
        <v>233</v>
      </c>
      <c r="O85" s="458" t="s">
        <v>222</v>
      </c>
      <c r="P85" s="172" t="str">
        <f t="shared" si="6"/>
        <v>I14: Install Actuated Advance Warning Dilemma Zone Protection System at High Speed Signals (Microwave Detection)</v>
      </c>
      <c r="Q85" s="466" t="s">
        <v>77</v>
      </c>
      <c r="R85" s="466" t="s">
        <v>77</v>
      </c>
      <c r="S85" s="466">
        <v>10</v>
      </c>
      <c r="T85" s="469" t="s">
        <v>891</v>
      </c>
      <c r="U85" s="484" t="s">
        <v>95</v>
      </c>
      <c r="V85" s="213">
        <v>0.08</v>
      </c>
      <c r="W85" s="207">
        <f t="shared" si="7"/>
        <v>0.08</v>
      </c>
      <c r="X85" s="207">
        <f t="shared" si="8"/>
        <v>0.08</v>
      </c>
    </row>
    <row r="86" spans="2:24" ht="28.8" x14ac:dyDescent="0.25">
      <c r="B86" s="292" t="s">
        <v>779</v>
      </c>
      <c r="C86" s="315">
        <v>140</v>
      </c>
      <c r="D86" s="41" t="s">
        <v>447</v>
      </c>
      <c r="F86" s="224"/>
      <c r="N86" s="455" t="s">
        <v>235</v>
      </c>
      <c r="O86" s="458" t="s">
        <v>224</v>
      </c>
      <c r="P86" s="172" t="str">
        <f t="shared" si="6"/>
        <v>I15: Install Flashing Beacons as Advance Warning at Intersections (Not Coordinated with Signal Timing)</v>
      </c>
      <c r="Q86" s="466" t="s">
        <v>77</v>
      </c>
      <c r="R86" s="466" t="s">
        <v>77</v>
      </c>
      <c r="S86" s="466">
        <v>10</v>
      </c>
      <c r="T86" s="465" t="s">
        <v>889</v>
      </c>
      <c r="U86" s="484" t="s">
        <v>95</v>
      </c>
      <c r="V86" s="213">
        <v>0.13</v>
      </c>
      <c r="W86" s="207">
        <f t="shared" si="7"/>
        <v>0.13</v>
      </c>
      <c r="X86" s="207">
        <f t="shared" si="8"/>
        <v>0.13</v>
      </c>
    </row>
    <row r="87" spans="2:24" ht="28.8" x14ac:dyDescent="0.25">
      <c r="B87" s="292" t="s">
        <v>780</v>
      </c>
      <c r="C87" s="315">
        <v>141</v>
      </c>
      <c r="D87" s="41" t="s">
        <v>448</v>
      </c>
      <c r="F87" s="224"/>
      <c r="N87" s="455" t="s">
        <v>237</v>
      </c>
      <c r="O87" s="458" t="s">
        <v>226</v>
      </c>
      <c r="P87" s="172" t="str">
        <f t="shared" si="6"/>
        <v>I16: Install Actuated/Coordinated Flashing Beacons as Advance Warning for Signalized Intersections</v>
      </c>
      <c r="Q87" s="471" t="s">
        <v>138</v>
      </c>
      <c r="R87" s="466" t="s">
        <v>77</v>
      </c>
      <c r="S87" s="466">
        <v>10</v>
      </c>
      <c r="T87" s="469" t="s">
        <v>891</v>
      </c>
      <c r="U87" s="484" t="s">
        <v>95</v>
      </c>
      <c r="V87" s="213">
        <v>0.36</v>
      </c>
      <c r="W87" s="207">
        <f t="shared" si="7"/>
        <v>0.36</v>
      </c>
      <c r="X87" s="207">
        <f t="shared" si="8"/>
        <v>0.36</v>
      </c>
    </row>
    <row r="88" spans="2:24" ht="26.4" x14ac:dyDescent="0.25">
      <c r="B88" s="292" t="s">
        <v>781</v>
      </c>
      <c r="C88" s="315">
        <v>142</v>
      </c>
      <c r="D88" s="41" t="s">
        <v>449</v>
      </c>
      <c r="F88" s="224"/>
      <c r="N88" s="455" t="s">
        <v>238</v>
      </c>
      <c r="O88" s="456" t="s">
        <v>228</v>
      </c>
      <c r="P88" s="172" t="str">
        <f t="shared" si="6"/>
        <v>I17: Increase Triangle Sight Distance</v>
      </c>
      <c r="Q88" s="466" t="s">
        <v>77</v>
      </c>
      <c r="R88" s="466" t="s">
        <v>888</v>
      </c>
      <c r="S88" s="466">
        <v>10</v>
      </c>
      <c r="T88" s="465" t="s">
        <v>889</v>
      </c>
      <c r="U88" s="484" t="s">
        <v>95</v>
      </c>
      <c r="V88" s="213">
        <v>0.48</v>
      </c>
      <c r="W88" s="207">
        <f t="shared" si="7"/>
        <v>0.48</v>
      </c>
      <c r="X88" s="207">
        <f t="shared" si="8"/>
        <v>0</v>
      </c>
    </row>
    <row r="89" spans="2:24" ht="28.8" x14ac:dyDescent="0.25">
      <c r="B89" s="292" t="s">
        <v>782</v>
      </c>
      <c r="C89" s="315">
        <v>143</v>
      </c>
      <c r="D89" s="41" t="s">
        <v>450</v>
      </c>
      <c r="F89" s="224"/>
      <c r="N89" s="455" t="s">
        <v>240</v>
      </c>
      <c r="O89" s="458" t="s">
        <v>187</v>
      </c>
      <c r="P89" s="172" t="str">
        <f t="shared" si="6"/>
        <v>I18: Increase Pavement Friction by Installing High Friction Surface Treatment - Intersection or Segment Application</v>
      </c>
      <c r="Q89" s="471" t="s">
        <v>188</v>
      </c>
      <c r="R89" s="466" t="s">
        <v>77</v>
      </c>
      <c r="S89" s="466">
        <v>10</v>
      </c>
      <c r="T89" s="465" t="s">
        <v>889</v>
      </c>
      <c r="U89" s="484" t="s">
        <v>95</v>
      </c>
      <c r="V89" s="213">
        <v>0.56999999999999995</v>
      </c>
      <c r="W89" s="207">
        <f t="shared" si="7"/>
        <v>0.56999999999999995</v>
      </c>
      <c r="X89" s="207">
        <f t="shared" si="8"/>
        <v>0.56999999999999995</v>
      </c>
    </row>
    <row r="90" spans="2:24" ht="28.8" x14ac:dyDescent="0.25">
      <c r="B90" s="292" t="s">
        <v>783</v>
      </c>
      <c r="C90" s="315">
        <v>144</v>
      </c>
      <c r="D90" s="41" t="s">
        <v>451</v>
      </c>
      <c r="F90" s="224"/>
      <c r="N90" s="455" t="s">
        <v>654</v>
      </c>
      <c r="O90" s="456" t="s">
        <v>857</v>
      </c>
      <c r="P90" s="172" t="str">
        <f t="shared" si="6"/>
        <v>I19: Left Turning Traffic Calming Treatments (Left Turn Wedge), Posted Speeds &lt; 35 MPH</v>
      </c>
      <c r="Q90" s="471" t="s">
        <v>216</v>
      </c>
      <c r="R90" s="466" t="s">
        <v>77</v>
      </c>
      <c r="S90" s="466">
        <v>20</v>
      </c>
      <c r="T90" s="469" t="s">
        <v>891</v>
      </c>
      <c r="U90" s="475" t="s">
        <v>108</v>
      </c>
      <c r="V90" s="213">
        <v>0.1</v>
      </c>
      <c r="W90" s="207">
        <f t="shared" si="7"/>
        <v>0.1</v>
      </c>
      <c r="X90" s="207">
        <f t="shared" si="8"/>
        <v>0.1</v>
      </c>
    </row>
    <row r="91" spans="2:24" ht="28.8" x14ac:dyDescent="0.25">
      <c r="B91" s="292" t="s">
        <v>784</v>
      </c>
      <c r="C91" s="315">
        <v>150</v>
      </c>
      <c r="D91" s="41" t="s">
        <v>452</v>
      </c>
      <c r="F91" s="224"/>
      <c r="N91" s="455" t="s">
        <v>656</v>
      </c>
      <c r="O91" s="456" t="s">
        <v>858</v>
      </c>
      <c r="P91" s="172" t="str">
        <f t="shared" si="6"/>
        <v>I20: Left Turning Traffic Calming Treatments (Hardened Centerline), posted speeds &lt;35 MPH</v>
      </c>
      <c r="Q91" s="471" t="s">
        <v>216</v>
      </c>
      <c r="R91" s="466" t="s">
        <v>77</v>
      </c>
      <c r="S91" s="466">
        <v>20</v>
      </c>
      <c r="T91" s="469" t="s">
        <v>891</v>
      </c>
      <c r="U91" s="475" t="s">
        <v>108</v>
      </c>
      <c r="V91" s="213">
        <v>0.1</v>
      </c>
      <c r="W91" s="207">
        <f t="shared" si="7"/>
        <v>0.1</v>
      </c>
      <c r="X91" s="207">
        <f t="shared" si="8"/>
        <v>0.1</v>
      </c>
    </row>
    <row r="92" spans="2:24" ht="43.2" x14ac:dyDescent="0.25">
      <c r="B92" s="292" t="s">
        <v>785</v>
      </c>
      <c r="C92" s="315">
        <v>151</v>
      </c>
      <c r="D92" s="41" t="s">
        <v>453</v>
      </c>
      <c r="F92" s="224"/>
      <c r="N92" s="488" t="s">
        <v>658</v>
      </c>
      <c r="O92" s="486" t="s">
        <v>900</v>
      </c>
      <c r="P92" s="172" t="str">
        <f t="shared" si="6"/>
        <v>I21: (1 - 2 CMs): Improve Intersection Warning: Stop Ahead Pavement Markings, Stop Ahead Signs, Larger Signs, Additional Stop Signs and/or Other Intersection Warning or Regulatory Signs</v>
      </c>
      <c r="Q92" s="466" t="s">
        <v>77</v>
      </c>
      <c r="R92" s="466" t="s">
        <v>77</v>
      </c>
      <c r="S92" s="466">
        <v>10</v>
      </c>
      <c r="T92" s="467" t="s">
        <v>890</v>
      </c>
      <c r="U92" s="484" t="s">
        <v>95</v>
      </c>
      <c r="V92" s="213">
        <v>0.2</v>
      </c>
      <c r="W92" s="207">
        <f t="shared" ref="W92:W97" si="9">V92</f>
        <v>0.2</v>
      </c>
      <c r="X92" s="207">
        <f t="shared" ref="X92:X97" si="10">IF(R92="all",V92,0)</f>
        <v>0.2</v>
      </c>
    </row>
    <row r="93" spans="2:24" ht="43.2" x14ac:dyDescent="0.25">
      <c r="B93" s="292" t="s">
        <v>786</v>
      </c>
      <c r="C93" s="315">
        <v>153</v>
      </c>
      <c r="D93" s="41" t="s">
        <v>454</v>
      </c>
      <c r="F93" s="224"/>
      <c r="N93" s="488" t="s">
        <v>658</v>
      </c>
      <c r="O93" s="486" t="s">
        <v>901</v>
      </c>
      <c r="P93" s="172" t="str">
        <f t="shared" si="6"/>
        <v>I21: (3 - 4 CMs)- Improve Intersection Warning: Stop Ahead Pavement Markings, Stop Ahead Signs, Larger Signs, Additional Stop Signs and/or Other Intersection Warning or Regulatory Signs</v>
      </c>
      <c r="Q93" s="466" t="s">
        <v>77</v>
      </c>
      <c r="R93" s="466" t="s">
        <v>77</v>
      </c>
      <c r="S93" s="466">
        <v>10</v>
      </c>
      <c r="T93" s="467" t="s">
        <v>890</v>
      </c>
      <c r="U93" s="484" t="s">
        <v>95</v>
      </c>
      <c r="V93" s="213">
        <v>0.25</v>
      </c>
      <c r="W93" s="207">
        <f t="shared" si="9"/>
        <v>0.25</v>
      </c>
      <c r="X93" s="207">
        <f t="shared" si="10"/>
        <v>0.25</v>
      </c>
    </row>
    <row r="94" spans="2:24" ht="43.2" x14ac:dyDescent="0.25">
      <c r="B94" s="292" t="s">
        <v>787</v>
      </c>
      <c r="C94" s="315">
        <v>154</v>
      </c>
      <c r="D94" s="41" t="s">
        <v>455</v>
      </c>
      <c r="F94" s="224"/>
      <c r="N94" s="488" t="s">
        <v>658</v>
      </c>
      <c r="O94" s="486" t="s">
        <v>902</v>
      </c>
      <c r="P94" s="172" t="str">
        <f t="shared" si="6"/>
        <v>I21: (5 - 7 CMs): Improve Intersection Warning: Stop Ahead Pavement Markings, Stop Ahead Signs, Larger Signs, Additional Stop Signs and/or Other Intersection Warning or Regulatory Signs</v>
      </c>
      <c r="Q94" s="466" t="s">
        <v>77</v>
      </c>
      <c r="R94" s="466" t="s">
        <v>77</v>
      </c>
      <c r="S94" s="466">
        <v>10</v>
      </c>
      <c r="T94" s="467" t="s">
        <v>890</v>
      </c>
      <c r="U94" s="484" t="s">
        <v>95</v>
      </c>
      <c r="V94" s="213">
        <v>0.3</v>
      </c>
      <c r="W94" s="207">
        <f t="shared" si="9"/>
        <v>0.3</v>
      </c>
      <c r="X94" s="207">
        <f t="shared" si="10"/>
        <v>0.3</v>
      </c>
    </row>
    <row r="95" spans="2:24" ht="15.6" x14ac:dyDescent="0.25">
      <c r="B95" s="292" t="s">
        <v>788</v>
      </c>
      <c r="C95" s="315">
        <v>155</v>
      </c>
      <c r="D95" s="41" t="s">
        <v>579</v>
      </c>
      <c r="F95" s="224"/>
      <c r="N95" s="455" t="s">
        <v>859</v>
      </c>
      <c r="O95" s="459" t="s">
        <v>860</v>
      </c>
      <c r="P95" s="172" t="str">
        <f t="shared" si="6"/>
        <v>I22: Install Advance Warning Signs (Signal Ahead)</v>
      </c>
      <c r="Q95" s="472" t="s">
        <v>134</v>
      </c>
      <c r="R95" s="473" t="s">
        <v>77</v>
      </c>
      <c r="S95" s="473">
        <v>10</v>
      </c>
      <c r="T95" s="469" t="s">
        <v>891</v>
      </c>
      <c r="U95" s="475" t="s">
        <v>108</v>
      </c>
      <c r="V95" s="213">
        <v>0.35</v>
      </c>
      <c r="W95" s="207">
        <f t="shared" si="9"/>
        <v>0.35</v>
      </c>
      <c r="X95" s="207">
        <f t="shared" si="10"/>
        <v>0.35</v>
      </c>
    </row>
    <row r="96" spans="2:24" ht="28.8" x14ac:dyDescent="0.25">
      <c r="B96" s="292" t="s">
        <v>789</v>
      </c>
      <c r="C96" s="315">
        <v>157</v>
      </c>
      <c r="D96" s="41" t="s">
        <v>456</v>
      </c>
      <c r="F96" s="224"/>
      <c r="N96" s="455" t="s">
        <v>861</v>
      </c>
      <c r="O96" s="459" t="s">
        <v>652</v>
      </c>
      <c r="P96" s="172" t="str">
        <f t="shared" si="6"/>
        <v>I23: Increase retroreflectivity of Stop Signs (reflective strips on sign post optional)</v>
      </c>
      <c r="Q96" s="472" t="s">
        <v>134</v>
      </c>
      <c r="R96" s="473" t="s">
        <v>77</v>
      </c>
      <c r="S96" s="473">
        <v>10</v>
      </c>
      <c r="T96" s="467" t="s">
        <v>890</v>
      </c>
      <c r="U96" s="484" t="s">
        <v>95</v>
      </c>
      <c r="V96" s="416">
        <v>7.0000000000000007E-2</v>
      </c>
      <c r="W96" s="207">
        <f t="shared" si="9"/>
        <v>7.0000000000000007E-2</v>
      </c>
      <c r="X96" s="207">
        <f t="shared" si="10"/>
        <v>7.0000000000000007E-2</v>
      </c>
    </row>
    <row r="97" spans="2:24" ht="15.6" x14ac:dyDescent="0.25">
      <c r="B97" s="292" t="s">
        <v>790</v>
      </c>
      <c r="C97" s="315">
        <v>160</v>
      </c>
      <c r="D97" s="41" t="s">
        <v>457</v>
      </c>
      <c r="F97" s="224"/>
      <c r="N97" s="455" t="s">
        <v>862</v>
      </c>
      <c r="O97" s="456" t="s">
        <v>232</v>
      </c>
      <c r="P97" s="172" t="str">
        <f t="shared" si="6"/>
        <v>I24: Provide Flashing Beacons at All-Way Stop Controlled Intersections</v>
      </c>
      <c r="Q97" s="471" t="s">
        <v>134</v>
      </c>
      <c r="R97" s="466" t="s">
        <v>77</v>
      </c>
      <c r="S97" s="466">
        <v>10</v>
      </c>
      <c r="T97" s="467" t="s">
        <v>890</v>
      </c>
      <c r="U97" s="484" t="s">
        <v>95</v>
      </c>
      <c r="V97" s="416">
        <v>0.28000000000000003</v>
      </c>
      <c r="W97" s="207">
        <f t="shared" si="9"/>
        <v>0.28000000000000003</v>
      </c>
      <c r="X97" s="207">
        <f t="shared" si="10"/>
        <v>0.28000000000000003</v>
      </c>
    </row>
    <row r="98" spans="2:24" ht="15.6" x14ac:dyDescent="0.25">
      <c r="B98" s="292" t="s">
        <v>791</v>
      </c>
      <c r="C98" s="315">
        <v>161</v>
      </c>
      <c r="D98" s="41" t="s">
        <v>458</v>
      </c>
      <c r="F98" s="224"/>
      <c r="N98" s="455" t="s">
        <v>863</v>
      </c>
      <c r="O98" s="456" t="s">
        <v>234</v>
      </c>
      <c r="P98" s="172" t="str">
        <f t="shared" si="6"/>
        <v>I25: Provide Flashing Beacons at Minor Road Stop Controlled Intersections</v>
      </c>
      <c r="Q98" s="476" t="s">
        <v>134</v>
      </c>
      <c r="R98" s="466" t="s">
        <v>77</v>
      </c>
      <c r="S98" s="466">
        <v>10</v>
      </c>
      <c r="T98" s="467" t="s">
        <v>890</v>
      </c>
      <c r="U98" s="484" t="s">
        <v>95</v>
      </c>
      <c r="V98" s="213">
        <v>0.13</v>
      </c>
      <c r="W98" s="207">
        <f>V98</f>
        <v>0.13</v>
      </c>
      <c r="X98" s="207">
        <f t="shared" ref="X98:X168" si="11">IF(R98="all",V98,0)</f>
        <v>0.13</v>
      </c>
    </row>
    <row r="99" spans="2:24" ht="28.8" x14ac:dyDescent="0.25">
      <c r="B99" s="292" t="s">
        <v>792</v>
      </c>
      <c r="C99" s="315">
        <v>162</v>
      </c>
      <c r="D99" s="41" t="s">
        <v>459</v>
      </c>
      <c r="F99" s="224"/>
      <c r="N99" s="455" t="s">
        <v>864</v>
      </c>
      <c r="O99" s="456" t="s">
        <v>236</v>
      </c>
      <c r="P99" s="172" t="str">
        <f t="shared" si="6"/>
        <v>I26: Provide Actuated Flashing Beacons Triggered by Approaching Vehicles at Unsignalized Intersections</v>
      </c>
      <c r="Q99" s="466" t="s">
        <v>77</v>
      </c>
      <c r="R99" s="466" t="s">
        <v>77</v>
      </c>
      <c r="S99" s="466">
        <v>10</v>
      </c>
      <c r="T99" s="467" t="s">
        <v>890</v>
      </c>
      <c r="U99" s="484" t="s">
        <v>95</v>
      </c>
      <c r="V99" s="213">
        <v>0.27</v>
      </c>
      <c r="W99" s="207">
        <f>V99</f>
        <v>0.27</v>
      </c>
      <c r="X99" s="207">
        <f t="shared" si="11"/>
        <v>0.27</v>
      </c>
    </row>
    <row r="100" spans="2:24" ht="15.6" x14ac:dyDescent="0.25">
      <c r="B100" s="292" t="s">
        <v>793</v>
      </c>
      <c r="C100" s="315">
        <v>163</v>
      </c>
      <c r="D100" s="294" t="s">
        <v>595</v>
      </c>
      <c r="F100" s="224"/>
      <c r="N100" s="455" t="s">
        <v>865</v>
      </c>
      <c r="O100" s="456" t="s">
        <v>653</v>
      </c>
      <c r="P100" s="172" t="str">
        <f t="shared" si="6"/>
        <v>I27: Install Transverse Rumble Strips on Stop Controlled Approach(es)</v>
      </c>
      <c r="Q100" s="466" t="s">
        <v>77</v>
      </c>
      <c r="R100" s="466" t="s">
        <v>893</v>
      </c>
      <c r="S100" s="494">
        <v>10</v>
      </c>
      <c r="T100" s="467" t="s">
        <v>890</v>
      </c>
      <c r="U100" s="484" t="s">
        <v>95</v>
      </c>
      <c r="V100" s="213">
        <v>0.25</v>
      </c>
      <c r="W100" s="207">
        <f>V100</f>
        <v>0.25</v>
      </c>
      <c r="X100" s="207">
        <f t="shared" si="11"/>
        <v>0</v>
      </c>
    </row>
    <row r="101" spans="2:24" ht="15.6" x14ac:dyDescent="0.25">
      <c r="B101" s="292" t="s">
        <v>794</v>
      </c>
      <c r="C101" s="315">
        <v>164</v>
      </c>
      <c r="D101" s="41" t="s">
        <v>460</v>
      </c>
      <c r="F101" s="224"/>
      <c r="N101" s="455" t="s">
        <v>866</v>
      </c>
      <c r="O101" s="456" t="s">
        <v>239</v>
      </c>
      <c r="P101" s="172" t="str">
        <f t="shared" si="6"/>
        <v>I28: Install 6 ft. or greater Raised Divider on Stop Approach (Splitter Island)</v>
      </c>
      <c r="Q101" s="466" t="s">
        <v>77</v>
      </c>
      <c r="R101" s="466" t="s">
        <v>77</v>
      </c>
      <c r="S101" s="466">
        <v>20</v>
      </c>
      <c r="T101" s="467" t="s">
        <v>890</v>
      </c>
      <c r="U101" s="484" t="s">
        <v>95</v>
      </c>
      <c r="V101" s="213">
        <v>0.15</v>
      </c>
      <c r="W101" s="207">
        <v>0</v>
      </c>
      <c r="X101" s="207">
        <f t="shared" si="11"/>
        <v>0.15</v>
      </c>
    </row>
    <row r="102" spans="2:24" ht="15.6" x14ac:dyDescent="0.25">
      <c r="B102" s="292" t="s">
        <v>795</v>
      </c>
      <c r="C102" s="315">
        <v>171</v>
      </c>
      <c r="D102" s="41" t="s">
        <v>461</v>
      </c>
      <c r="F102" s="224"/>
      <c r="N102" s="455" t="s">
        <v>867</v>
      </c>
      <c r="O102" s="459" t="s">
        <v>241</v>
      </c>
      <c r="P102" s="172" t="str">
        <f t="shared" si="6"/>
        <v>I29: Prohibit Right-Turn-On-Red</v>
      </c>
      <c r="Q102" s="473" t="s">
        <v>77</v>
      </c>
      <c r="R102" s="473" t="s">
        <v>77</v>
      </c>
      <c r="S102" s="473">
        <v>10</v>
      </c>
      <c r="T102" s="469" t="s">
        <v>891</v>
      </c>
      <c r="U102" s="484" t="s">
        <v>95</v>
      </c>
      <c r="V102" s="213">
        <v>0.09</v>
      </c>
      <c r="W102" s="207">
        <f t="shared" ref="W102:W168" si="12">V102</f>
        <v>0.09</v>
      </c>
      <c r="X102" s="207">
        <f t="shared" si="11"/>
        <v>0.09</v>
      </c>
    </row>
    <row r="103" spans="2:24" ht="15.6" x14ac:dyDescent="0.25">
      <c r="B103" s="292" t="s">
        <v>796</v>
      </c>
      <c r="C103" s="315">
        <v>172</v>
      </c>
      <c r="D103" s="41" t="s">
        <v>462</v>
      </c>
      <c r="F103" s="224"/>
      <c r="N103" s="455" t="s">
        <v>868</v>
      </c>
      <c r="O103" s="459" t="s">
        <v>655</v>
      </c>
      <c r="P103" s="172" t="str">
        <f t="shared" si="6"/>
        <v>I30: Provide "Stop Ahead" pavement markings</v>
      </c>
      <c r="Q103" s="473" t="s">
        <v>77</v>
      </c>
      <c r="R103" s="473" t="s">
        <v>77</v>
      </c>
      <c r="S103" s="473">
        <v>10</v>
      </c>
      <c r="T103" s="467" t="s">
        <v>890</v>
      </c>
      <c r="U103" s="475" t="s">
        <v>6</v>
      </c>
      <c r="V103" s="214">
        <v>0.31</v>
      </c>
      <c r="W103" s="207">
        <f t="shared" si="12"/>
        <v>0.31</v>
      </c>
      <c r="X103" s="207">
        <f t="shared" si="11"/>
        <v>0.31</v>
      </c>
    </row>
    <row r="104" spans="2:24" ht="15.6" x14ac:dyDescent="0.25">
      <c r="B104" s="292" t="s">
        <v>797</v>
      </c>
      <c r="C104" s="315">
        <v>173</v>
      </c>
      <c r="D104" s="41" t="s">
        <v>463</v>
      </c>
      <c r="F104" s="224"/>
      <c r="N104" s="455" t="s">
        <v>869</v>
      </c>
      <c r="O104" s="459" t="s">
        <v>657</v>
      </c>
      <c r="P104" s="172" t="str">
        <f t="shared" si="6"/>
        <v>I31: Provide overhead lane-use signs</v>
      </c>
      <c r="Q104" s="472" t="s">
        <v>892</v>
      </c>
      <c r="R104" s="473" t="s">
        <v>77</v>
      </c>
      <c r="S104" s="473">
        <v>10</v>
      </c>
      <c r="T104" s="469" t="s">
        <v>891</v>
      </c>
      <c r="U104" s="484" t="s">
        <v>95</v>
      </c>
      <c r="V104" s="214">
        <v>0.1</v>
      </c>
      <c r="W104" s="207">
        <f t="shared" si="12"/>
        <v>0.1</v>
      </c>
      <c r="X104" s="207">
        <f t="shared" si="11"/>
        <v>0.1</v>
      </c>
    </row>
    <row r="105" spans="2:24" ht="72" x14ac:dyDescent="0.25">
      <c r="B105" s="292" t="s">
        <v>798</v>
      </c>
      <c r="C105" s="315">
        <v>174</v>
      </c>
      <c r="D105" s="41" t="s">
        <v>464</v>
      </c>
      <c r="F105" s="224"/>
      <c r="N105" s="488" t="s">
        <v>870</v>
      </c>
      <c r="O105" s="487" t="s">
        <v>899</v>
      </c>
      <c r="P105" s="172" t="str">
        <f t="shared" si="6"/>
        <v xml:space="preserve">I32: (2 CMs): Install Wrong Way Driving Countermeasures: Signing, Pavement markings, Geometric Modifications, and ITS Technologies (seeTable 3.1 in Wrong-Way Driving Analysis and Recommendations Final Report)
</v>
      </c>
      <c r="Q105" s="477" t="s">
        <v>77</v>
      </c>
      <c r="R105" s="467" t="s">
        <v>77</v>
      </c>
      <c r="S105" s="492">
        <v>20</v>
      </c>
      <c r="T105" s="467" t="s">
        <v>890</v>
      </c>
      <c r="U105" s="484" t="s">
        <v>95</v>
      </c>
      <c r="V105" s="214">
        <v>0.2</v>
      </c>
      <c r="W105" s="207">
        <f t="shared" si="12"/>
        <v>0.2</v>
      </c>
      <c r="X105" s="207">
        <f t="shared" si="11"/>
        <v>0.2</v>
      </c>
    </row>
    <row r="106" spans="2:24" ht="72" x14ac:dyDescent="0.25">
      <c r="B106" s="292" t="s">
        <v>799</v>
      </c>
      <c r="C106" s="315">
        <v>180</v>
      </c>
      <c r="D106" s="41" t="s">
        <v>465</v>
      </c>
      <c r="F106" s="224"/>
      <c r="N106" s="488" t="s">
        <v>870</v>
      </c>
      <c r="O106" s="487" t="s">
        <v>907</v>
      </c>
      <c r="P106" s="172" t="str">
        <f t="shared" si="6"/>
        <v xml:space="preserve">I32: (3 CMs): Install Wrong Way Driving Countermeasures: Signing, Pavement markings, Geometric Modifications, and ITS Technologies (seeTable 3.1 in Wrong-Way Driving Analysis and Recommendations Final Report)
</v>
      </c>
      <c r="Q106" s="477" t="s">
        <v>77</v>
      </c>
      <c r="R106" s="467" t="s">
        <v>77</v>
      </c>
      <c r="S106" s="492">
        <v>20</v>
      </c>
      <c r="T106" s="467" t="s">
        <v>890</v>
      </c>
      <c r="U106" s="484" t="s">
        <v>95</v>
      </c>
      <c r="V106" s="214">
        <v>0.3</v>
      </c>
      <c r="W106" s="207">
        <f t="shared" si="12"/>
        <v>0.3</v>
      </c>
      <c r="X106" s="207">
        <f t="shared" si="11"/>
        <v>0.3</v>
      </c>
    </row>
    <row r="107" spans="2:24" ht="72" x14ac:dyDescent="0.25">
      <c r="B107" s="292" t="s">
        <v>800</v>
      </c>
      <c r="C107" s="315">
        <v>181</v>
      </c>
      <c r="D107" s="41" t="s">
        <v>466</v>
      </c>
      <c r="F107" s="224"/>
      <c r="N107" s="488" t="s">
        <v>870</v>
      </c>
      <c r="O107" s="487" t="s">
        <v>906</v>
      </c>
      <c r="P107" s="172" t="str">
        <f t="shared" si="6"/>
        <v xml:space="preserve">I32: (4 or more CMs): Install Wrong Way Driving Countermeasures: Signing, Pavement markings, Geometric Modifications, and ITS Technologies (seeTable 3.1 in Wrong-Way Driving Analysis and Recommendations Final Report)
</v>
      </c>
      <c r="Q107" s="477" t="s">
        <v>77</v>
      </c>
      <c r="R107" s="467" t="s">
        <v>77</v>
      </c>
      <c r="S107" s="492">
        <v>20</v>
      </c>
      <c r="T107" s="467" t="s">
        <v>890</v>
      </c>
      <c r="U107" s="484" t="s">
        <v>95</v>
      </c>
      <c r="V107" s="214">
        <v>0.4</v>
      </c>
      <c r="W107" s="207">
        <f t="shared" si="12"/>
        <v>0.4</v>
      </c>
      <c r="X107" s="207">
        <f t="shared" si="11"/>
        <v>0.4</v>
      </c>
    </row>
    <row r="108" spans="2:24" ht="26.4" x14ac:dyDescent="0.25">
      <c r="B108" s="292" t="s">
        <v>801</v>
      </c>
      <c r="C108" s="315">
        <v>189</v>
      </c>
      <c r="D108" s="41" t="s">
        <v>467</v>
      </c>
      <c r="F108" s="224"/>
      <c r="N108" s="455" t="s">
        <v>871</v>
      </c>
      <c r="O108" s="456" t="s">
        <v>872</v>
      </c>
      <c r="P108" s="172" t="str">
        <f t="shared" ref="P108:P109" si="13">(N108&amp;":"&amp;" "&amp;O108)</f>
        <v>I33: Curb Extensions</v>
      </c>
      <c r="Q108" s="477" t="s">
        <v>77</v>
      </c>
      <c r="R108" s="467" t="s">
        <v>77</v>
      </c>
      <c r="S108" s="493">
        <v>20</v>
      </c>
      <c r="T108" s="469" t="s">
        <v>889</v>
      </c>
      <c r="U108" s="470" t="s">
        <v>108</v>
      </c>
      <c r="V108" s="214">
        <v>0.3</v>
      </c>
      <c r="W108" s="207">
        <f t="shared" si="12"/>
        <v>0.3</v>
      </c>
      <c r="X108" s="207">
        <f t="shared" si="11"/>
        <v>0.3</v>
      </c>
    </row>
    <row r="109" spans="2:24" ht="15.6" x14ac:dyDescent="0.25">
      <c r="B109" s="292" t="s">
        <v>802</v>
      </c>
      <c r="C109" s="315">
        <v>191</v>
      </c>
      <c r="D109" s="41" t="s">
        <v>468</v>
      </c>
      <c r="F109" s="224"/>
      <c r="N109" s="455" t="s">
        <v>76</v>
      </c>
      <c r="O109" s="458" t="s">
        <v>242</v>
      </c>
      <c r="P109" s="172" t="str">
        <f t="shared" si="13"/>
        <v>BP1: Install Pedestrian Countdown Timer(s)</v>
      </c>
      <c r="Q109" s="471" t="s">
        <v>78</v>
      </c>
      <c r="R109" s="466" t="s">
        <v>77</v>
      </c>
      <c r="S109" s="466">
        <v>20</v>
      </c>
      <c r="T109" s="469" t="s">
        <v>891</v>
      </c>
      <c r="U109" s="484" t="s">
        <v>95</v>
      </c>
      <c r="V109" s="214">
        <v>0.7</v>
      </c>
      <c r="W109" s="207">
        <f t="shared" si="12"/>
        <v>0.7</v>
      </c>
      <c r="X109" s="207">
        <f t="shared" si="11"/>
        <v>0.7</v>
      </c>
    </row>
    <row r="110" spans="2:24" ht="26.4" x14ac:dyDescent="0.25">
      <c r="B110" s="292" t="s">
        <v>803</v>
      </c>
      <c r="C110" s="315">
        <v>193</v>
      </c>
      <c r="D110" s="41" t="s">
        <v>469</v>
      </c>
      <c r="F110" s="224"/>
      <c r="N110" s="455" t="s">
        <v>243</v>
      </c>
      <c r="O110" s="456" t="s">
        <v>688</v>
      </c>
      <c r="P110" s="172" t="str">
        <f t="shared" ref="P110:P133" si="14">(N110&amp;":"&amp;" "&amp;O110)</f>
        <v>BP2: Provide Intersection Lighting (Bike &amp; Ped)</v>
      </c>
      <c r="Q110" s="471" t="s">
        <v>244</v>
      </c>
      <c r="R110" s="466" t="s">
        <v>888</v>
      </c>
      <c r="S110" s="466">
        <v>20</v>
      </c>
      <c r="T110" s="469" t="s">
        <v>889</v>
      </c>
      <c r="U110" s="484" t="s">
        <v>95</v>
      </c>
      <c r="V110" s="214">
        <v>0.42</v>
      </c>
      <c r="W110" s="207">
        <f t="shared" si="12"/>
        <v>0.42</v>
      </c>
      <c r="X110" s="207">
        <f t="shared" si="11"/>
        <v>0</v>
      </c>
    </row>
    <row r="111" spans="2:24" ht="28.8" x14ac:dyDescent="0.25">
      <c r="B111" s="292" t="s">
        <v>804</v>
      </c>
      <c r="C111" s="315">
        <v>194</v>
      </c>
      <c r="D111" s="41" t="s">
        <v>470</v>
      </c>
      <c r="F111" s="224"/>
      <c r="N111" s="455" t="s">
        <v>245</v>
      </c>
      <c r="O111" s="458" t="s">
        <v>246</v>
      </c>
      <c r="P111" s="172" t="str">
        <f t="shared" si="14"/>
        <v>BP3: Install Urban Leading Pedestrian or Bicycle Interval at Signalized Intersection</v>
      </c>
      <c r="Q111" s="471" t="s">
        <v>247</v>
      </c>
      <c r="R111" s="466" t="s">
        <v>77</v>
      </c>
      <c r="S111" s="466">
        <v>10</v>
      </c>
      <c r="T111" s="469" t="s">
        <v>891</v>
      </c>
      <c r="U111" s="470" t="s">
        <v>108</v>
      </c>
      <c r="V111" s="213">
        <v>0.37</v>
      </c>
      <c r="W111" s="207">
        <f t="shared" si="12"/>
        <v>0.37</v>
      </c>
      <c r="X111" s="207">
        <f t="shared" si="11"/>
        <v>0.37</v>
      </c>
    </row>
    <row r="112" spans="2:24" ht="15.6" x14ac:dyDescent="0.25">
      <c r="B112" s="292" t="s">
        <v>805</v>
      </c>
      <c r="C112" s="315">
        <v>200</v>
      </c>
      <c r="D112" s="41" t="s">
        <v>471</v>
      </c>
      <c r="F112" s="224"/>
      <c r="N112" s="455" t="s">
        <v>248</v>
      </c>
      <c r="O112" s="458" t="s">
        <v>249</v>
      </c>
      <c r="P112" s="172" t="str">
        <f t="shared" si="14"/>
        <v>BP4: Install No Pedestrian Phase Feature with Flashing Yellow Arrow</v>
      </c>
      <c r="Q112" s="471" t="s">
        <v>78</v>
      </c>
      <c r="R112" s="466" t="s">
        <v>77</v>
      </c>
      <c r="S112" s="466">
        <v>20</v>
      </c>
      <c r="T112" s="469" t="s">
        <v>891</v>
      </c>
      <c r="U112" s="484" t="s">
        <v>95</v>
      </c>
      <c r="V112" s="213">
        <v>0.43</v>
      </c>
      <c r="W112" s="207">
        <f t="shared" si="12"/>
        <v>0.43</v>
      </c>
      <c r="X112" s="207">
        <f t="shared" si="11"/>
        <v>0.43</v>
      </c>
    </row>
    <row r="113" spans="2:24" ht="27.75" customHeight="1" x14ac:dyDescent="0.25">
      <c r="B113" s="292" t="s">
        <v>806</v>
      </c>
      <c r="C113" s="315">
        <v>201</v>
      </c>
      <c r="D113" s="41" t="s">
        <v>472</v>
      </c>
      <c r="F113" s="224"/>
      <c r="N113" s="455" t="s">
        <v>250</v>
      </c>
      <c r="O113" s="456" t="s">
        <v>873</v>
      </c>
      <c r="P113" s="172" t="str">
        <f t="shared" si="14"/>
        <v>BP5: Reduce Right Turn Permissive Conflicts (right turn arrow)</v>
      </c>
      <c r="Q113" s="472" t="s">
        <v>247</v>
      </c>
      <c r="R113" s="473" t="s">
        <v>77</v>
      </c>
      <c r="S113" s="491">
        <v>20</v>
      </c>
      <c r="T113" s="469" t="s">
        <v>891</v>
      </c>
      <c r="U113" s="484" t="s">
        <v>95</v>
      </c>
      <c r="V113" s="213">
        <v>0.2</v>
      </c>
      <c r="W113" s="207">
        <f t="shared" si="12"/>
        <v>0.2</v>
      </c>
      <c r="X113" s="207">
        <f t="shared" si="11"/>
        <v>0.2</v>
      </c>
    </row>
    <row r="114" spans="2:24" ht="26.4" x14ac:dyDescent="0.25">
      <c r="B114" s="292" t="s">
        <v>807</v>
      </c>
      <c r="C114" s="315">
        <v>210</v>
      </c>
      <c r="D114" s="41" t="s">
        <v>473</v>
      </c>
      <c r="F114" s="224"/>
      <c r="N114" s="455" t="s">
        <v>253</v>
      </c>
      <c r="O114" s="458" t="s">
        <v>251</v>
      </c>
      <c r="P114" s="172" t="str">
        <f t="shared" si="14"/>
        <v>BP6: Install Urban Green Bike Lanes at Conflict Points</v>
      </c>
      <c r="Q114" s="471" t="s">
        <v>252</v>
      </c>
      <c r="R114" s="466" t="s">
        <v>77</v>
      </c>
      <c r="S114" s="466">
        <v>10</v>
      </c>
      <c r="T114" s="469" t="s">
        <v>889</v>
      </c>
      <c r="U114" s="470" t="s">
        <v>108</v>
      </c>
      <c r="V114" s="213">
        <v>0.39</v>
      </c>
      <c r="W114" s="207">
        <f t="shared" si="12"/>
        <v>0.39</v>
      </c>
      <c r="X114" s="207">
        <f t="shared" si="11"/>
        <v>0.39</v>
      </c>
    </row>
    <row r="115" spans="2:24" ht="15.6" x14ac:dyDescent="0.25">
      <c r="B115" s="292" t="s">
        <v>808</v>
      </c>
      <c r="C115" s="315">
        <v>211</v>
      </c>
      <c r="D115" s="41" t="s">
        <v>474</v>
      </c>
      <c r="F115" s="224"/>
      <c r="N115" s="455" t="s">
        <v>255</v>
      </c>
      <c r="O115" s="458" t="s">
        <v>254</v>
      </c>
      <c r="P115" s="172" t="str">
        <f t="shared" si="14"/>
        <v>BP7: Install Bike Box at Conflict Points</v>
      </c>
      <c r="Q115" s="471" t="s">
        <v>252</v>
      </c>
      <c r="R115" s="466" t="s">
        <v>77</v>
      </c>
      <c r="S115" s="466">
        <v>10</v>
      </c>
      <c r="T115" s="469" t="s">
        <v>891</v>
      </c>
      <c r="U115" s="484" t="s">
        <v>95</v>
      </c>
      <c r="V115" s="213">
        <v>0.35</v>
      </c>
      <c r="W115" s="207">
        <f t="shared" si="12"/>
        <v>0.35</v>
      </c>
      <c r="X115" s="207">
        <f t="shared" si="11"/>
        <v>0.35</v>
      </c>
    </row>
    <row r="116" spans="2:24" ht="15.6" x14ac:dyDescent="0.25">
      <c r="B116" s="292" t="s">
        <v>809</v>
      </c>
      <c r="C116" s="315">
        <v>212</v>
      </c>
      <c r="D116" s="41" t="s">
        <v>479</v>
      </c>
      <c r="F116" s="224"/>
      <c r="N116" s="455" t="s">
        <v>874</v>
      </c>
      <c r="O116" s="456" t="s">
        <v>659</v>
      </c>
      <c r="P116" s="172" t="str">
        <f t="shared" si="14"/>
        <v>BP8: Install Pedestrian Refuge Island</v>
      </c>
      <c r="Q116" s="471" t="s">
        <v>78</v>
      </c>
      <c r="R116" s="466" t="s">
        <v>77</v>
      </c>
      <c r="S116" s="466">
        <v>20</v>
      </c>
      <c r="T116" s="469" t="s">
        <v>151</v>
      </c>
      <c r="U116" s="484" t="s">
        <v>95</v>
      </c>
      <c r="V116" s="213">
        <v>0.31</v>
      </c>
      <c r="W116" s="207">
        <f t="shared" si="12"/>
        <v>0.31</v>
      </c>
      <c r="X116" s="207">
        <f t="shared" si="11"/>
        <v>0.31</v>
      </c>
    </row>
    <row r="117" spans="2:24" ht="15.6" x14ac:dyDescent="0.25">
      <c r="B117" s="292" t="s">
        <v>810</v>
      </c>
      <c r="C117" s="315">
        <v>215</v>
      </c>
      <c r="D117" s="41" t="s">
        <v>475</v>
      </c>
      <c r="F117" s="224"/>
      <c r="N117" s="455" t="s">
        <v>875</v>
      </c>
      <c r="O117" s="462" t="s">
        <v>689</v>
      </c>
      <c r="P117" s="172" t="str">
        <f t="shared" si="14"/>
        <v>BP9: Install Rectangular Rapid Flashing Beacon (2-Lane Road)</v>
      </c>
      <c r="Q117" s="471" t="s">
        <v>78</v>
      </c>
      <c r="R117" s="478" t="s">
        <v>77</v>
      </c>
      <c r="S117" s="478">
        <v>20</v>
      </c>
      <c r="T117" s="469" t="s">
        <v>151</v>
      </c>
      <c r="U117" s="484" t="s">
        <v>95</v>
      </c>
      <c r="V117" s="213">
        <v>0.1</v>
      </c>
      <c r="W117" s="207">
        <f t="shared" si="12"/>
        <v>0.1</v>
      </c>
      <c r="X117" s="207">
        <f t="shared" si="11"/>
        <v>0.1</v>
      </c>
    </row>
    <row r="118" spans="2:24" ht="15.6" x14ac:dyDescent="0.25">
      <c r="B118" s="292" t="s">
        <v>811</v>
      </c>
      <c r="C118" s="315">
        <v>225</v>
      </c>
      <c r="D118" s="41" t="s">
        <v>476</v>
      </c>
      <c r="F118" s="224"/>
      <c r="N118" s="455" t="s">
        <v>876</v>
      </c>
      <c r="O118" s="461" t="s">
        <v>682</v>
      </c>
      <c r="P118" s="172" t="str">
        <f t="shared" si="14"/>
        <v>BP10: Install Pedestrian Activated Beacon at Intersection</v>
      </c>
      <c r="Q118" s="472" t="s">
        <v>247</v>
      </c>
      <c r="R118" s="473" t="s">
        <v>77</v>
      </c>
      <c r="S118" s="473">
        <v>20</v>
      </c>
      <c r="T118" s="469" t="s">
        <v>151</v>
      </c>
      <c r="U118" s="475" t="s">
        <v>108</v>
      </c>
      <c r="V118" s="213">
        <v>0.1</v>
      </c>
      <c r="W118" s="207">
        <f t="shared" si="12"/>
        <v>0.1</v>
      </c>
      <c r="X118" s="207">
        <f t="shared" si="11"/>
        <v>0.1</v>
      </c>
    </row>
    <row r="119" spans="2:24" ht="28.8" x14ac:dyDescent="0.25">
      <c r="B119" s="292" t="s">
        <v>812</v>
      </c>
      <c r="C119" s="315">
        <v>226</v>
      </c>
      <c r="D119" s="41" t="s">
        <v>477</v>
      </c>
      <c r="F119" s="224"/>
      <c r="N119" s="455" t="s">
        <v>256</v>
      </c>
      <c r="O119" s="462" t="s">
        <v>690</v>
      </c>
      <c r="P119" s="172" t="str">
        <f t="shared" si="14"/>
        <v>BP11: Install Rectangular Rapid Flashing Beacon without Median (3-Lane or More Roadway)</v>
      </c>
      <c r="Q119" s="471" t="s">
        <v>78</v>
      </c>
      <c r="R119" s="478" t="s">
        <v>77</v>
      </c>
      <c r="S119" s="478">
        <v>20</v>
      </c>
      <c r="T119" s="469" t="s">
        <v>151</v>
      </c>
      <c r="U119" s="484" t="s">
        <v>95</v>
      </c>
      <c r="V119" s="213">
        <v>0.1</v>
      </c>
      <c r="W119" s="207">
        <f t="shared" si="12"/>
        <v>0.1</v>
      </c>
      <c r="X119" s="207">
        <f t="shared" si="11"/>
        <v>0.1</v>
      </c>
    </row>
    <row r="120" spans="2:24" ht="28.8" x14ac:dyDescent="0.25">
      <c r="B120" s="292" t="s">
        <v>813</v>
      </c>
      <c r="C120" s="315">
        <v>227</v>
      </c>
      <c r="D120" s="41" t="s">
        <v>478</v>
      </c>
      <c r="F120" s="224"/>
      <c r="N120" s="455" t="s">
        <v>258</v>
      </c>
      <c r="O120" s="462" t="s">
        <v>691</v>
      </c>
      <c r="P120" s="172" t="str">
        <f t="shared" si="14"/>
        <v>BP12: Install Rectangular Rapid Flashing Beacon with Median (3-Lane or More Roadway)</v>
      </c>
      <c r="Q120" s="471" t="s">
        <v>78</v>
      </c>
      <c r="R120" s="478" t="s">
        <v>77</v>
      </c>
      <c r="S120" s="478">
        <v>20</v>
      </c>
      <c r="T120" s="469" t="s">
        <v>151</v>
      </c>
      <c r="U120" s="484" t="s">
        <v>95</v>
      </c>
      <c r="V120" s="213">
        <v>0.56000000000000005</v>
      </c>
      <c r="W120" s="207">
        <f t="shared" si="12"/>
        <v>0.56000000000000005</v>
      </c>
      <c r="X120" s="207">
        <f t="shared" si="11"/>
        <v>0.56000000000000005</v>
      </c>
    </row>
    <row r="121" spans="2:24" ht="15.6" x14ac:dyDescent="0.25">
      <c r="B121" s="292" t="s">
        <v>814</v>
      </c>
      <c r="C121" s="315">
        <v>228</v>
      </c>
      <c r="D121" s="294" t="s">
        <v>602</v>
      </c>
      <c r="F121" s="224"/>
      <c r="N121" s="455" t="s">
        <v>260</v>
      </c>
      <c r="O121" s="461" t="s">
        <v>683</v>
      </c>
      <c r="P121" s="172" t="str">
        <f t="shared" si="14"/>
        <v>BP13: Install Pedestrian Activated Beacon Midblock</v>
      </c>
      <c r="Q121" s="472" t="s">
        <v>247</v>
      </c>
      <c r="R121" s="473" t="s">
        <v>77</v>
      </c>
      <c r="S121" s="473">
        <v>20</v>
      </c>
      <c r="T121" s="469" t="s">
        <v>151</v>
      </c>
      <c r="U121" s="475" t="s">
        <v>108</v>
      </c>
      <c r="V121" s="213">
        <v>0.1</v>
      </c>
      <c r="W121" s="207">
        <f t="shared" si="12"/>
        <v>0.1</v>
      </c>
      <c r="X121" s="207">
        <f t="shared" si="11"/>
        <v>0.1</v>
      </c>
    </row>
    <row r="122" spans="2:24" ht="28.8" x14ac:dyDescent="0.25">
      <c r="B122" s="292" t="s">
        <v>815</v>
      </c>
      <c r="C122" s="315">
        <v>229</v>
      </c>
      <c r="D122" s="41" t="s">
        <v>480</v>
      </c>
      <c r="F122" s="224"/>
      <c r="N122" s="455" t="s">
        <v>262</v>
      </c>
      <c r="O122" s="461" t="s">
        <v>684</v>
      </c>
      <c r="P122" s="172" t="str">
        <f t="shared" si="14"/>
        <v>BP14: Install Pedestrian Activated Beacon (flashing Beacon in conjuction with median and stop bar)</v>
      </c>
      <c r="Q122" s="472" t="s">
        <v>247</v>
      </c>
      <c r="R122" s="473" t="s">
        <v>77</v>
      </c>
      <c r="S122" s="473">
        <v>20</v>
      </c>
      <c r="T122" s="469" t="s">
        <v>151</v>
      </c>
      <c r="U122" s="475" t="s">
        <v>108</v>
      </c>
      <c r="V122" s="213">
        <v>0.56000000000000005</v>
      </c>
      <c r="W122" s="207">
        <f t="shared" si="12"/>
        <v>0.56000000000000005</v>
      </c>
      <c r="X122" s="207">
        <f t="shared" si="11"/>
        <v>0.56000000000000005</v>
      </c>
    </row>
    <row r="123" spans="2:24" ht="28.8" x14ac:dyDescent="0.25">
      <c r="B123" s="292" t="s">
        <v>816</v>
      </c>
      <c r="C123" s="315">
        <v>231</v>
      </c>
      <c r="D123" s="41" t="s">
        <v>481</v>
      </c>
      <c r="F123" s="224"/>
      <c r="N123" s="455" t="s">
        <v>264</v>
      </c>
      <c r="O123" s="456" t="s">
        <v>257</v>
      </c>
      <c r="P123" s="172" t="str">
        <f t="shared" si="14"/>
        <v>BP15: Install Continental Crosswalk Markings and Advance Pedestrian Warning Signs at Uncontrolled Locations</v>
      </c>
      <c r="Q123" s="471" t="s">
        <v>78</v>
      </c>
      <c r="R123" s="466" t="s">
        <v>77</v>
      </c>
      <c r="S123" s="466">
        <v>10</v>
      </c>
      <c r="T123" s="469" t="s">
        <v>151</v>
      </c>
      <c r="U123" s="484" t="s">
        <v>95</v>
      </c>
      <c r="V123" s="213">
        <v>0.15</v>
      </c>
      <c r="W123" s="207">
        <f t="shared" si="12"/>
        <v>0.15</v>
      </c>
      <c r="X123" s="207">
        <f t="shared" si="11"/>
        <v>0.15</v>
      </c>
    </row>
    <row r="124" spans="2:24" ht="28.8" x14ac:dyDescent="0.25">
      <c r="B124" s="292" t="s">
        <v>817</v>
      </c>
      <c r="C124" s="315">
        <v>233</v>
      </c>
      <c r="D124" s="41" t="s">
        <v>482</v>
      </c>
      <c r="F124" s="224"/>
      <c r="N124" s="455" t="s">
        <v>266</v>
      </c>
      <c r="O124" s="456" t="s">
        <v>259</v>
      </c>
      <c r="P124" s="172" t="str">
        <f t="shared" si="14"/>
        <v xml:space="preserve">BP16: Install Curb Ramps and Extensions with a Marked Crosswalk and Pedestrian Warning Signs </v>
      </c>
      <c r="Q124" s="471" t="s">
        <v>78</v>
      </c>
      <c r="R124" s="466" t="s">
        <v>77</v>
      </c>
      <c r="S124" s="466">
        <v>20</v>
      </c>
      <c r="T124" s="469" t="s">
        <v>151</v>
      </c>
      <c r="U124" s="484" t="s">
        <v>95</v>
      </c>
      <c r="V124" s="213">
        <v>0.37</v>
      </c>
      <c r="W124" s="207">
        <f t="shared" si="12"/>
        <v>0.37</v>
      </c>
      <c r="X124" s="207">
        <f t="shared" si="11"/>
        <v>0.37</v>
      </c>
    </row>
    <row r="125" spans="2:24" ht="15.6" x14ac:dyDescent="0.25">
      <c r="B125" s="292" t="s">
        <v>818</v>
      </c>
      <c r="C125" s="315">
        <v>240</v>
      </c>
      <c r="D125" s="41" t="s">
        <v>483</v>
      </c>
      <c r="F125" s="224"/>
      <c r="N125" s="455" t="s">
        <v>267</v>
      </c>
      <c r="O125" s="456" t="s">
        <v>261</v>
      </c>
      <c r="P125" s="172" t="str">
        <f t="shared" si="14"/>
        <v>BP17: Install Advance Pedestrian or Bicycle Warning Signs</v>
      </c>
      <c r="Q125" s="471" t="s">
        <v>247</v>
      </c>
      <c r="R125" s="466" t="s">
        <v>77</v>
      </c>
      <c r="S125" s="466">
        <v>10</v>
      </c>
      <c r="T125" s="469" t="s">
        <v>151</v>
      </c>
      <c r="U125" s="484" t="s">
        <v>95</v>
      </c>
      <c r="V125" s="213">
        <v>0.05</v>
      </c>
      <c r="W125" s="207">
        <f t="shared" si="12"/>
        <v>0.05</v>
      </c>
      <c r="X125" s="207">
        <f t="shared" si="11"/>
        <v>0.05</v>
      </c>
    </row>
    <row r="126" spans="2:24" ht="15.6" x14ac:dyDescent="0.25">
      <c r="B126" s="292" t="s">
        <v>819</v>
      </c>
      <c r="C126" s="315">
        <v>241</v>
      </c>
      <c r="D126" s="41" t="s">
        <v>484</v>
      </c>
      <c r="F126" s="224"/>
      <c r="N126" s="455" t="s">
        <v>269</v>
      </c>
      <c r="O126" s="456" t="s">
        <v>263</v>
      </c>
      <c r="P126" s="172" t="str">
        <f t="shared" si="14"/>
        <v>BP18: Install Pedestrian Signal</v>
      </c>
      <c r="Q126" s="471" t="s">
        <v>247</v>
      </c>
      <c r="R126" s="466" t="s">
        <v>77</v>
      </c>
      <c r="S126" s="466">
        <v>20</v>
      </c>
      <c r="T126" s="469" t="s">
        <v>151</v>
      </c>
      <c r="U126" s="484" t="s">
        <v>95</v>
      </c>
      <c r="V126" s="213">
        <v>0.55000000000000004</v>
      </c>
      <c r="W126" s="207">
        <f t="shared" si="12"/>
        <v>0.55000000000000004</v>
      </c>
      <c r="X126" s="207">
        <f t="shared" si="11"/>
        <v>0.55000000000000004</v>
      </c>
    </row>
    <row r="127" spans="2:24" ht="15.6" x14ac:dyDescent="0.25">
      <c r="B127" s="292" t="s">
        <v>820</v>
      </c>
      <c r="C127" s="315">
        <v>242</v>
      </c>
      <c r="D127" s="41" t="s">
        <v>485</v>
      </c>
      <c r="F127" s="224"/>
      <c r="N127" s="455" t="s">
        <v>271</v>
      </c>
      <c r="O127" s="456" t="s">
        <v>265</v>
      </c>
      <c r="P127" s="172" t="str">
        <f t="shared" si="14"/>
        <v>BP19: Install Pedestrian Hybrid Beacon</v>
      </c>
      <c r="Q127" s="471" t="s">
        <v>247</v>
      </c>
      <c r="R127" s="466" t="s">
        <v>77</v>
      </c>
      <c r="S127" s="466">
        <v>20</v>
      </c>
      <c r="T127" s="469" t="s">
        <v>151</v>
      </c>
      <c r="U127" s="470" t="s">
        <v>108</v>
      </c>
      <c r="V127" s="213">
        <v>0.55000000000000004</v>
      </c>
      <c r="W127" s="207">
        <f t="shared" si="12"/>
        <v>0.55000000000000004</v>
      </c>
      <c r="X127" s="207">
        <f t="shared" si="11"/>
        <v>0.55000000000000004</v>
      </c>
    </row>
    <row r="128" spans="2:24" ht="28.8" x14ac:dyDescent="0.25">
      <c r="B128" s="292" t="s">
        <v>821</v>
      </c>
      <c r="C128" s="315">
        <v>244</v>
      </c>
      <c r="D128" s="41" t="s">
        <v>486</v>
      </c>
      <c r="F128" s="224"/>
      <c r="N128" s="455" t="s">
        <v>273</v>
      </c>
      <c r="O128" s="456" t="s">
        <v>196</v>
      </c>
      <c r="P128" s="172" t="str">
        <f t="shared" si="14"/>
        <v>BP20: Convert 4-Lane Roadway to 3-Lane Roadway with Center Turn Lane (Road Diet)</v>
      </c>
      <c r="Q128" s="466" t="s">
        <v>77</v>
      </c>
      <c r="R128" s="466" t="s">
        <v>77</v>
      </c>
      <c r="S128" s="466">
        <v>20</v>
      </c>
      <c r="T128" s="469" t="s">
        <v>151</v>
      </c>
      <c r="U128" s="470" t="s">
        <v>108</v>
      </c>
      <c r="V128" s="213">
        <v>0.28999999999999998</v>
      </c>
      <c r="W128" s="207">
        <f t="shared" si="12"/>
        <v>0.28999999999999998</v>
      </c>
      <c r="X128" s="207">
        <f t="shared" si="11"/>
        <v>0.28999999999999998</v>
      </c>
    </row>
    <row r="129" spans="2:24" ht="15.6" x14ac:dyDescent="0.25">
      <c r="B129" s="292" t="s">
        <v>822</v>
      </c>
      <c r="C129" s="315">
        <v>250</v>
      </c>
      <c r="D129" s="41" t="s">
        <v>487</v>
      </c>
      <c r="F129" s="224"/>
      <c r="N129" s="455" t="s">
        <v>316</v>
      </c>
      <c r="O129" s="460" t="s">
        <v>268</v>
      </c>
      <c r="P129" s="172" t="str">
        <f t="shared" si="14"/>
        <v>BP21: Install Bike Signal</v>
      </c>
      <c r="Q129" s="471" t="s">
        <v>252</v>
      </c>
      <c r="R129" s="466" t="s">
        <v>77</v>
      </c>
      <c r="S129" s="466">
        <v>20</v>
      </c>
      <c r="T129" s="469" t="s">
        <v>891</v>
      </c>
      <c r="U129" s="484" t="s">
        <v>95</v>
      </c>
      <c r="V129" s="213">
        <v>0.45</v>
      </c>
      <c r="W129" s="207">
        <f t="shared" si="12"/>
        <v>0.45</v>
      </c>
      <c r="X129" s="207">
        <f t="shared" si="11"/>
        <v>0.45</v>
      </c>
    </row>
    <row r="130" spans="2:24" ht="15.6" x14ac:dyDescent="0.25">
      <c r="B130" s="292" t="s">
        <v>823</v>
      </c>
      <c r="C130" s="315">
        <v>251</v>
      </c>
      <c r="D130" s="294" t="s">
        <v>591</v>
      </c>
      <c r="F130" s="224"/>
      <c r="N130" s="455" t="s">
        <v>660</v>
      </c>
      <c r="O130" s="458" t="s">
        <v>270</v>
      </c>
      <c r="P130" s="172" t="str">
        <f t="shared" si="14"/>
        <v>BP22: Install Bike Lanes</v>
      </c>
      <c r="Q130" s="471" t="s">
        <v>252</v>
      </c>
      <c r="R130" s="466" t="s">
        <v>77</v>
      </c>
      <c r="S130" s="466">
        <v>20</v>
      </c>
      <c r="T130" s="469" t="s">
        <v>151</v>
      </c>
      <c r="U130" s="484" t="s">
        <v>95</v>
      </c>
      <c r="V130" s="213">
        <v>0.36</v>
      </c>
      <c r="W130" s="207">
        <f t="shared" si="12"/>
        <v>0.36</v>
      </c>
      <c r="X130" s="207">
        <f t="shared" si="11"/>
        <v>0.36</v>
      </c>
    </row>
    <row r="131" spans="2:24" ht="15.6" x14ac:dyDescent="0.25">
      <c r="B131" s="292" t="s">
        <v>824</v>
      </c>
      <c r="C131" s="315">
        <v>255</v>
      </c>
      <c r="D131" s="41" t="s">
        <v>488</v>
      </c>
      <c r="F131" s="224"/>
      <c r="N131" s="455" t="s">
        <v>661</v>
      </c>
      <c r="O131" s="458" t="s">
        <v>272</v>
      </c>
      <c r="P131" s="172" t="str">
        <f t="shared" si="14"/>
        <v>BP23: Install Cycle Tracks</v>
      </c>
      <c r="Q131" s="471" t="s">
        <v>252</v>
      </c>
      <c r="R131" s="466" t="s">
        <v>888</v>
      </c>
      <c r="S131" s="466">
        <v>20</v>
      </c>
      <c r="T131" s="469" t="s">
        <v>151</v>
      </c>
      <c r="U131" s="470" t="s">
        <v>108</v>
      </c>
      <c r="V131" s="213">
        <v>0.59</v>
      </c>
      <c r="W131" s="207">
        <f t="shared" si="12"/>
        <v>0.59</v>
      </c>
      <c r="X131" s="207">
        <f t="shared" si="11"/>
        <v>0</v>
      </c>
    </row>
    <row r="132" spans="2:24" ht="15.6" x14ac:dyDescent="0.25">
      <c r="B132" s="292" t="s">
        <v>825</v>
      </c>
      <c r="C132" s="315">
        <v>260</v>
      </c>
      <c r="D132" s="294" t="s">
        <v>601</v>
      </c>
      <c r="F132" s="224"/>
      <c r="N132" s="455" t="s">
        <v>662</v>
      </c>
      <c r="O132" s="458" t="s">
        <v>274</v>
      </c>
      <c r="P132" s="172" t="str">
        <f t="shared" si="14"/>
        <v>BP24: Install Buffered Bike Lanes</v>
      </c>
      <c r="Q132" s="471" t="s">
        <v>252</v>
      </c>
      <c r="R132" s="466" t="s">
        <v>888</v>
      </c>
      <c r="S132" s="466">
        <v>20</v>
      </c>
      <c r="T132" s="469" t="s">
        <v>151</v>
      </c>
      <c r="U132" s="470" t="s">
        <v>108</v>
      </c>
      <c r="V132" s="213">
        <v>0.47</v>
      </c>
      <c r="W132" s="207">
        <f t="shared" si="12"/>
        <v>0.47</v>
      </c>
      <c r="X132" s="207">
        <f t="shared" si="11"/>
        <v>0</v>
      </c>
    </row>
    <row r="133" spans="2:24" ht="15.6" x14ac:dyDescent="0.25">
      <c r="B133" s="292" t="s">
        <v>826</v>
      </c>
      <c r="C133" s="315">
        <v>270</v>
      </c>
      <c r="D133" s="41" t="s">
        <v>489</v>
      </c>
      <c r="F133" s="224"/>
      <c r="N133" s="455" t="s">
        <v>666</v>
      </c>
      <c r="O133" s="459" t="s">
        <v>241</v>
      </c>
      <c r="P133" s="172" t="str">
        <f t="shared" si="14"/>
        <v>BP25: Prohibit Right-Turn-On-Red</v>
      </c>
      <c r="Q133" s="472" t="s">
        <v>247</v>
      </c>
      <c r="R133" s="473" t="s">
        <v>77</v>
      </c>
      <c r="S133" s="473">
        <v>10</v>
      </c>
      <c r="T133" s="469" t="s">
        <v>891</v>
      </c>
      <c r="U133" s="484" t="s">
        <v>95</v>
      </c>
      <c r="V133" s="213">
        <v>0.41</v>
      </c>
      <c r="W133" s="207">
        <f t="shared" si="12"/>
        <v>0.41</v>
      </c>
      <c r="X133" s="207">
        <f t="shared" si="11"/>
        <v>0.41</v>
      </c>
    </row>
    <row r="134" spans="2:24" ht="15.6" x14ac:dyDescent="0.25">
      <c r="B134" s="292" t="s">
        <v>827</v>
      </c>
      <c r="C134" s="315">
        <v>271</v>
      </c>
      <c r="D134" s="41" t="s">
        <v>490</v>
      </c>
      <c r="F134" s="224"/>
      <c r="N134" s="455" t="s">
        <v>877</v>
      </c>
      <c r="O134" s="459" t="s">
        <v>663</v>
      </c>
      <c r="P134" s="172" t="str">
        <f t="shared" ref="P134:P168" si="15">(N134&amp;":"&amp;" "&amp;O134)</f>
        <v>BP26: Advanced Yield and Stop Markings &amp; Signs</v>
      </c>
      <c r="Q134" s="472" t="s">
        <v>247</v>
      </c>
      <c r="R134" s="473" t="s">
        <v>77</v>
      </c>
      <c r="S134" s="473">
        <v>10</v>
      </c>
      <c r="T134" s="469" t="s">
        <v>151</v>
      </c>
      <c r="U134" s="484" t="s">
        <v>95</v>
      </c>
      <c r="V134" s="214">
        <v>0.25</v>
      </c>
      <c r="W134" s="207">
        <f t="shared" si="12"/>
        <v>0.25</v>
      </c>
      <c r="X134" s="207">
        <f t="shared" si="11"/>
        <v>0.25</v>
      </c>
    </row>
    <row r="135" spans="2:24" ht="15.6" x14ac:dyDescent="0.25">
      <c r="B135" s="292" t="s">
        <v>828</v>
      </c>
      <c r="C135" s="315">
        <v>272</v>
      </c>
      <c r="D135" s="41" t="s">
        <v>491</v>
      </c>
      <c r="F135" s="224"/>
      <c r="N135" s="455" t="s">
        <v>878</v>
      </c>
      <c r="O135" s="459" t="s">
        <v>664</v>
      </c>
      <c r="P135" s="172" t="str">
        <f t="shared" si="15"/>
        <v>BP27: Install Bicycle Boulevard</v>
      </c>
      <c r="Q135" s="472" t="s">
        <v>247</v>
      </c>
      <c r="R135" s="473" t="s">
        <v>77</v>
      </c>
      <c r="S135" s="473">
        <v>10</v>
      </c>
      <c r="T135" s="469" t="s">
        <v>151</v>
      </c>
      <c r="U135" s="484" t="s">
        <v>95</v>
      </c>
      <c r="V135" s="214">
        <v>0.63</v>
      </c>
      <c r="W135" s="207">
        <f t="shared" si="12"/>
        <v>0.63</v>
      </c>
      <c r="X135" s="207">
        <f t="shared" si="11"/>
        <v>0.63</v>
      </c>
    </row>
    <row r="136" spans="2:24" ht="26.4" x14ac:dyDescent="0.25">
      <c r="B136" s="292" t="s">
        <v>829</v>
      </c>
      <c r="C136" s="315">
        <v>273</v>
      </c>
      <c r="D136" s="41" t="s">
        <v>492</v>
      </c>
      <c r="F136" s="224"/>
      <c r="N136" s="455" t="s">
        <v>879</v>
      </c>
      <c r="O136" s="461" t="s">
        <v>665</v>
      </c>
      <c r="P136" s="172" t="str">
        <f t="shared" si="15"/>
        <v>BP28: Install Raised Crosswalk</v>
      </c>
      <c r="Q136" s="472" t="s">
        <v>247</v>
      </c>
      <c r="R136" s="473" t="s">
        <v>77</v>
      </c>
      <c r="S136" s="473">
        <v>20</v>
      </c>
      <c r="T136" s="465" t="s">
        <v>889</v>
      </c>
      <c r="U136" s="475" t="s">
        <v>108</v>
      </c>
      <c r="V136" s="214">
        <v>0.3</v>
      </c>
      <c r="W136" s="207">
        <f t="shared" si="12"/>
        <v>0.3</v>
      </c>
      <c r="X136" s="207">
        <f t="shared" si="11"/>
        <v>0.3</v>
      </c>
    </row>
    <row r="137" spans="2:24" ht="15.6" x14ac:dyDescent="0.25">
      <c r="B137" s="292" t="s">
        <v>830</v>
      </c>
      <c r="C137" s="315">
        <v>281</v>
      </c>
      <c r="D137" s="41" t="s">
        <v>493</v>
      </c>
      <c r="F137" s="224"/>
      <c r="N137" s="455" t="s">
        <v>880</v>
      </c>
      <c r="O137" s="456" t="s">
        <v>881</v>
      </c>
      <c r="P137" s="172" t="str">
        <f t="shared" si="15"/>
        <v>BP29: Sidewalk</v>
      </c>
      <c r="Q137" s="479" t="s">
        <v>894</v>
      </c>
      <c r="R137" s="467" t="s">
        <v>77</v>
      </c>
      <c r="S137" s="493">
        <v>20</v>
      </c>
      <c r="T137" s="469" t="s">
        <v>151</v>
      </c>
      <c r="U137" s="484" t="s">
        <v>95</v>
      </c>
      <c r="V137" s="214">
        <v>0.2</v>
      </c>
      <c r="W137" s="207">
        <f t="shared" si="12"/>
        <v>0.2</v>
      </c>
      <c r="X137" s="207">
        <f t="shared" si="11"/>
        <v>0.2</v>
      </c>
    </row>
    <row r="138" spans="2:24" ht="15.6" x14ac:dyDescent="0.25">
      <c r="B138" s="292" t="s">
        <v>831</v>
      </c>
      <c r="C138" s="315">
        <v>282</v>
      </c>
      <c r="D138" s="41" t="s">
        <v>494</v>
      </c>
      <c r="F138" s="224"/>
      <c r="N138" s="455" t="s">
        <v>882</v>
      </c>
      <c r="O138" s="461" t="s">
        <v>667</v>
      </c>
      <c r="P138" s="172" t="str">
        <f t="shared" si="15"/>
        <v>BP30: Install Speed Humps/Table (not on state highways)</v>
      </c>
      <c r="Q138" s="472" t="s">
        <v>247</v>
      </c>
      <c r="R138" s="473" t="s">
        <v>77</v>
      </c>
      <c r="S138" s="473">
        <v>20</v>
      </c>
      <c r="T138" s="469" t="s">
        <v>151</v>
      </c>
      <c r="U138" s="475" t="s">
        <v>108</v>
      </c>
      <c r="V138" s="214">
        <v>0.15</v>
      </c>
      <c r="W138" s="207">
        <f t="shared" si="12"/>
        <v>0.15</v>
      </c>
      <c r="X138" s="207">
        <f t="shared" si="11"/>
        <v>0.15</v>
      </c>
    </row>
    <row r="139" spans="2:24" ht="15.6" x14ac:dyDescent="0.25">
      <c r="B139" s="292" t="s">
        <v>832</v>
      </c>
      <c r="C139" s="315">
        <v>290</v>
      </c>
      <c r="D139" s="294" t="s">
        <v>843</v>
      </c>
      <c r="F139" s="224"/>
      <c r="N139" s="457" t="s">
        <v>883</v>
      </c>
      <c r="O139" s="440" t="s">
        <v>884</v>
      </c>
      <c r="P139" s="172" t="str">
        <f t="shared" si="15"/>
        <v>BP31: Street Tree's (supports blueprint for Urban Design)</v>
      </c>
      <c r="Q139" s="473" t="s">
        <v>77</v>
      </c>
      <c r="R139" s="473" t="s">
        <v>77</v>
      </c>
      <c r="S139" s="491">
        <v>20</v>
      </c>
      <c r="T139" s="469" t="s">
        <v>151</v>
      </c>
      <c r="U139" s="475" t="s">
        <v>108</v>
      </c>
      <c r="V139" s="213">
        <v>0.1</v>
      </c>
      <c r="W139" s="207">
        <f t="shared" si="12"/>
        <v>0.1</v>
      </c>
      <c r="X139" s="207">
        <f t="shared" si="11"/>
        <v>0.1</v>
      </c>
    </row>
    <row r="140" spans="2:24" ht="15.6" x14ac:dyDescent="0.25">
      <c r="B140" s="292" t="s">
        <v>831</v>
      </c>
      <c r="C140" s="315">
        <v>25</v>
      </c>
      <c r="D140" s="294" t="s">
        <v>917</v>
      </c>
      <c r="F140" s="224"/>
      <c r="N140" s="457" t="s">
        <v>915</v>
      </c>
      <c r="O140" s="490" t="s">
        <v>916</v>
      </c>
      <c r="P140" s="172" t="str">
        <f t="shared" si="15"/>
        <v>RDX_R1: Install 6' Paved Shoulder Where None Exists</v>
      </c>
      <c r="Q140" s="472" t="s">
        <v>156</v>
      </c>
      <c r="R140" s="473" t="s">
        <v>77</v>
      </c>
      <c r="S140" s="492">
        <v>20</v>
      </c>
      <c r="T140" s="469" t="s">
        <v>151</v>
      </c>
      <c r="U140" s="470" t="s">
        <v>6</v>
      </c>
      <c r="V140" s="213">
        <v>0.5</v>
      </c>
      <c r="W140" s="207">
        <f t="shared" si="12"/>
        <v>0.5</v>
      </c>
      <c r="X140" s="207">
        <f t="shared" si="11"/>
        <v>0.5</v>
      </c>
    </row>
    <row r="141" spans="2:24" ht="28.8" x14ac:dyDescent="0.25">
      <c r="B141" s="292" t="s">
        <v>833</v>
      </c>
      <c r="C141" s="315">
        <v>291</v>
      </c>
      <c r="D141" s="294" t="s">
        <v>593</v>
      </c>
      <c r="F141" s="224"/>
      <c r="N141" s="457" t="s">
        <v>275</v>
      </c>
      <c r="O141" s="456" t="s">
        <v>276</v>
      </c>
      <c r="P141" s="172" t="str">
        <f t="shared" si="15"/>
        <v>RD1: Increase Distance to Rural Roadside Obstacle from 3 ft. (1 m) to 16 ft. (5 m)</v>
      </c>
      <c r="Q141" s="468" t="s">
        <v>77</v>
      </c>
      <c r="R141" s="466" t="s">
        <v>77</v>
      </c>
      <c r="S141" s="466">
        <v>20</v>
      </c>
      <c r="T141" s="469" t="s">
        <v>151</v>
      </c>
      <c r="U141" s="470" t="s">
        <v>6</v>
      </c>
      <c r="V141" s="213">
        <v>0.22</v>
      </c>
      <c r="W141" s="207">
        <f t="shared" si="12"/>
        <v>0.22</v>
      </c>
      <c r="X141" s="207">
        <f t="shared" si="11"/>
        <v>0.22</v>
      </c>
    </row>
    <row r="142" spans="2:24" ht="28.8" x14ac:dyDescent="0.25">
      <c r="B142" s="292" t="s">
        <v>834</v>
      </c>
      <c r="C142" s="315">
        <v>292</v>
      </c>
      <c r="D142" s="41" t="s">
        <v>495</v>
      </c>
      <c r="F142" s="224"/>
      <c r="N142" s="457" t="s">
        <v>277</v>
      </c>
      <c r="O142" s="456" t="s">
        <v>278</v>
      </c>
      <c r="P142" s="172" t="str">
        <f t="shared" si="15"/>
        <v>RD2: Increase Distance to Rural Roadside Obstacle from 16 ft. (5 m) to 30 ft. (9 m)</v>
      </c>
      <c r="Q142" s="468" t="s">
        <v>77</v>
      </c>
      <c r="R142" s="466" t="s">
        <v>77</v>
      </c>
      <c r="S142" s="466">
        <v>20</v>
      </c>
      <c r="T142" s="469" t="s">
        <v>151</v>
      </c>
      <c r="U142" s="470" t="s">
        <v>6</v>
      </c>
      <c r="V142" s="213">
        <v>0.44</v>
      </c>
      <c r="W142" s="207">
        <f t="shared" si="12"/>
        <v>0.44</v>
      </c>
      <c r="X142" s="207">
        <f t="shared" si="11"/>
        <v>0.44</v>
      </c>
    </row>
    <row r="143" spans="2:24" ht="15.6" x14ac:dyDescent="0.25">
      <c r="B143" s="292" t="s">
        <v>835</v>
      </c>
      <c r="C143" s="315">
        <v>293</v>
      </c>
      <c r="D143" s="41" t="s">
        <v>496</v>
      </c>
      <c r="F143" s="224"/>
      <c r="N143" s="455" t="s">
        <v>279</v>
      </c>
      <c r="O143" s="456" t="s">
        <v>280</v>
      </c>
      <c r="P143" s="172" t="str">
        <f t="shared" si="15"/>
        <v>RD3: Flatten Rural Side Slopes</v>
      </c>
      <c r="Q143" s="466" t="s">
        <v>77</v>
      </c>
      <c r="R143" s="466" t="s">
        <v>77</v>
      </c>
      <c r="S143" s="466">
        <v>20</v>
      </c>
      <c r="T143" s="469" t="s">
        <v>151</v>
      </c>
      <c r="U143" s="470" t="s">
        <v>6</v>
      </c>
      <c r="V143" s="213" t="s">
        <v>625</v>
      </c>
      <c r="W143" s="207" t="str">
        <f t="shared" si="12"/>
        <v>#</v>
      </c>
      <c r="X143" s="207" t="str">
        <f t="shared" si="11"/>
        <v>#</v>
      </c>
    </row>
    <row r="144" spans="2:24" ht="28.8" x14ac:dyDescent="0.25">
      <c r="B144" s="292" t="s">
        <v>836</v>
      </c>
      <c r="C144" s="315">
        <v>300</v>
      </c>
      <c r="D144" s="41" t="s">
        <v>497</v>
      </c>
      <c r="F144" s="224"/>
      <c r="N144" s="457" t="s">
        <v>281</v>
      </c>
      <c r="O144" s="458" t="s">
        <v>187</v>
      </c>
      <c r="P144" s="172" t="str">
        <f t="shared" si="15"/>
        <v>RD4: Increase Pavement Friction by Installing High Friction Surface Treatment - Intersection or Segment Application</v>
      </c>
      <c r="Q144" s="471" t="s">
        <v>188</v>
      </c>
      <c r="R144" s="466" t="s">
        <v>77</v>
      </c>
      <c r="S144" s="466">
        <v>10</v>
      </c>
      <c r="T144" s="469" t="s">
        <v>151</v>
      </c>
      <c r="U144" s="484" t="s">
        <v>95</v>
      </c>
      <c r="V144" s="213">
        <v>0.56999999999999995</v>
      </c>
      <c r="W144" s="207">
        <f t="shared" si="12"/>
        <v>0.56999999999999995</v>
      </c>
      <c r="X144" s="207">
        <f t="shared" si="11"/>
        <v>0.56999999999999995</v>
      </c>
    </row>
    <row r="145" spans="2:24" ht="15.6" x14ac:dyDescent="0.25">
      <c r="B145" s="292" t="s">
        <v>837</v>
      </c>
      <c r="C145" s="315">
        <v>301</v>
      </c>
      <c r="D145" s="41" t="s">
        <v>498</v>
      </c>
      <c r="F145" s="224"/>
      <c r="N145" s="457" t="s">
        <v>282</v>
      </c>
      <c r="O145" s="456" t="s">
        <v>283</v>
      </c>
      <c r="P145" s="172" t="str">
        <f t="shared" si="15"/>
        <v>RD5: Provide Safety Edge for Rural Pavement Edge Drop-Off</v>
      </c>
      <c r="Q145" s="466" t="s">
        <v>77</v>
      </c>
      <c r="R145" s="466" t="s">
        <v>77</v>
      </c>
      <c r="S145" s="466">
        <v>10</v>
      </c>
      <c r="T145" s="469" t="s">
        <v>151</v>
      </c>
      <c r="U145" s="470" t="s">
        <v>6</v>
      </c>
      <c r="V145" s="213">
        <v>0.06</v>
      </c>
      <c r="W145" s="207">
        <f t="shared" si="12"/>
        <v>0.06</v>
      </c>
      <c r="X145" s="207">
        <f t="shared" si="11"/>
        <v>0.06</v>
      </c>
    </row>
    <row r="146" spans="2:24" ht="15.6" x14ac:dyDescent="0.25">
      <c r="B146" s="292" t="s">
        <v>838</v>
      </c>
      <c r="C146" s="315">
        <v>320</v>
      </c>
      <c r="D146" s="41" t="s">
        <v>499</v>
      </c>
      <c r="F146" s="224"/>
      <c r="N146" s="455" t="s">
        <v>284</v>
      </c>
      <c r="O146" s="456" t="s">
        <v>285</v>
      </c>
      <c r="P146" s="172" t="str">
        <f t="shared" si="15"/>
        <v>RD6: Install RECOMMENDED Chevron Signs on Rural Horizontal Curves</v>
      </c>
      <c r="Q146" s="471" t="s">
        <v>286</v>
      </c>
      <c r="R146" s="466" t="s">
        <v>888</v>
      </c>
      <c r="S146" s="466">
        <v>10</v>
      </c>
      <c r="T146" s="469" t="s">
        <v>151</v>
      </c>
      <c r="U146" s="470" t="s">
        <v>6</v>
      </c>
      <c r="V146" s="213">
        <v>0.16</v>
      </c>
      <c r="W146" s="207">
        <f t="shared" si="12"/>
        <v>0.16</v>
      </c>
      <c r="X146" s="207">
        <f t="shared" si="11"/>
        <v>0</v>
      </c>
    </row>
    <row r="147" spans="2:24" ht="28.8" x14ac:dyDescent="0.25">
      <c r="B147" s="292" t="s">
        <v>839</v>
      </c>
      <c r="C147" s="315">
        <v>321</v>
      </c>
      <c r="D147" s="41" t="s">
        <v>500</v>
      </c>
      <c r="F147" s="224"/>
      <c r="N147" s="457" t="s">
        <v>287</v>
      </c>
      <c r="O147" s="456" t="s">
        <v>288</v>
      </c>
      <c r="P147" s="172" t="str">
        <f t="shared" si="15"/>
        <v>RD7: Install REQUIRED Chevron Signs on Rural Horizontal Curves (Ballbanking and Revised Speed Riders Included)</v>
      </c>
      <c r="Q147" s="471" t="s">
        <v>286</v>
      </c>
      <c r="R147" s="466" t="s">
        <v>888</v>
      </c>
      <c r="S147" s="466">
        <v>10</v>
      </c>
      <c r="T147" s="469" t="s">
        <v>151</v>
      </c>
      <c r="U147" s="470" t="s">
        <v>6</v>
      </c>
      <c r="V147" s="213">
        <v>0.16</v>
      </c>
      <c r="W147" s="207">
        <f t="shared" si="12"/>
        <v>0.16</v>
      </c>
      <c r="X147" s="207">
        <f t="shared" si="11"/>
        <v>0</v>
      </c>
    </row>
    <row r="148" spans="2:24" ht="28.8" x14ac:dyDescent="0.25">
      <c r="B148" s="292" t="s">
        <v>840</v>
      </c>
      <c r="C148" s="315">
        <v>330</v>
      </c>
      <c r="D148" s="41" t="s">
        <v>501</v>
      </c>
      <c r="F148" s="224"/>
      <c r="N148" s="457" t="s">
        <v>289</v>
      </c>
      <c r="O148" s="456" t="s">
        <v>290</v>
      </c>
      <c r="P148" s="172" t="str">
        <f t="shared" si="15"/>
        <v>RD8: Install Oversized, Doubled Up and/or Fluorescent Yellow Sheeting for Advance Curve Warning Signs</v>
      </c>
      <c r="Q148" s="471" t="s">
        <v>286</v>
      </c>
      <c r="R148" s="466" t="s">
        <v>77</v>
      </c>
      <c r="S148" s="466">
        <v>10</v>
      </c>
      <c r="T148" s="469" t="s">
        <v>151</v>
      </c>
      <c r="U148" s="484" t="s">
        <v>95</v>
      </c>
      <c r="V148" s="213">
        <v>0.2</v>
      </c>
      <c r="W148" s="207">
        <f t="shared" si="12"/>
        <v>0.2</v>
      </c>
      <c r="X148" s="207">
        <f t="shared" si="11"/>
        <v>0.2</v>
      </c>
    </row>
    <row r="149" spans="2:24" ht="28.8" x14ac:dyDescent="0.25">
      <c r="B149" s="292" t="s">
        <v>841</v>
      </c>
      <c r="C149" s="315">
        <v>331</v>
      </c>
      <c r="D149" s="41" t="s">
        <v>502</v>
      </c>
      <c r="F149" s="224"/>
      <c r="N149" s="455" t="s">
        <v>291</v>
      </c>
      <c r="O149" s="456" t="s">
        <v>292</v>
      </c>
      <c r="P149" s="172" t="str">
        <f t="shared" si="15"/>
        <v>RD9: Provide Static Combination Horizontal Alignment/Advisory Curve Warning Sign</v>
      </c>
      <c r="Q149" s="466" t="s">
        <v>77</v>
      </c>
      <c r="R149" s="466" t="s">
        <v>888</v>
      </c>
      <c r="S149" s="466">
        <v>10</v>
      </c>
      <c r="T149" s="469" t="s">
        <v>151</v>
      </c>
      <c r="U149" s="484" t="s">
        <v>95</v>
      </c>
      <c r="V149" s="213">
        <v>0.13</v>
      </c>
      <c r="W149" s="207">
        <f t="shared" si="12"/>
        <v>0.13</v>
      </c>
      <c r="X149" s="207">
        <f t="shared" si="11"/>
        <v>0</v>
      </c>
    </row>
    <row r="150" spans="2:24" ht="15.6" x14ac:dyDescent="0.25">
      <c r="B150" s="292" t="s">
        <v>842</v>
      </c>
      <c r="C150" s="315">
        <v>332</v>
      </c>
      <c r="D150" s="41" t="s">
        <v>503</v>
      </c>
      <c r="F150" s="224"/>
      <c r="N150" s="457" t="s">
        <v>293</v>
      </c>
      <c r="O150" s="456" t="s">
        <v>294</v>
      </c>
      <c r="P150" s="172" t="str">
        <f t="shared" si="15"/>
        <v>RD10: Install Advance Curve Warning Flashers (Curve Warning Signs Exist)</v>
      </c>
      <c r="Q150" s="471" t="s">
        <v>295</v>
      </c>
      <c r="R150" s="466" t="s">
        <v>77</v>
      </c>
      <c r="S150" s="466">
        <v>10</v>
      </c>
      <c r="T150" s="469" t="s">
        <v>151</v>
      </c>
      <c r="U150" s="484" t="s">
        <v>95</v>
      </c>
      <c r="V150" s="213">
        <v>0.1</v>
      </c>
      <c r="W150" s="207">
        <f t="shared" si="12"/>
        <v>0.1</v>
      </c>
      <c r="X150" s="207">
        <f t="shared" si="11"/>
        <v>0.1</v>
      </c>
    </row>
    <row r="151" spans="2:24" ht="15.6" x14ac:dyDescent="0.25">
      <c r="B151" s="292" t="s">
        <v>44</v>
      </c>
      <c r="C151" s="315">
        <v>333</v>
      </c>
      <c r="D151" s="41" t="s">
        <v>504</v>
      </c>
      <c r="F151" s="224"/>
      <c r="N151" s="457" t="s">
        <v>296</v>
      </c>
      <c r="O151" s="456" t="s">
        <v>668</v>
      </c>
      <c r="P151" s="172" t="str">
        <f t="shared" si="15"/>
        <v>RD11: Install Dynamic Speed Feedback Sign for Curves</v>
      </c>
      <c r="Q151" s="466" t="s">
        <v>77</v>
      </c>
      <c r="R151" s="466" t="s">
        <v>77</v>
      </c>
      <c r="S151" s="466">
        <v>10</v>
      </c>
      <c r="T151" s="469" t="s">
        <v>151</v>
      </c>
      <c r="U151" s="470" t="s">
        <v>6</v>
      </c>
      <c r="V151" s="213">
        <v>0.05</v>
      </c>
      <c r="W151" s="207">
        <f t="shared" si="12"/>
        <v>0.05</v>
      </c>
      <c r="X151" s="207">
        <f t="shared" si="11"/>
        <v>0.05</v>
      </c>
    </row>
    <row r="152" spans="2:24" ht="15.6" x14ac:dyDescent="0.25">
      <c r="B152" s="292" t="s">
        <v>44</v>
      </c>
      <c r="C152" s="315">
        <v>334</v>
      </c>
      <c r="D152" s="41" t="s">
        <v>505</v>
      </c>
      <c r="F152" s="224"/>
      <c r="N152" s="455" t="s">
        <v>297</v>
      </c>
      <c r="O152" s="456" t="s">
        <v>885</v>
      </c>
      <c r="P152" s="172" t="str">
        <f t="shared" si="15"/>
        <v>RD12: Install Speed Feedback Sign</v>
      </c>
      <c r="Q152" s="473" t="s">
        <v>77</v>
      </c>
      <c r="R152" s="473" t="s">
        <v>77</v>
      </c>
      <c r="S152" s="491">
        <v>5</v>
      </c>
      <c r="T152" s="474" t="s">
        <v>151</v>
      </c>
      <c r="U152" s="484" t="s">
        <v>95</v>
      </c>
      <c r="V152" s="213">
        <v>0.1</v>
      </c>
      <c r="W152" s="207">
        <f t="shared" si="12"/>
        <v>0.1</v>
      </c>
      <c r="X152" s="207">
        <f t="shared" si="11"/>
        <v>0.1</v>
      </c>
    </row>
    <row r="153" spans="2:24" ht="15.6" x14ac:dyDescent="0.25">
      <c r="C153" s="315">
        <v>335</v>
      </c>
      <c r="D153" s="41" t="s">
        <v>506</v>
      </c>
      <c r="F153" s="224"/>
      <c r="N153" s="457" t="s">
        <v>299</v>
      </c>
      <c r="O153" s="456" t="s">
        <v>298</v>
      </c>
      <c r="P153" s="172" t="str">
        <f t="shared" si="15"/>
        <v>RD13: Install Raised or Recessed Pavement Markers</v>
      </c>
      <c r="Q153" s="471" t="s">
        <v>148</v>
      </c>
      <c r="R153" s="466" t="s">
        <v>77</v>
      </c>
      <c r="S153" s="466">
        <v>10</v>
      </c>
      <c r="T153" s="469" t="s">
        <v>151</v>
      </c>
      <c r="U153" s="484" t="s">
        <v>95</v>
      </c>
      <c r="V153" s="213">
        <v>0.15</v>
      </c>
      <c r="W153" s="207">
        <f t="shared" si="12"/>
        <v>0.15</v>
      </c>
      <c r="X153" s="207">
        <f t="shared" si="11"/>
        <v>0.15</v>
      </c>
    </row>
    <row r="154" spans="2:24" ht="26.4" x14ac:dyDescent="0.25">
      <c r="B154" s="292"/>
      <c r="C154" s="315">
        <v>339</v>
      </c>
      <c r="D154" s="41" t="s">
        <v>365</v>
      </c>
      <c r="F154" s="224"/>
      <c r="N154" s="457" t="s">
        <v>302</v>
      </c>
      <c r="O154" s="456" t="s">
        <v>300</v>
      </c>
      <c r="P154" s="172" t="str">
        <f t="shared" si="15"/>
        <v>RD14: Install Post-Mounted Delineators (Curve Application)</v>
      </c>
      <c r="Q154" s="480" t="s">
        <v>301</v>
      </c>
      <c r="R154" s="466" t="s">
        <v>77</v>
      </c>
      <c r="S154" s="466">
        <v>10</v>
      </c>
      <c r="T154" s="469" t="s">
        <v>151</v>
      </c>
      <c r="U154" s="484" t="s">
        <v>95</v>
      </c>
      <c r="V154" s="213">
        <v>0.3</v>
      </c>
      <c r="W154" s="207">
        <f t="shared" si="12"/>
        <v>0.3</v>
      </c>
      <c r="X154" s="207">
        <f t="shared" si="11"/>
        <v>0.3</v>
      </c>
    </row>
    <row r="155" spans="2:24" ht="15.6" x14ac:dyDescent="0.25">
      <c r="C155" s="315">
        <v>340</v>
      </c>
      <c r="D155" s="41" t="s">
        <v>507</v>
      </c>
      <c r="F155" s="224"/>
      <c r="N155" s="455" t="s">
        <v>304</v>
      </c>
      <c r="O155" s="456" t="s">
        <v>303</v>
      </c>
      <c r="P155" s="172" t="str">
        <f t="shared" si="15"/>
        <v>RD15: Install Edgeline Striping (Tangent and/or Curve Application)</v>
      </c>
      <c r="Q155" s="480" t="s">
        <v>156</v>
      </c>
      <c r="R155" s="466" t="s">
        <v>77</v>
      </c>
      <c r="S155" s="466">
        <v>10</v>
      </c>
      <c r="T155" s="469" t="s">
        <v>151</v>
      </c>
      <c r="U155" s="470" t="s">
        <v>6</v>
      </c>
      <c r="V155" s="213">
        <v>0.11</v>
      </c>
      <c r="W155" s="207">
        <f t="shared" si="12"/>
        <v>0.11</v>
      </c>
      <c r="X155" s="207">
        <f t="shared" si="11"/>
        <v>0.11</v>
      </c>
    </row>
    <row r="156" spans="2:24" ht="15.6" x14ac:dyDescent="0.25">
      <c r="C156" s="315">
        <v>341</v>
      </c>
      <c r="D156" s="41" t="s">
        <v>508</v>
      </c>
      <c r="F156" s="224"/>
      <c r="N156" s="457" t="s">
        <v>306</v>
      </c>
      <c r="O156" s="456" t="s">
        <v>305</v>
      </c>
      <c r="P156" s="172" t="str">
        <f t="shared" si="15"/>
        <v>RD16: Install Centerline Rumble Strips</v>
      </c>
      <c r="Q156" s="466" t="s">
        <v>77</v>
      </c>
      <c r="R156" s="466" t="s">
        <v>888</v>
      </c>
      <c r="S156" s="466">
        <v>10</v>
      </c>
      <c r="T156" s="469" t="s">
        <v>151</v>
      </c>
      <c r="U156" s="470" t="s">
        <v>6</v>
      </c>
      <c r="V156" s="213">
        <v>0.12</v>
      </c>
      <c r="W156" s="207">
        <f t="shared" si="12"/>
        <v>0.12</v>
      </c>
      <c r="X156" s="207">
        <f t="shared" si="11"/>
        <v>0</v>
      </c>
    </row>
    <row r="157" spans="2:24" ht="26.4" x14ac:dyDescent="0.25">
      <c r="C157" s="315">
        <v>342</v>
      </c>
      <c r="D157" s="41" t="s">
        <v>509</v>
      </c>
      <c r="F157" s="224"/>
      <c r="N157" s="457" t="s">
        <v>308</v>
      </c>
      <c r="O157" s="459" t="s">
        <v>305</v>
      </c>
      <c r="P157" s="172" t="str">
        <f t="shared" si="15"/>
        <v>RD17: Install Centerline Rumble Strips</v>
      </c>
      <c r="Q157" s="481" t="s">
        <v>670</v>
      </c>
      <c r="R157" s="466" t="s">
        <v>888</v>
      </c>
      <c r="S157" s="473">
        <v>10</v>
      </c>
      <c r="T157" s="469" t="s">
        <v>151</v>
      </c>
      <c r="U157" s="475" t="s">
        <v>6</v>
      </c>
      <c r="V157" s="213">
        <v>0.45</v>
      </c>
      <c r="W157" s="207">
        <f t="shared" si="12"/>
        <v>0.45</v>
      </c>
      <c r="X157" s="207">
        <f t="shared" si="11"/>
        <v>0</v>
      </c>
    </row>
    <row r="158" spans="2:24" ht="15.6" x14ac:dyDescent="0.25">
      <c r="C158" s="315">
        <v>350</v>
      </c>
      <c r="D158" s="41" t="s">
        <v>510</v>
      </c>
      <c r="F158" s="224"/>
      <c r="N158" s="455" t="s">
        <v>310</v>
      </c>
      <c r="O158" s="456" t="s">
        <v>307</v>
      </c>
      <c r="P158" s="172" t="str">
        <f t="shared" si="15"/>
        <v>RD18: Install Shoulder Rumble Strips</v>
      </c>
      <c r="Q158" s="471" t="s">
        <v>156</v>
      </c>
      <c r="R158" s="466" t="s">
        <v>77</v>
      </c>
      <c r="S158" s="466">
        <v>10</v>
      </c>
      <c r="T158" s="469" t="s">
        <v>151</v>
      </c>
      <c r="U158" s="484" t="s">
        <v>95</v>
      </c>
      <c r="V158" s="213">
        <v>0.22</v>
      </c>
      <c r="W158" s="207">
        <f t="shared" si="12"/>
        <v>0.22</v>
      </c>
      <c r="X158" s="207">
        <f t="shared" si="11"/>
        <v>0.22</v>
      </c>
    </row>
    <row r="159" spans="2:24" ht="15.6" x14ac:dyDescent="0.25">
      <c r="C159" s="315">
        <v>351</v>
      </c>
      <c r="D159" s="41" t="s">
        <v>511</v>
      </c>
      <c r="F159" s="224"/>
      <c r="N159" s="457" t="s">
        <v>312</v>
      </c>
      <c r="O159" s="456" t="s">
        <v>309</v>
      </c>
      <c r="P159" s="172" t="str">
        <f t="shared" si="15"/>
        <v>RD19: Install Profiled Line Pavement Markings</v>
      </c>
      <c r="Q159" s="471" t="s">
        <v>669</v>
      </c>
      <c r="R159" s="466" t="s">
        <v>77</v>
      </c>
      <c r="S159" s="466">
        <v>5</v>
      </c>
      <c r="T159" s="469" t="s">
        <v>151</v>
      </c>
      <c r="U159" s="484" t="s">
        <v>95</v>
      </c>
      <c r="V159" s="213">
        <v>0.09</v>
      </c>
      <c r="W159" s="207">
        <f t="shared" si="12"/>
        <v>0.09</v>
      </c>
      <c r="X159" s="207">
        <f t="shared" si="11"/>
        <v>0.09</v>
      </c>
    </row>
    <row r="160" spans="2:24" ht="15.6" x14ac:dyDescent="0.25">
      <c r="C160" s="315">
        <v>360</v>
      </c>
      <c r="D160" s="41" t="s">
        <v>512</v>
      </c>
      <c r="F160" s="224"/>
      <c r="N160" s="457" t="s">
        <v>314</v>
      </c>
      <c r="O160" s="456" t="s">
        <v>311</v>
      </c>
      <c r="P160" s="172" t="str">
        <f t="shared" ref="P160:P167" si="16">(N160&amp;":"&amp;" "&amp;O160)</f>
        <v>RD20: Install Widen Paved Shoulder by 1 ft.</v>
      </c>
      <c r="Q160" s="469" t="s">
        <v>77</v>
      </c>
      <c r="R160" s="466" t="s">
        <v>77</v>
      </c>
      <c r="S160" s="466">
        <v>20</v>
      </c>
      <c r="T160" s="469" t="s">
        <v>151</v>
      </c>
      <c r="U160" s="484" t="s">
        <v>95</v>
      </c>
      <c r="V160" s="213">
        <v>0.06</v>
      </c>
      <c r="W160" s="207">
        <f t="shared" ref="W160:W167" si="17">V160</f>
        <v>0.06</v>
      </c>
      <c r="X160" s="207">
        <f t="shared" ref="X160:X167" si="18">IF(R160="all",V160,0)</f>
        <v>0.06</v>
      </c>
    </row>
    <row r="161" spans="3:24" ht="15.6" x14ac:dyDescent="0.25">
      <c r="C161" s="315">
        <v>361</v>
      </c>
      <c r="D161" s="41" t="s">
        <v>513</v>
      </c>
      <c r="F161" s="224"/>
      <c r="N161" s="455" t="s">
        <v>671</v>
      </c>
      <c r="O161" s="456" t="s">
        <v>313</v>
      </c>
      <c r="P161" s="172" t="str">
        <f t="shared" si="16"/>
        <v>RD21: Install Widen Paved Shoulder by 2 ft.</v>
      </c>
      <c r="Q161" s="482" t="s">
        <v>77</v>
      </c>
      <c r="R161" s="466" t="s">
        <v>77</v>
      </c>
      <c r="S161" s="466">
        <v>20</v>
      </c>
      <c r="T161" s="469" t="s">
        <v>151</v>
      </c>
      <c r="U161" s="484" t="s">
        <v>95</v>
      </c>
      <c r="V161" s="213">
        <v>0.13</v>
      </c>
      <c r="W161" s="207">
        <f t="shared" si="17"/>
        <v>0.13</v>
      </c>
      <c r="X161" s="207">
        <f t="shared" si="18"/>
        <v>0.13</v>
      </c>
    </row>
    <row r="162" spans="3:24" ht="15.6" x14ac:dyDescent="0.25">
      <c r="C162" s="315">
        <v>370</v>
      </c>
      <c r="D162" s="41" t="s">
        <v>514</v>
      </c>
      <c r="F162" s="224"/>
      <c r="N162" s="457" t="s">
        <v>673</v>
      </c>
      <c r="O162" s="456" t="s">
        <v>315</v>
      </c>
      <c r="P162" s="172" t="str">
        <f t="shared" si="16"/>
        <v>RD22: Install Widen Paved Shoulder by 3 ft.</v>
      </c>
      <c r="Q162" s="482" t="s">
        <v>77</v>
      </c>
      <c r="R162" s="466" t="s">
        <v>77</v>
      </c>
      <c r="S162" s="466">
        <v>20</v>
      </c>
      <c r="T162" s="469" t="s">
        <v>151</v>
      </c>
      <c r="U162" s="484" t="s">
        <v>95</v>
      </c>
      <c r="V162" s="213">
        <v>0.18</v>
      </c>
      <c r="W162" s="207">
        <f t="shared" si="17"/>
        <v>0.18</v>
      </c>
      <c r="X162" s="207">
        <f t="shared" si="18"/>
        <v>0.18</v>
      </c>
    </row>
    <row r="163" spans="3:24" ht="15.6" x14ac:dyDescent="0.25">
      <c r="C163" s="315">
        <v>380</v>
      </c>
      <c r="D163" s="41" t="s">
        <v>515</v>
      </c>
      <c r="F163" s="224"/>
      <c r="N163" s="455" t="s">
        <v>674</v>
      </c>
      <c r="O163" s="463" t="s">
        <v>672</v>
      </c>
      <c r="P163" s="172" t="str">
        <f t="shared" si="16"/>
        <v>RD23: Upgrade existing markings to wet-reflective pavement markings</v>
      </c>
      <c r="Q163" s="472" t="s">
        <v>188</v>
      </c>
      <c r="R163" s="473" t="s">
        <v>77</v>
      </c>
      <c r="S163" s="473">
        <v>10</v>
      </c>
      <c r="T163" s="469" t="s">
        <v>151</v>
      </c>
      <c r="U163" s="484" t="s">
        <v>95</v>
      </c>
      <c r="V163" s="213">
        <v>0.14000000000000001</v>
      </c>
      <c r="W163" s="207">
        <f t="shared" si="17"/>
        <v>0.14000000000000001</v>
      </c>
      <c r="X163" s="207">
        <f t="shared" si="18"/>
        <v>0.14000000000000001</v>
      </c>
    </row>
    <row r="164" spans="3:24" ht="15.6" x14ac:dyDescent="0.25">
      <c r="C164" s="315">
        <v>390</v>
      </c>
      <c r="D164" s="41" t="s">
        <v>516</v>
      </c>
      <c r="F164" s="224"/>
      <c r="N164" s="455" t="s">
        <v>675</v>
      </c>
      <c r="O164" s="463" t="s">
        <v>677</v>
      </c>
      <c r="P164" s="172" t="str">
        <f t="shared" si="16"/>
        <v>RD24: Install wider edgelines (4 in. to 6 in.)</v>
      </c>
      <c r="Q164" s="473" t="s">
        <v>77</v>
      </c>
      <c r="R164" s="473" t="s">
        <v>77</v>
      </c>
      <c r="S164" s="473">
        <v>10</v>
      </c>
      <c r="T164" s="469" t="s">
        <v>151</v>
      </c>
      <c r="U164" s="475" t="s">
        <v>6</v>
      </c>
      <c r="V164" s="213">
        <v>0.14000000000000001</v>
      </c>
      <c r="W164" s="207">
        <f t="shared" si="17"/>
        <v>0.14000000000000001</v>
      </c>
      <c r="X164" s="207">
        <f t="shared" si="18"/>
        <v>0.14000000000000001</v>
      </c>
    </row>
    <row r="165" spans="3:24" ht="15.6" x14ac:dyDescent="0.25">
      <c r="C165" s="315">
        <v>402</v>
      </c>
      <c r="D165" s="41" t="s">
        <v>517</v>
      </c>
      <c r="F165" s="224"/>
      <c r="N165" s="455" t="s">
        <v>676</v>
      </c>
      <c r="O165" s="463" t="s">
        <v>153</v>
      </c>
      <c r="P165" s="172" t="str">
        <f t="shared" si="16"/>
        <v>RD25: Install Any Type of Median Barrier</v>
      </c>
      <c r="Q165" s="473" t="s">
        <v>77</v>
      </c>
      <c r="R165" s="466" t="s">
        <v>888</v>
      </c>
      <c r="S165" s="473">
        <v>20</v>
      </c>
      <c r="T165" s="469" t="s">
        <v>151</v>
      </c>
      <c r="U165" s="484" t="s">
        <v>95</v>
      </c>
      <c r="V165" s="213">
        <v>0.3</v>
      </c>
      <c r="W165" s="207">
        <f t="shared" si="17"/>
        <v>0.3</v>
      </c>
      <c r="X165" s="207">
        <f t="shared" si="18"/>
        <v>0</v>
      </c>
    </row>
    <row r="166" spans="3:24" ht="15.6" x14ac:dyDescent="0.25">
      <c r="C166" s="315">
        <v>410</v>
      </c>
      <c r="D166" s="41" t="s">
        <v>518</v>
      </c>
      <c r="F166" s="224"/>
      <c r="N166" s="455" t="s">
        <v>678</v>
      </c>
      <c r="O166" s="463" t="s">
        <v>155</v>
      </c>
      <c r="P166" s="172" t="str">
        <f t="shared" si="16"/>
        <v>RD26: Install New Guardrail (Not Median Barrier Application)</v>
      </c>
      <c r="Q166" s="472" t="s">
        <v>156</v>
      </c>
      <c r="R166" s="466" t="s">
        <v>888</v>
      </c>
      <c r="S166" s="473">
        <v>20</v>
      </c>
      <c r="T166" s="469" t="s">
        <v>151</v>
      </c>
      <c r="U166" s="484" t="s">
        <v>95</v>
      </c>
      <c r="V166" s="213">
        <v>0.47</v>
      </c>
      <c r="W166" s="207">
        <f t="shared" si="17"/>
        <v>0.47</v>
      </c>
      <c r="X166" s="207">
        <f t="shared" si="18"/>
        <v>0</v>
      </c>
    </row>
    <row r="167" spans="3:24" ht="15.6" x14ac:dyDescent="0.25">
      <c r="C167" s="315">
        <v>413</v>
      </c>
      <c r="D167" s="41" t="s">
        <v>519</v>
      </c>
      <c r="F167" s="224"/>
      <c r="N167" s="455" t="s">
        <v>886</v>
      </c>
      <c r="O167" s="463" t="s">
        <v>680</v>
      </c>
      <c r="P167" s="172" t="str">
        <f t="shared" si="16"/>
        <v>RD27: Install Seasonal Wildlife Warning Signs</v>
      </c>
      <c r="Q167" s="474" t="s">
        <v>77</v>
      </c>
      <c r="R167" s="474" t="s">
        <v>77</v>
      </c>
      <c r="S167" s="474">
        <v>20</v>
      </c>
      <c r="T167" s="469" t="s">
        <v>151</v>
      </c>
      <c r="U167" s="483" t="s">
        <v>6</v>
      </c>
      <c r="V167" s="213">
        <v>0.26</v>
      </c>
      <c r="W167" s="207">
        <f t="shared" si="17"/>
        <v>0.26</v>
      </c>
      <c r="X167" s="207">
        <f t="shared" si="18"/>
        <v>0.26</v>
      </c>
    </row>
    <row r="168" spans="3:24" ht="15.6" x14ac:dyDescent="0.25">
      <c r="C168" s="315">
        <v>414</v>
      </c>
      <c r="D168" s="41" t="s">
        <v>520</v>
      </c>
      <c r="F168" s="224"/>
      <c r="N168" s="455" t="s">
        <v>887</v>
      </c>
      <c r="O168" s="463" t="s">
        <v>679</v>
      </c>
      <c r="P168" s="172" t="str">
        <f t="shared" si="15"/>
        <v>RD28: Install Wildlife Detection System</v>
      </c>
      <c r="Q168" s="472" t="s">
        <v>895</v>
      </c>
      <c r="R168" s="474" t="s">
        <v>77</v>
      </c>
      <c r="S168" s="474">
        <v>20</v>
      </c>
      <c r="T168" s="469" t="s">
        <v>151</v>
      </c>
      <c r="U168" s="483" t="s">
        <v>6</v>
      </c>
      <c r="V168" s="213">
        <v>0.87</v>
      </c>
      <c r="W168" s="207">
        <f t="shared" si="12"/>
        <v>0.87</v>
      </c>
      <c r="X168" s="207">
        <f t="shared" si="11"/>
        <v>0.87</v>
      </c>
    </row>
    <row r="169" spans="3:24" x14ac:dyDescent="0.25">
      <c r="C169" s="315">
        <v>415</v>
      </c>
      <c r="D169" s="41" t="s">
        <v>521</v>
      </c>
      <c r="F169" s="224"/>
    </row>
    <row r="170" spans="3:24" x14ac:dyDescent="0.25">
      <c r="C170" s="315">
        <v>422</v>
      </c>
      <c r="D170" s="41" t="s">
        <v>522</v>
      </c>
      <c r="F170" s="224"/>
    </row>
    <row r="171" spans="3:24" x14ac:dyDescent="0.25">
      <c r="C171" s="315">
        <v>424</v>
      </c>
      <c r="D171" s="41" t="s">
        <v>523</v>
      </c>
      <c r="F171" s="224"/>
    </row>
    <row r="172" spans="3:24" x14ac:dyDescent="0.25">
      <c r="C172" s="315">
        <v>426</v>
      </c>
      <c r="D172" s="41" t="s">
        <v>524</v>
      </c>
      <c r="F172" s="224"/>
    </row>
    <row r="173" spans="3:24" x14ac:dyDescent="0.25">
      <c r="C173" s="315">
        <v>429</v>
      </c>
      <c r="D173" s="41" t="s">
        <v>525</v>
      </c>
      <c r="F173" s="224"/>
    </row>
    <row r="174" spans="3:24" x14ac:dyDescent="0.25">
      <c r="C174" s="315">
        <v>431</v>
      </c>
      <c r="D174" s="41" t="s">
        <v>526</v>
      </c>
      <c r="F174" s="224"/>
    </row>
    <row r="175" spans="3:24" x14ac:dyDescent="0.25">
      <c r="C175" s="315">
        <v>440</v>
      </c>
      <c r="D175" s="41" t="s">
        <v>527</v>
      </c>
      <c r="F175" s="224"/>
    </row>
    <row r="176" spans="3:24" x14ac:dyDescent="0.25">
      <c r="C176" s="315">
        <v>442</v>
      </c>
      <c r="D176" s="41" t="s">
        <v>528</v>
      </c>
      <c r="F176" s="224"/>
    </row>
    <row r="177" spans="3:6" x14ac:dyDescent="0.25">
      <c r="C177" s="315">
        <v>449</v>
      </c>
      <c r="D177" s="41" t="s">
        <v>529</v>
      </c>
      <c r="F177" s="224"/>
    </row>
    <row r="178" spans="3:6" x14ac:dyDescent="0.25">
      <c r="C178" s="315">
        <v>450</v>
      </c>
      <c r="D178" s="41" t="s">
        <v>530</v>
      </c>
      <c r="F178" s="224"/>
    </row>
    <row r="179" spans="3:6" x14ac:dyDescent="0.25">
      <c r="C179" s="315">
        <v>451</v>
      </c>
      <c r="D179" s="41" t="s">
        <v>531</v>
      </c>
      <c r="E179" s="316" t="s">
        <v>546</v>
      </c>
      <c r="F179" s="315"/>
    </row>
    <row r="180" spans="3:6" x14ac:dyDescent="0.25">
      <c r="C180" s="315">
        <v>453</v>
      </c>
      <c r="D180" s="41" t="s">
        <v>532</v>
      </c>
      <c r="F180" s="315"/>
    </row>
    <row r="181" spans="3:6" x14ac:dyDescent="0.25">
      <c r="C181" s="315">
        <v>454</v>
      </c>
      <c r="D181" s="41" t="s">
        <v>533</v>
      </c>
      <c r="F181" s="315"/>
    </row>
    <row r="182" spans="3:6" x14ac:dyDescent="0.25">
      <c r="C182" s="315">
        <v>455</v>
      </c>
      <c r="D182" s="41" t="s">
        <v>534</v>
      </c>
      <c r="F182" s="315"/>
    </row>
    <row r="183" spans="3:6" x14ac:dyDescent="0.25">
      <c r="C183" s="315">
        <v>456</v>
      </c>
      <c r="D183" s="41" t="s">
        <v>535</v>
      </c>
      <c r="F183" s="315"/>
    </row>
    <row r="184" spans="3:6" x14ac:dyDescent="0.25">
      <c r="C184" s="315">
        <v>481</v>
      </c>
      <c r="D184" s="294" t="s">
        <v>592</v>
      </c>
      <c r="F184" s="315"/>
    </row>
    <row r="185" spans="3:6" x14ac:dyDescent="0.25">
      <c r="C185" s="315">
        <v>482</v>
      </c>
      <c r="D185" s="41" t="s">
        <v>536</v>
      </c>
      <c r="F185" s="315"/>
    </row>
    <row r="186" spans="3:6" x14ac:dyDescent="0.25">
      <c r="C186" s="315">
        <v>484</v>
      </c>
      <c r="D186" s="41" t="s">
        <v>537</v>
      </c>
      <c r="F186" s="315"/>
    </row>
    <row r="187" spans="3:6" x14ac:dyDescent="0.25">
      <c r="C187" s="315">
        <v>485</v>
      </c>
      <c r="D187" s="41" t="s">
        <v>538</v>
      </c>
      <c r="F187" s="315"/>
    </row>
    <row r="188" spans="3:6" x14ac:dyDescent="0.25">
      <c r="C188" s="315">
        <v>486</v>
      </c>
      <c r="D188" s="41" t="s">
        <v>539</v>
      </c>
      <c r="F188" s="315"/>
    </row>
    <row r="189" spans="3:6" x14ac:dyDescent="0.25">
      <c r="C189" s="315">
        <v>488</v>
      </c>
      <c r="D189" s="41" t="s">
        <v>540</v>
      </c>
      <c r="F189" s="315"/>
    </row>
    <row r="190" spans="3:6" x14ac:dyDescent="0.25">
      <c r="C190" s="315">
        <v>489</v>
      </c>
      <c r="D190" s="41" t="s">
        <v>541</v>
      </c>
      <c r="F190" s="315"/>
    </row>
    <row r="191" spans="3:6" x14ac:dyDescent="0.25">
      <c r="C191" s="315">
        <v>490</v>
      </c>
      <c r="D191" s="41" t="s">
        <v>542</v>
      </c>
      <c r="F191" s="315"/>
    </row>
    <row r="192" spans="3:6" x14ac:dyDescent="0.25">
      <c r="C192" s="315">
        <v>491</v>
      </c>
      <c r="D192" s="41" t="s">
        <v>543</v>
      </c>
      <c r="F192" s="315"/>
    </row>
    <row r="193" spans="3:6" x14ac:dyDescent="0.25">
      <c r="C193" s="315">
        <v>492</v>
      </c>
      <c r="D193" s="41" t="s">
        <v>544</v>
      </c>
      <c r="F193" s="315"/>
    </row>
    <row r="194" spans="3:6" x14ac:dyDescent="0.25">
      <c r="C194" s="315">
        <v>493</v>
      </c>
      <c r="D194" s="41" t="s">
        <v>545</v>
      </c>
      <c r="F194" s="315"/>
    </row>
    <row r="195" spans="3:6" x14ac:dyDescent="0.25">
      <c r="C195" s="293"/>
      <c r="D195" s="41"/>
      <c r="F195" s="315"/>
    </row>
    <row r="196" spans="3:6" x14ac:dyDescent="0.25">
      <c r="C196" s="293"/>
      <c r="D196" s="41"/>
      <c r="F196" s="315"/>
    </row>
    <row r="197" spans="3:6" x14ac:dyDescent="0.25">
      <c r="C197" s="293"/>
      <c r="D197" s="41"/>
      <c r="F197" s="315"/>
    </row>
    <row r="198" spans="3:6" x14ac:dyDescent="0.25">
      <c r="C198" s="293"/>
      <c r="D198" s="41"/>
      <c r="F198" s="315"/>
    </row>
    <row r="199" spans="3:6" x14ac:dyDescent="0.25">
      <c r="C199" s="293"/>
      <c r="D199" s="41"/>
      <c r="F199" s="315"/>
    </row>
    <row r="200" spans="3:6" x14ac:dyDescent="0.25">
      <c r="C200" s="293"/>
      <c r="D200" s="41"/>
      <c r="F200" s="315"/>
    </row>
    <row r="201" spans="3:6" x14ac:dyDescent="0.25">
      <c r="C201" s="293"/>
      <c r="F201" s="315"/>
    </row>
    <row r="202" spans="3:6" x14ac:dyDescent="0.25">
      <c r="C202" s="293"/>
      <c r="F202" s="293"/>
    </row>
    <row r="203" spans="3:6" x14ac:dyDescent="0.25">
      <c r="C203" s="293"/>
      <c r="F203" s="293"/>
    </row>
    <row r="204" spans="3:6" x14ac:dyDescent="0.25">
      <c r="C204" s="293"/>
      <c r="F204" s="293"/>
    </row>
    <row r="205" spans="3:6" x14ac:dyDescent="0.25">
      <c r="C205" s="293"/>
      <c r="F205" s="293"/>
    </row>
    <row r="206" spans="3:6" x14ac:dyDescent="0.25">
      <c r="F206" s="293"/>
    </row>
    <row r="207" spans="3:6" x14ac:dyDescent="0.25">
      <c r="F207" s="293"/>
    </row>
    <row r="208" spans="3:6" x14ac:dyDescent="0.25">
      <c r="F208" s="293"/>
    </row>
    <row r="209" spans="6:6" x14ac:dyDescent="0.25">
      <c r="F209" s="293"/>
    </row>
    <row r="210" spans="6:6" x14ac:dyDescent="0.25">
      <c r="F210" s="293"/>
    </row>
    <row r="211" spans="6:6" x14ac:dyDescent="0.25">
      <c r="F211" s="293"/>
    </row>
    <row r="212" spans="6:6" x14ac:dyDescent="0.25">
      <c r="F212" s="293"/>
    </row>
    <row r="213" spans="6:6" x14ac:dyDescent="0.25">
      <c r="F213" s="293"/>
    </row>
    <row r="214" spans="6:6" x14ac:dyDescent="0.25">
      <c r="F214" s="293"/>
    </row>
    <row r="215" spans="6:6" x14ac:dyDescent="0.25">
      <c r="F215" s="293"/>
    </row>
    <row r="216" spans="6:6" x14ac:dyDescent="0.25">
      <c r="F216" s="293"/>
    </row>
    <row r="217" spans="6:6" x14ac:dyDescent="0.25">
      <c r="F217" s="293"/>
    </row>
    <row r="218" spans="6:6" x14ac:dyDescent="0.25">
      <c r="F218" s="293"/>
    </row>
    <row r="219" spans="6:6" x14ac:dyDescent="0.25">
      <c r="F219" s="293"/>
    </row>
    <row r="220" spans="6:6" x14ac:dyDescent="0.25">
      <c r="F220" s="293"/>
    </row>
    <row r="221" spans="6:6" x14ac:dyDescent="0.25">
      <c r="F221" s="293"/>
    </row>
    <row r="222" spans="6:6" x14ac:dyDescent="0.25">
      <c r="F222" s="293"/>
    </row>
    <row r="223" spans="6:6" x14ac:dyDescent="0.25">
      <c r="F223" s="293"/>
    </row>
    <row r="224" spans="6:6" x14ac:dyDescent="0.25">
      <c r="F224" s="293"/>
    </row>
    <row r="225" spans="6:6" x14ac:dyDescent="0.25">
      <c r="F225" s="293"/>
    </row>
    <row r="226" spans="6:6" x14ac:dyDescent="0.25">
      <c r="F226" s="293"/>
    </row>
    <row r="227" spans="6:6" x14ac:dyDescent="0.25">
      <c r="F227" s="293"/>
    </row>
    <row r="228" spans="6:6" x14ac:dyDescent="0.25">
      <c r="F228" s="293"/>
    </row>
    <row r="229" spans="6:6" x14ac:dyDescent="0.25">
      <c r="F229" s="293"/>
    </row>
    <row r="230" spans="6:6" x14ac:dyDescent="0.25">
      <c r="F230" s="293"/>
    </row>
    <row r="231" spans="6:6" x14ac:dyDescent="0.25">
      <c r="F231" s="293"/>
    </row>
    <row r="232" spans="6:6" x14ac:dyDescent="0.25">
      <c r="F232" s="293"/>
    </row>
    <row r="233" spans="6:6" x14ac:dyDescent="0.25">
      <c r="F233" s="293"/>
    </row>
    <row r="234" spans="6:6" x14ac:dyDescent="0.25">
      <c r="F234" s="293"/>
    </row>
    <row r="235" spans="6:6" x14ac:dyDescent="0.25">
      <c r="F235" s="293"/>
    </row>
    <row r="236" spans="6:6" x14ac:dyDescent="0.25">
      <c r="F236" s="293"/>
    </row>
    <row r="237" spans="6:6" x14ac:dyDescent="0.25">
      <c r="F237" s="293"/>
    </row>
    <row r="238" spans="6:6" x14ac:dyDescent="0.25">
      <c r="F238" s="293"/>
    </row>
    <row r="239" spans="6:6" x14ac:dyDescent="0.25">
      <c r="F239" s="293"/>
    </row>
    <row r="240" spans="6:6" x14ac:dyDescent="0.25">
      <c r="F240" s="293"/>
    </row>
    <row r="241" spans="6:6" x14ac:dyDescent="0.25">
      <c r="F241" s="293"/>
    </row>
    <row r="242" spans="6:6" x14ac:dyDescent="0.25">
      <c r="F242" s="293"/>
    </row>
    <row r="243" spans="6:6" x14ac:dyDescent="0.25">
      <c r="F243" s="293"/>
    </row>
    <row r="244" spans="6:6" x14ac:dyDescent="0.25">
      <c r="F244" s="293"/>
    </row>
    <row r="245" spans="6:6" x14ac:dyDescent="0.25">
      <c r="F245" s="293"/>
    </row>
    <row r="246" spans="6:6" x14ac:dyDescent="0.25">
      <c r="F246" s="293"/>
    </row>
    <row r="247" spans="6:6" x14ac:dyDescent="0.25">
      <c r="F247" s="293"/>
    </row>
    <row r="248" spans="6:6" x14ac:dyDescent="0.25">
      <c r="F248" s="293"/>
    </row>
    <row r="249" spans="6:6" x14ac:dyDescent="0.25">
      <c r="F249" s="293"/>
    </row>
    <row r="250" spans="6:6" x14ac:dyDescent="0.25">
      <c r="F250" s="293"/>
    </row>
    <row r="251" spans="6:6" x14ac:dyDescent="0.25">
      <c r="F251" s="293"/>
    </row>
    <row r="252" spans="6:6" x14ac:dyDescent="0.25">
      <c r="F252" s="293"/>
    </row>
    <row r="253" spans="6:6" x14ac:dyDescent="0.25">
      <c r="F253" s="293"/>
    </row>
    <row r="254" spans="6:6" x14ac:dyDescent="0.25">
      <c r="F254" s="293"/>
    </row>
    <row r="255" spans="6:6" x14ac:dyDescent="0.25">
      <c r="F255" s="293"/>
    </row>
    <row r="256" spans="6:6" x14ac:dyDescent="0.25">
      <c r="F256" s="293"/>
    </row>
    <row r="257" spans="6:6" x14ac:dyDescent="0.25">
      <c r="F257" s="293"/>
    </row>
    <row r="258" spans="6:6" x14ac:dyDescent="0.25">
      <c r="F258" s="293"/>
    </row>
    <row r="259" spans="6:6" x14ac:dyDescent="0.25">
      <c r="F259" s="293"/>
    </row>
    <row r="260" spans="6:6" x14ac:dyDescent="0.25">
      <c r="F260" s="293"/>
    </row>
    <row r="261" spans="6:6" x14ac:dyDescent="0.25">
      <c r="F261" s="293"/>
    </row>
    <row r="262" spans="6:6" x14ac:dyDescent="0.25">
      <c r="F262" s="293"/>
    </row>
    <row r="263" spans="6:6" x14ac:dyDescent="0.25">
      <c r="F263" s="293"/>
    </row>
    <row r="264" spans="6:6" x14ac:dyDescent="0.25">
      <c r="F264" s="293"/>
    </row>
    <row r="265" spans="6:6" x14ac:dyDescent="0.25">
      <c r="F265" s="293"/>
    </row>
    <row r="266" spans="6:6" x14ac:dyDescent="0.25">
      <c r="F266" s="293"/>
    </row>
    <row r="267" spans="6:6" x14ac:dyDescent="0.25">
      <c r="F267" s="293"/>
    </row>
    <row r="268" spans="6:6" x14ac:dyDescent="0.25">
      <c r="F268" s="293"/>
    </row>
    <row r="269" spans="6:6" x14ac:dyDescent="0.25">
      <c r="F269" s="293"/>
    </row>
    <row r="270" spans="6:6" x14ac:dyDescent="0.25">
      <c r="F270" s="293"/>
    </row>
    <row r="271" spans="6:6" x14ac:dyDescent="0.25">
      <c r="F271" s="293"/>
    </row>
    <row r="272" spans="6:6" x14ac:dyDescent="0.25">
      <c r="F272" s="293"/>
    </row>
    <row r="273" spans="6:6" x14ac:dyDescent="0.25">
      <c r="F273" s="293"/>
    </row>
    <row r="274" spans="6:6" x14ac:dyDescent="0.25">
      <c r="F274" s="293"/>
    </row>
    <row r="275" spans="6:6" x14ac:dyDescent="0.25">
      <c r="F275" s="293"/>
    </row>
    <row r="276" spans="6:6" x14ac:dyDescent="0.25">
      <c r="F276" s="293"/>
    </row>
    <row r="277" spans="6:6" x14ac:dyDescent="0.25">
      <c r="F277" s="293"/>
    </row>
    <row r="278" spans="6:6" x14ac:dyDescent="0.25">
      <c r="F278" s="293"/>
    </row>
    <row r="279" spans="6:6" x14ac:dyDescent="0.25">
      <c r="F279" s="293"/>
    </row>
    <row r="280" spans="6:6" x14ac:dyDescent="0.25">
      <c r="F280" s="293"/>
    </row>
    <row r="281" spans="6:6" x14ac:dyDescent="0.25">
      <c r="F281" s="293"/>
    </row>
    <row r="282" spans="6:6" x14ac:dyDescent="0.25">
      <c r="F282" s="293"/>
    </row>
    <row r="283" spans="6:6" x14ac:dyDescent="0.25">
      <c r="F283" s="293"/>
    </row>
    <row r="284" spans="6:6" x14ac:dyDescent="0.25">
      <c r="F284" s="293"/>
    </row>
    <row r="285" spans="6:6" x14ac:dyDescent="0.25">
      <c r="F285" s="293"/>
    </row>
    <row r="286" spans="6:6" x14ac:dyDescent="0.25">
      <c r="F286" s="293"/>
    </row>
    <row r="287" spans="6:6" x14ac:dyDescent="0.25">
      <c r="F287" s="293"/>
    </row>
    <row r="288" spans="6:6" x14ac:dyDescent="0.25">
      <c r="F288" s="293"/>
    </row>
    <row r="289" spans="6:6" x14ac:dyDescent="0.25">
      <c r="F289" s="293"/>
    </row>
    <row r="290" spans="6:6" x14ac:dyDescent="0.25">
      <c r="F290" s="293"/>
    </row>
    <row r="291" spans="6:6" x14ac:dyDescent="0.25">
      <c r="F291" s="293"/>
    </row>
    <row r="292" spans="6:6" x14ac:dyDescent="0.25">
      <c r="F292" s="293"/>
    </row>
    <row r="293" spans="6:6" x14ac:dyDescent="0.25">
      <c r="F293" s="293"/>
    </row>
    <row r="294" spans="6:6" x14ac:dyDescent="0.25">
      <c r="F294" s="293"/>
    </row>
    <row r="295" spans="6:6" x14ac:dyDescent="0.25">
      <c r="F295" s="293"/>
    </row>
    <row r="296" spans="6:6" x14ac:dyDescent="0.25">
      <c r="F296" s="293"/>
    </row>
    <row r="297" spans="6:6" x14ac:dyDescent="0.25">
      <c r="F297" s="293"/>
    </row>
    <row r="298" spans="6:6" x14ac:dyDescent="0.25">
      <c r="F298" s="293"/>
    </row>
    <row r="299" spans="6:6" x14ac:dyDescent="0.25">
      <c r="F299" s="293"/>
    </row>
    <row r="300" spans="6:6" x14ac:dyDescent="0.25">
      <c r="F300" s="293"/>
    </row>
    <row r="301" spans="6:6" x14ac:dyDescent="0.25">
      <c r="F301" s="293"/>
    </row>
    <row r="302" spans="6:6" x14ac:dyDescent="0.25">
      <c r="F302" s="293"/>
    </row>
    <row r="303" spans="6:6" x14ac:dyDescent="0.25">
      <c r="F303" s="293"/>
    </row>
    <row r="304" spans="6:6" x14ac:dyDescent="0.25">
      <c r="F304" s="293"/>
    </row>
    <row r="305" spans="6:6" x14ac:dyDescent="0.25">
      <c r="F305" s="293"/>
    </row>
    <row r="306" spans="6:6" x14ac:dyDescent="0.25">
      <c r="F306" s="293"/>
    </row>
    <row r="307" spans="6:6" x14ac:dyDescent="0.25">
      <c r="F307" s="293"/>
    </row>
    <row r="308" spans="6:6" x14ac:dyDescent="0.25">
      <c r="F308" s="293"/>
    </row>
    <row r="309" spans="6:6" x14ac:dyDescent="0.25">
      <c r="F309" s="293"/>
    </row>
    <row r="310" spans="6:6" x14ac:dyDescent="0.25">
      <c r="F310" s="293"/>
    </row>
    <row r="311" spans="6:6" x14ac:dyDescent="0.25">
      <c r="F311" s="293"/>
    </row>
    <row r="312" spans="6:6" x14ac:dyDescent="0.25">
      <c r="F312" s="293"/>
    </row>
    <row r="313" spans="6:6" x14ac:dyDescent="0.25">
      <c r="F313" s="293"/>
    </row>
    <row r="314" spans="6:6" x14ac:dyDescent="0.25">
      <c r="F314" s="293"/>
    </row>
    <row r="315" spans="6:6" x14ac:dyDescent="0.25">
      <c r="F315" s="293"/>
    </row>
    <row r="316" spans="6:6" x14ac:dyDescent="0.25">
      <c r="F316" s="293"/>
    </row>
    <row r="317" spans="6:6" x14ac:dyDescent="0.25">
      <c r="F317" s="293"/>
    </row>
    <row r="318" spans="6:6" x14ac:dyDescent="0.25">
      <c r="F318" s="293"/>
    </row>
    <row r="319" spans="6:6" x14ac:dyDescent="0.25">
      <c r="F319" s="293"/>
    </row>
    <row r="320" spans="6:6" x14ac:dyDescent="0.25">
      <c r="F320" s="293"/>
    </row>
    <row r="321" spans="6:6" x14ac:dyDescent="0.25">
      <c r="F321" s="224"/>
    </row>
    <row r="322" spans="6:6" x14ac:dyDescent="0.25">
      <c r="F322" s="293"/>
    </row>
    <row r="323" spans="6:6" x14ac:dyDescent="0.25">
      <c r="F323" s="293"/>
    </row>
    <row r="324" spans="6:6" x14ac:dyDescent="0.25">
      <c r="F324" s="293"/>
    </row>
    <row r="325" spans="6:6" x14ac:dyDescent="0.25">
      <c r="F325" s="293"/>
    </row>
    <row r="326" spans="6:6" x14ac:dyDescent="0.25">
      <c r="F326" s="293"/>
    </row>
    <row r="327" spans="6:6" x14ac:dyDescent="0.25">
      <c r="F327" s="293"/>
    </row>
    <row r="328" spans="6:6" x14ac:dyDescent="0.25">
      <c r="F328" s="293"/>
    </row>
    <row r="329" spans="6:6" x14ac:dyDescent="0.25">
      <c r="F329" s="293"/>
    </row>
    <row r="330" spans="6:6" x14ac:dyDescent="0.25">
      <c r="F330" s="293"/>
    </row>
    <row r="331" spans="6:6" x14ac:dyDescent="0.25">
      <c r="F331" s="293"/>
    </row>
    <row r="332" spans="6:6" x14ac:dyDescent="0.25">
      <c r="F332" s="293"/>
    </row>
    <row r="333" spans="6:6" x14ac:dyDescent="0.25">
      <c r="F333" s="293"/>
    </row>
    <row r="334" spans="6:6" x14ac:dyDescent="0.25">
      <c r="F334" s="293"/>
    </row>
    <row r="335" spans="6:6" x14ac:dyDescent="0.25">
      <c r="F335" s="293"/>
    </row>
    <row r="336" spans="6:6" x14ac:dyDescent="0.25">
      <c r="F336" s="293"/>
    </row>
    <row r="337" spans="6:6" x14ac:dyDescent="0.25">
      <c r="F337" s="293"/>
    </row>
    <row r="338" spans="6:6" x14ac:dyDescent="0.25">
      <c r="F338" s="293"/>
    </row>
    <row r="339" spans="6:6" x14ac:dyDescent="0.25">
      <c r="F339" s="293"/>
    </row>
    <row r="340" spans="6:6" x14ac:dyDescent="0.25">
      <c r="F340" s="293"/>
    </row>
    <row r="341" spans="6:6" x14ac:dyDescent="0.25">
      <c r="F341" s="293"/>
    </row>
    <row r="342" spans="6:6" x14ac:dyDescent="0.25">
      <c r="F342" s="293"/>
    </row>
    <row r="343" spans="6:6" x14ac:dyDescent="0.25">
      <c r="F343" s="293"/>
    </row>
    <row r="344" spans="6:6" x14ac:dyDescent="0.25">
      <c r="F344" s="293"/>
    </row>
    <row r="345" spans="6:6" x14ac:dyDescent="0.25">
      <c r="F345" s="293"/>
    </row>
    <row r="346" spans="6:6" x14ac:dyDescent="0.25">
      <c r="F346" s="293"/>
    </row>
    <row r="347" spans="6:6" x14ac:dyDescent="0.25">
      <c r="F347" s="293"/>
    </row>
    <row r="348" spans="6:6" x14ac:dyDescent="0.25">
      <c r="F348" s="293"/>
    </row>
    <row r="349" spans="6:6" x14ac:dyDescent="0.25">
      <c r="F349" s="293"/>
    </row>
    <row r="350" spans="6:6" x14ac:dyDescent="0.25">
      <c r="F350" s="293"/>
    </row>
    <row r="351" spans="6:6" x14ac:dyDescent="0.25">
      <c r="F351" s="293"/>
    </row>
    <row r="352" spans="6:6" x14ac:dyDescent="0.25">
      <c r="F352" s="293"/>
    </row>
    <row r="353" spans="6:6" x14ac:dyDescent="0.25">
      <c r="F353" s="293"/>
    </row>
    <row r="354" spans="6:6" x14ac:dyDescent="0.25">
      <c r="F354" s="293"/>
    </row>
    <row r="355" spans="6:6" x14ac:dyDescent="0.25">
      <c r="F355" s="293"/>
    </row>
    <row r="356" spans="6:6" x14ac:dyDescent="0.25">
      <c r="F356" s="293"/>
    </row>
    <row r="357" spans="6:6" x14ac:dyDescent="0.25">
      <c r="F357" s="224"/>
    </row>
    <row r="358" spans="6:6" x14ac:dyDescent="0.25">
      <c r="F358" s="293"/>
    </row>
    <row r="359" spans="6:6" x14ac:dyDescent="0.25">
      <c r="F359" s="293"/>
    </row>
    <row r="360" spans="6:6" x14ac:dyDescent="0.25">
      <c r="F360" s="293"/>
    </row>
    <row r="361" spans="6:6" x14ac:dyDescent="0.25">
      <c r="F361" s="293"/>
    </row>
    <row r="362" spans="6:6" x14ac:dyDescent="0.25">
      <c r="F362" s="224"/>
    </row>
    <row r="363" spans="6:6" x14ac:dyDescent="0.25">
      <c r="F363" s="293"/>
    </row>
    <row r="364" spans="6:6" x14ac:dyDescent="0.25">
      <c r="F364" s="293"/>
    </row>
    <row r="365" spans="6:6" x14ac:dyDescent="0.25">
      <c r="F365" s="293"/>
    </row>
    <row r="366" spans="6:6" x14ac:dyDescent="0.25">
      <c r="F366" s="293"/>
    </row>
    <row r="367" spans="6:6" x14ac:dyDescent="0.25">
      <c r="F367" s="293"/>
    </row>
    <row r="368" spans="6:6" x14ac:dyDescent="0.25">
      <c r="F368" s="293"/>
    </row>
    <row r="369" spans="6:6" x14ac:dyDescent="0.25">
      <c r="F369" s="293"/>
    </row>
    <row r="370" spans="6:6" x14ac:dyDescent="0.25">
      <c r="F370" s="293"/>
    </row>
    <row r="371" spans="6:6" x14ac:dyDescent="0.25">
      <c r="F371" s="293"/>
    </row>
    <row r="372" spans="6:6" x14ac:dyDescent="0.25">
      <c r="F372" s="293"/>
    </row>
    <row r="373" spans="6:6" x14ac:dyDescent="0.25">
      <c r="F373" s="293"/>
    </row>
    <row r="374" spans="6:6" x14ac:dyDescent="0.25">
      <c r="F374" s="293"/>
    </row>
    <row r="375" spans="6:6" x14ac:dyDescent="0.25">
      <c r="F375" s="293"/>
    </row>
    <row r="376" spans="6:6" x14ac:dyDescent="0.25">
      <c r="F376" s="293"/>
    </row>
    <row r="377" spans="6:6" x14ac:dyDescent="0.25">
      <c r="F377" s="293"/>
    </row>
    <row r="378" spans="6:6" x14ac:dyDescent="0.25">
      <c r="F378" s="293"/>
    </row>
  </sheetData>
  <sheetProtection selectLockedCells="1" selectUnlockedCells="1"/>
  <mergeCells count="1">
    <mergeCell ref="V1:X1"/>
  </mergeCells>
  <phoneticPr fontId="21" type="noConversion"/>
  <conditionalFormatting sqref="N141:O141 O45:O50 O33:O39 O53 O20 O88 O97:O101 N110 N111:O112 O145:O151 O160:O162 O154:O155 O92 O119:O120 O142:O143 O123:O132 N109:O109 O114:O117 N142:N168 O55:O57 Q55:U56 N93:O94 N95:N108 N3:O3 N5:N92 N113:N140">
    <cfRule type="cellIs" dxfId="105" priority="103" operator="equal">
      <formula>#REF!</formula>
    </cfRule>
    <cfRule type="cellIs" dxfId="104" priority="104" operator="equal">
      <formula>#REF!</formula>
    </cfRule>
  </conditionalFormatting>
  <conditionalFormatting sqref="O13:O14 O25:O30 O16:O17 O19 O5:O11">
    <cfRule type="cellIs" dxfId="103" priority="105" operator="equal">
      <formula>#REF!</formula>
    </cfRule>
    <cfRule type="cellIs" dxfId="102" priority="106" operator="equal">
      <formula>#REF!</formula>
    </cfRule>
  </conditionalFormatting>
  <conditionalFormatting sqref="O51 O79 O89 O85:O87 O71:O73">
    <cfRule type="cellIs" dxfId="101" priority="95" operator="equal">
      <formula>#REF!</formula>
    </cfRule>
    <cfRule type="cellIs" dxfId="100" priority="96" operator="equal">
      <formula>#REF!</formula>
    </cfRule>
  </conditionalFormatting>
  <conditionalFormatting sqref="O43:O44">
    <cfRule type="cellIs" dxfId="99" priority="97" operator="equal">
      <formula>#REF!</formula>
    </cfRule>
    <cfRule type="cellIs" dxfId="98" priority="98" operator="equal">
      <formula>#REF!</formula>
    </cfRule>
  </conditionalFormatting>
  <conditionalFormatting sqref="O40:O42">
    <cfRule type="cellIs" dxfId="97" priority="99" operator="equal">
      <formula>#REF!</formula>
    </cfRule>
    <cfRule type="cellIs" dxfId="96" priority="100" operator="equal">
      <formula>#REF!</formula>
    </cfRule>
  </conditionalFormatting>
  <conditionalFormatting sqref="O32">
    <cfRule type="cellIs" dxfId="95" priority="101" operator="equal">
      <formula>#REF!</formula>
    </cfRule>
    <cfRule type="cellIs" dxfId="94" priority="102" operator="equal">
      <formula>#REF!</formula>
    </cfRule>
  </conditionalFormatting>
  <conditionalFormatting sqref="O70 O80 O82 O84">
    <cfRule type="cellIs" dxfId="93" priority="93" operator="equal">
      <formula>#REF!</formula>
    </cfRule>
    <cfRule type="cellIs" dxfId="92" priority="94" operator="equal">
      <formula>#REF!</formula>
    </cfRule>
  </conditionalFormatting>
  <conditionalFormatting sqref="O12 O31 O21:O24">
    <cfRule type="cellIs" dxfId="91" priority="91" operator="equal">
      <formula>#REF!</formula>
    </cfRule>
    <cfRule type="cellIs" dxfId="90" priority="92" operator="equal">
      <formula>#REF!</formula>
    </cfRule>
  </conditionalFormatting>
  <conditionalFormatting sqref="O144">
    <cfRule type="cellIs" dxfId="89" priority="87" operator="equal">
      <formula>#REF!</formula>
    </cfRule>
    <cfRule type="cellIs" dxfId="88" priority="88" operator="equal">
      <formula>#REF!</formula>
    </cfRule>
  </conditionalFormatting>
  <conditionalFormatting sqref="O110">
    <cfRule type="cellIs" dxfId="87" priority="89" operator="equal">
      <formula>#REF!</formula>
    </cfRule>
    <cfRule type="cellIs" dxfId="86" priority="90" operator="equal">
      <formula>#REF!</formula>
    </cfRule>
  </conditionalFormatting>
  <conditionalFormatting sqref="O159">
    <cfRule type="cellIs" dxfId="85" priority="83" operator="equal">
      <formula>#REF!</formula>
    </cfRule>
    <cfRule type="cellIs" dxfId="84" priority="84" operator="equal">
      <formula>#REF!</formula>
    </cfRule>
  </conditionalFormatting>
  <conditionalFormatting sqref="O153 O156 O158">
    <cfRule type="cellIs" dxfId="83" priority="85" operator="equal">
      <formula>#REF!</formula>
    </cfRule>
    <cfRule type="cellIs" dxfId="82" priority="86" operator="equal">
      <formula>#REF!</formula>
    </cfRule>
  </conditionalFormatting>
  <conditionalFormatting sqref="O15">
    <cfRule type="cellIs" dxfId="81" priority="81" operator="equal">
      <formula>#REF!</formula>
    </cfRule>
    <cfRule type="cellIs" dxfId="80" priority="82" operator="equal">
      <formula>#REF!</formula>
    </cfRule>
  </conditionalFormatting>
  <conditionalFormatting sqref="O18">
    <cfRule type="cellIs" dxfId="79" priority="79" operator="equal">
      <formula>#REF!</formula>
    </cfRule>
    <cfRule type="cellIs" dxfId="78" priority="80" operator="equal">
      <formula>#REF!</formula>
    </cfRule>
  </conditionalFormatting>
  <conditionalFormatting sqref="O54">
    <cfRule type="cellIs" dxfId="77" priority="77" operator="equal">
      <formula>#REF!</formula>
    </cfRule>
    <cfRule type="cellIs" dxfId="76" priority="78" operator="equal">
      <formula>#REF!</formula>
    </cfRule>
  </conditionalFormatting>
  <conditionalFormatting sqref="O59">
    <cfRule type="cellIs" dxfId="75" priority="73" operator="equal">
      <formula>#REF!</formula>
    </cfRule>
    <cfRule type="cellIs" dxfId="74" priority="74" operator="equal">
      <formula>#REF!</formula>
    </cfRule>
  </conditionalFormatting>
  <conditionalFormatting sqref="O60">
    <cfRule type="cellIs" dxfId="73" priority="71" operator="equal">
      <formula>#REF!</formula>
    </cfRule>
    <cfRule type="cellIs" dxfId="72" priority="72" operator="equal">
      <formula>#REF!</formula>
    </cfRule>
  </conditionalFormatting>
  <conditionalFormatting sqref="O61">
    <cfRule type="cellIs" dxfId="71" priority="69" operator="equal">
      <formula>#REF!</formula>
    </cfRule>
    <cfRule type="cellIs" dxfId="70" priority="70" operator="equal">
      <formula>#REF!</formula>
    </cfRule>
  </conditionalFormatting>
  <conditionalFormatting sqref="O62">
    <cfRule type="cellIs" dxfId="69" priority="67" operator="equal">
      <formula>#REF!</formula>
    </cfRule>
    <cfRule type="cellIs" dxfId="68" priority="68" operator="equal">
      <formula>#REF!</formula>
    </cfRule>
  </conditionalFormatting>
  <conditionalFormatting sqref="O58">
    <cfRule type="cellIs" dxfId="67" priority="75" operator="equal">
      <formula>#REF!</formula>
    </cfRule>
    <cfRule type="cellIs" dxfId="66" priority="76" operator="equal">
      <formula>#REF!</formula>
    </cfRule>
  </conditionalFormatting>
  <conditionalFormatting sqref="O157">
    <cfRule type="cellIs" dxfId="65" priority="65" operator="equal">
      <formula>#REF!</formula>
    </cfRule>
    <cfRule type="cellIs" dxfId="64" priority="66" operator="equal">
      <formula>#REF!</formula>
    </cfRule>
  </conditionalFormatting>
  <conditionalFormatting sqref="O165">
    <cfRule type="cellIs" dxfId="63" priority="63" operator="equal">
      <formula>#REF!</formula>
    </cfRule>
    <cfRule type="cellIs" dxfId="62" priority="64" operator="equal">
      <formula>$J$7</formula>
    </cfRule>
  </conditionalFormatting>
  <conditionalFormatting sqref="O166">
    <cfRule type="cellIs" dxfId="61" priority="61" operator="equal">
      <formula>#REF!</formula>
    </cfRule>
    <cfRule type="cellIs" dxfId="60" priority="62" operator="equal">
      <formula>$J$7</formula>
    </cfRule>
  </conditionalFormatting>
  <conditionalFormatting sqref="O167">
    <cfRule type="cellIs" dxfId="59" priority="59" operator="equal">
      <formula>#REF!</formula>
    </cfRule>
    <cfRule type="cellIs" dxfId="58" priority="60" operator="equal">
      <formula>$J$7</formula>
    </cfRule>
  </conditionalFormatting>
  <conditionalFormatting sqref="O168">
    <cfRule type="cellIs" dxfId="57" priority="57" operator="equal">
      <formula>#REF!</formula>
    </cfRule>
    <cfRule type="cellIs" dxfId="56" priority="58" operator="equal">
      <formula>$J$7</formula>
    </cfRule>
  </conditionalFormatting>
  <conditionalFormatting sqref="R51:T51 Q7:T8 R9 R20:R22 S33:T35 R29:R35 R44 R66 R70 R82 R156:R157 R165:R166 Q57:T57 Q33:Q35 Q37:U42 Q53:U53 Q20 Q88:S88 Q97:S101 Q128:U128 Q111:S112 Q160:S162 Q154:S155 Q119:S120 Q141:S151 Q130:T132 Q117:S117 Q123:S127 S20:T20 T14:T19 T22 T65:T66 T95 T102 Q109:T110 T111:T113 T129 Q114:U114 T153:T168 T104 Q159 T32 T117:T127 T9 U5:U9 U20:U22 U29:U30 R36:T36 U32:U36 U43 Q45:U50 U51:U52 U57:U62 U65:U67 U75 U78:U79 U81 U83 U85:U89 U96:U102 Q115:T116 U115:U117 U119:U120 U123:U127 U129:U135 U137 U158:U163 U165:U166 Q92:S94 U92:U94 T74:T91 T70:U73 U104:U113 Q3:U3 T133:T151 U140:U155">
    <cfRule type="cellIs" dxfId="55" priority="53" operator="equal">
      <formula>#REF!</formula>
    </cfRule>
    <cfRule type="cellIs" dxfId="54" priority="54" operator="equal">
      <formula>#REF!</formula>
    </cfRule>
  </conditionalFormatting>
  <conditionalFormatting sqref="Q9 S9">
    <cfRule type="cellIs" dxfId="53" priority="51" operator="equal">
      <formula>#REF!</formula>
    </cfRule>
    <cfRule type="cellIs" dxfId="52" priority="52" operator="equal">
      <formula>#REF!</formula>
    </cfRule>
  </conditionalFormatting>
  <conditionalFormatting sqref="Q82 Q79:S80 R87:S87 S82 Q89:S91 Q85:S86 U82 U80 Q71:S73">
    <cfRule type="cellIs" dxfId="51" priority="47" operator="equal">
      <formula>#REF!</formula>
    </cfRule>
    <cfRule type="cellIs" dxfId="50" priority="48" operator="equal">
      <formula>#REF!</formula>
    </cfRule>
  </conditionalFormatting>
  <conditionalFormatting sqref="Q43:T43 Q44 S44:U44">
    <cfRule type="cellIs" dxfId="49" priority="49" operator="equal">
      <formula>#REF!</formula>
    </cfRule>
    <cfRule type="cellIs" dxfId="48" priority="50" operator="equal">
      <formula>#REF!</formula>
    </cfRule>
  </conditionalFormatting>
  <conditionalFormatting sqref="Q84:S84 U84">
    <cfRule type="cellIs" dxfId="47" priority="45" operator="equal">
      <formula>#REF!</formula>
    </cfRule>
    <cfRule type="cellIs" dxfId="46" priority="46" operator="equal">
      <formula>#REF!</formula>
    </cfRule>
  </conditionalFormatting>
  <conditionalFormatting sqref="Q87 Q36 Q23:S28 Q5:S6 Q21:Q22 Q29:Q31 S29:S31 U31 U23:U28 S21:S22 Q10:S19 U10:U19">
    <cfRule type="cellIs" dxfId="45" priority="43" operator="equal">
      <formula>#REF!</formula>
    </cfRule>
    <cfRule type="cellIs" dxfId="44" priority="44" operator="equal">
      <formula>#REF!</formula>
    </cfRule>
  </conditionalFormatting>
  <conditionalFormatting sqref="R159:S159">
    <cfRule type="cellIs" dxfId="43" priority="39" operator="equal">
      <formula>#REF!</formula>
    </cfRule>
    <cfRule type="cellIs" dxfId="42" priority="40" operator="equal">
      <formula>#REF!</formula>
    </cfRule>
  </conditionalFormatting>
  <conditionalFormatting sqref="Q153:S153 Q156 Q158:S158 S156 U156">
    <cfRule type="cellIs" dxfId="41" priority="41" operator="equal">
      <formula>#REF!</formula>
    </cfRule>
    <cfRule type="cellIs" dxfId="40" priority="42" operator="equal">
      <formula>#REF!</formula>
    </cfRule>
  </conditionalFormatting>
  <conditionalFormatting sqref="Q54:U54">
    <cfRule type="cellIs" dxfId="39" priority="37" operator="equal">
      <formula>#REF!</formula>
    </cfRule>
    <cfRule type="cellIs" dxfId="38" priority="38" operator="equal">
      <formula>#REF!</formula>
    </cfRule>
  </conditionalFormatting>
  <conditionalFormatting sqref="Q60:T60">
    <cfRule type="cellIs" dxfId="37" priority="29" operator="equal">
      <formula>#REF!</formula>
    </cfRule>
    <cfRule type="cellIs" dxfId="36" priority="30" operator="equal">
      <formula>#REF!</formula>
    </cfRule>
  </conditionalFormatting>
  <conditionalFormatting sqref="Q62:T62">
    <cfRule type="cellIs" dxfId="35" priority="25" operator="equal">
      <formula>#REF!</formula>
    </cfRule>
    <cfRule type="cellIs" dxfId="34" priority="26" operator="equal">
      <formula>#REF!</formula>
    </cfRule>
  </conditionalFormatting>
  <conditionalFormatting sqref="Q58:T58">
    <cfRule type="cellIs" dxfId="33" priority="35" operator="equal">
      <formula>#REF!</formula>
    </cfRule>
    <cfRule type="cellIs" dxfId="32" priority="36" operator="equal">
      <formula>#REF!</formula>
    </cfRule>
  </conditionalFormatting>
  <conditionalFormatting sqref="Q59:S59">
    <cfRule type="cellIs" dxfId="31" priority="31" operator="equal">
      <formula>#REF!</formula>
    </cfRule>
    <cfRule type="cellIs" dxfId="30" priority="32" operator="equal">
      <formula>#REF!</formula>
    </cfRule>
  </conditionalFormatting>
  <conditionalFormatting sqref="T59">
    <cfRule type="cellIs" dxfId="29" priority="33" operator="equal">
      <formula>#REF!</formula>
    </cfRule>
    <cfRule type="cellIs" dxfId="28" priority="34" operator="equal">
      <formula>#REF!</formula>
    </cfRule>
  </conditionalFormatting>
  <conditionalFormatting sqref="Q61:T61">
    <cfRule type="cellIs" dxfId="27" priority="27" operator="equal">
      <formula>#REF!</formula>
    </cfRule>
    <cfRule type="cellIs" dxfId="26" priority="28" operator="equal">
      <formula>#REF!</formula>
    </cfRule>
  </conditionalFormatting>
  <conditionalFormatting sqref="Q157 S157 U157">
    <cfRule type="cellIs" dxfId="25" priority="23" operator="equal">
      <formula>#REF!</formula>
    </cfRule>
    <cfRule type="cellIs" dxfId="24" priority="24" operator="equal">
      <formula>#REF!</formula>
    </cfRule>
  </conditionalFormatting>
  <conditionalFormatting sqref="S165:S166">
    <cfRule type="cellIs" dxfId="23" priority="21" operator="equal">
      <formula>#REF!</formula>
    </cfRule>
    <cfRule type="cellIs" dxfId="22" priority="22" operator="equal">
      <formula>$J$7</formula>
    </cfRule>
  </conditionalFormatting>
  <conditionalFormatting sqref="Q165">
    <cfRule type="cellIs" dxfId="21" priority="19" operator="equal">
      <formula>#REF!</formula>
    </cfRule>
    <cfRule type="cellIs" dxfId="20" priority="20" operator="equal">
      <formula>$J$7</formula>
    </cfRule>
  </conditionalFormatting>
  <conditionalFormatting sqref="Q166">
    <cfRule type="cellIs" dxfId="19" priority="17" operator="equal">
      <formula>#REF!</formula>
    </cfRule>
    <cfRule type="cellIs" dxfId="18" priority="18" operator="equal">
      <formula>$J$7</formula>
    </cfRule>
  </conditionalFormatting>
  <conditionalFormatting sqref="Q167">
    <cfRule type="cellIs" dxfId="17" priority="15" operator="equal">
      <formula>#REF!</formula>
    </cfRule>
    <cfRule type="cellIs" dxfId="16" priority="16" operator="equal">
      <formula>$J$7</formula>
    </cfRule>
  </conditionalFormatting>
  <conditionalFormatting sqref="R167">
    <cfRule type="cellIs" dxfId="15" priority="13" operator="equal">
      <formula>#REF!</formula>
    </cfRule>
    <cfRule type="cellIs" dxfId="14" priority="14" operator="equal">
      <formula>$J$7</formula>
    </cfRule>
  </conditionalFormatting>
  <conditionalFormatting sqref="R168">
    <cfRule type="cellIs" dxfId="13" priority="11" operator="equal">
      <formula>#REF!</formula>
    </cfRule>
    <cfRule type="cellIs" dxfId="12" priority="12" operator="equal">
      <formula>$J$7</formula>
    </cfRule>
  </conditionalFormatting>
  <conditionalFormatting sqref="Q168">
    <cfRule type="cellIs" dxfId="11" priority="9" operator="equal">
      <formula>#REF!</formula>
    </cfRule>
    <cfRule type="cellIs" dxfId="10" priority="10" operator="equal">
      <formula>$J$7</formula>
    </cfRule>
  </conditionalFormatting>
  <conditionalFormatting sqref="Q32 S32 S70 Q70 T108">
    <cfRule type="cellIs" dxfId="9" priority="55" operator="equal">
      <formula>#REF!</formula>
    </cfRule>
    <cfRule type="cellIs" dxfId="8" priority="56" operator="equal">
      <formula>#REF!</formula>
    </cfRule>
  </conditionalFormatting>
  <conditionalFormatting sqref="N4:O4">
    <cfRule type="cellIs" dxfId="7" priority="7" operator="equal">
      <formula>#REF!</formula>
    </cfRule>
    <cfRule type="cellIs" dxfId="6" priority="8" operator="equal">
      <formula>#REF!</formula>
    </cfRule>
  </conditionalFormatting>
  <conditionalFormatting sqref="Q4:U4">
    <cfRule type="cellIs" dxfId="5" priority="5" operator="equal">
      <formula>#REF!</formula>
    </cfRule>
    <cfRule type="cellIs" dxfId="4" priority="6" operator="equal">
      <formula>#REF!</formula>
    </cfRule>
  </conditionalFormatting>
  <conditionalFormatting sqref="Q140">
    <cfRule type="cellIs" dxfId="3" priority="3" operator="equal">
      <formula>#REF!</formula>
    </cfRule>
    <cfRule type="cellIs" dxfId="2" priority="4" operator="equal">
      <formula>$J$7</formula>
    </cfRule>
  </conditionalFormatting>
  <conditionalFormatting sqref="Q51">
    <cfRule type="cellIs" dxfId="1" priority="1" operator="equal">
      <formula>#REF!</formula>
    </cfRule>
    <cfRule type="cellIs" dxfId="0" priority="2" operator="equal">
      <formula>$J$7</formula>
    </cfRule>
  </conditionalFormatting>
  <pageMargins left="0.5" right="0.5" top="0.5" bottom="0.5" header="0.5" footer="0.5"/>
  <pageSetup scale="24" fitToHeight="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I8"/>
  <sheetViews>
    <sheetView workbookViewId="0">
      <selection activeCell="H39" sqref="H39"/>
    </sheetView>
  </sheetViews>
  <sheetFormatPr defaultRowHeight="13.2" x14ac:dyDescent="0.25"/>
  <cols>
    <col min="2" max="2" width="11.5546875" customWidth="1"/>
    <col min="3" max="3" width="10.5546875" customWidth="1"/>
  </cols>
  <sheetData>
    <row r="1" spans="2:9" ht="13.8" thickBot="1" x14ac:dyDescent="0.3"/>
    <row r="2" spans="2:9" ht="26.4" x14ac:dyDescent="0.25">
      <c r="B2" s="162" t="s">
        <v>89</v>
      </c>
      <c r="C2" s="163" t="s">
        <v>90</v>
      </c>
      <c r="D2" s="612" t="s">
        <v>91</v>
      </c>
      <c r="E2" s="612"/>
      <c r="F2" s="612"/>
      <c r="G2" s="612"/>
      <c r="H2" s="612"/>
      <c r="I2" s="613"/>
    </row>
    <row r="3" spans="2:9" ht="23.25" customHeight="1" x14ac:dyDescent="0.25">
      <c r="B3" s="164">
        <v>1</v>
      </c>
      <c r="C3" s="165">
        <v>42065</v>
      </c>
      <c r="D3" s="166" t="s">
        <v>92</v>
      </c>
      <c r="E3" s="167"/>
      <c r="F3" s="167"/>
      <c r="G3" s="167"/>
      <c r="H3" s="167"/>
      <c r="I3" s="168"/>
    </row>
    <row r="4" spans="2:9" x14ac:dyDescent="0.25">
      <c r="B4" s="169"/>
      <c r="C4" s="167"/>
      <c r="D4" s="614"/>
      <c r="E4" s="615"/>
      <c r="F4" s="615"/>
      <c r="G4" s="615"/>
      <c r="H4" s="615"/>
      <c r="I4" s="616"/>
    </row>
    <row r="5" spans="2:9" x14ac:dyDescent="0.25">
      <c r="B5" s="169"/>
      <c r="C5" s="167"/>
      <c r="D5" s="614"/>
      <c r="E5" s="615"/>
      <c r="F5" s="615"/>
      <c r="G5" s="615"/>
      <c r="H5" s="615"/>
      <c r="I5" s="616"/>
    </row>
    <row r="6" spans="2:9" x14ac:dyDescent="0.25">
      <c r="B6" s="169"/>
      <c r="C6" s="167"/>
      <c r="D6" s="614"/>
      <c r="E6" s="615"/>
      <c r="F6" s="615"/>
      <c r="G6" s="615"/>
      <c r="H6" s="615"/>
      <c r="I6" s="616"/>
    </row>
    <row r="7" spans="2:9" x14ac:dyDescent="0.25">
      <c r="B7" s="169"/>
      <c r="C7" s="167"/>
      <c r="D7" s="614"/>
      <c r="E7" s="615"/>
      <c r="F7" s="615"/>
      <c r="G7" s="615"/>
      <c r="H7" s="615"/>
      <c r="I7" s="616"/>
    </row>
    <row r="8" spans="2:9" ht="13.8" thickBot="1" x14ac:dyDescent="0.3">
      <c r="B8" s="170"/>
      <c r="C8" s="171"/>
      <c r="D8" s="609"/>
      <c r="E8" s="610"/>
      <c r="F8" s="610"/>
      <c r="G8" s="610"/>
      <c r="H8" s="610"/>
      <c r="I8" s="611"/>
    </row>
  </sheetData>
  <mergeCells count="6">
    <mergeCell ref="D8:I8"/>
    <mergeCell ref="D2:I2"/>
    <mergeCell ref="D4:I4"/>
    <mergeCell ref="D5:I5"/>
    <mergeCell ref="D6:I6"/>
    <mergeCell ref="D7:I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H11"/>
  <sheetViews>
    <sheetView showGridLines="0" zoomScale="112" zoomScaleNormal="112" workbookViewId="0">
      <selection activeCell="H36" sqref="H36:H37"/>
    </sheetView>
  </sheetViews>
  <sheetFormatPr defaultRowHeight="13.2" x14ac:dyDescent="0.25"/>
  <cols>
    <col min="1" max="1" width="1.88671875" customWidth="1"/>
    <col min="2" max="2" width="10.5546875" customWidth="1"/>
  </cols>
  <sheetData>
    <row r="1" spans="2:8" ht="13.8" x14ac:dyDescent="0.25">
      <c r="B1" s="8"/>
      <c r="C1" s="8"/>
      <c r="D1" s="8"/>
      <c r="E1" s="8"/>
      <c r="F1" s="8"/>
      <c r="G1" s="8"/>
      <c r="H1" s="8"/>
    </row>
    <row r="2" spans="2:8" ht="15.9" customHeight="1" x14ac:dyDescent="0.25">
      <c r="B2" s="436"/>
      <c r="C2" s="435" t="s">
        <v>616</v>
      </c>
      <c r="D2" s="224"/>
      <c r="E2" s="224"/>
      <c r="F2" s="224"/>
      <c r="G2" s="224"/>
      <c r="H2" s="224"/>
    </row>
    <row r="3" spans="2:8" ht="8.1" customHeight="1" x14ac:dyDescent="0.25">
      <c r="B3" s="224"/>
      <c r="C3" s="224"/>
      <c r="D3" s="224"/>
      <c r="E3" s="224"/>
      <c r="F3" s="224"/>
      <c r="G3" s="224"/>
      <c r="H3" s="224"/>
    </row>
    <row r="4" spans="2:8" ht="15.9" customHeight="1" x14ac:dyDescent="0.25">
      <c r="B4" s="437"/>
      <c r="C4" s="435" t="s">
        <v>617</v>
      </c>
      <c r="D4" s="224"/>
      <c r="E4" s="224"/>
      <c r="F4" s="224"/>
      <c r="G4" s="224"/>
      <c r="H4" s="224"/>
    </row>
    <row r="5" spans="2:8" ht="8.1" customHeight="1" x14ac:dyDescent="0.25">
      <c r="B5" s="224"/>
      <c r="C5" s="435"/>
      <c r="D5" s="434"/>
      <c r="E5" s="224"/>
      <c r="F5" s="224"/>
      <c r="G5" s="224"/>
      <c r="H5" s="224"/>
    </row>
    <row r="6" spans="2:8" ht="15.9" customHeight="1" x14ac:dyDescent="0.25">
      <c r="B6" s="438"/>
      <c r="C6" s="435" t="s">
        <v>618</v>
      </c>
      <c r="D6" s="224"/>
      <c r="E6" s="224"/>
      <c r="F6" s="224"/>
      <c r="G6" s="224"/>
      <c r="H6" s="224"/>
    </row>
    <row r="7" spans="2:8" ht="3.9" customHeight="1" x14ac:dyDescent="0.25">
      <c r="B7" s="224"/>
      <c r="C7" s="224"/>
      <c r="D7" s="224"/>
      <c r="E7" s="224"/>
      <c r="F7" s="224"/>
      <c r="G7" s="224"/>
      <c r="H7" s="224"/>
    </row>
    <row r="8" spans="2:8" ht="15.9" customHeight="1" x14ac:dyDescent="0.25">
      <c r="B8" s="434" t="s">
        <v>331</v>
      </c>
      <c r="C8" s="435" t="s">
        <v>619</v>
      </c>
      <c r="D8" s="224"/>
      <c r="E8" s="224"/>
      <c r="F8" s="224"/>
      <c r="G8" s="224"/>
      <c r="H8" s="224"/>
    </row>
    <row r="9" spans="2:8" ht="5.0999999999999996" customHeight="1" x14ac:dyDescent="0.25">
      <c r="B9" s="224"/>
      <c r="C9" s="435"/>
      <c r="D9" s="224"/>
      <c r="E9" s="224"/>
      <c r="F9" s="224"/>
      <c r="G9" s="224"/>
      <c r="H9" s="224"/>
    </row>
    <row r="10" spans="2:8" x14ac:dyDescent="0.25">
      <c r="B10" s="53" t="s">
        <v>620</v>
      </c>
      <c r="C10" s="435"/>
      <c r="D10" s="224"/>
      <c r="E10" s="224"/>
      <c r="F10" s="224"/>
      <c r="G10" s="224"/>
      <c r="H10" s="224"/>
    </row>
    <row r="11" spans="2:8" x14ac:dyDescent="0.25">
      <c r="C11" s="435"/>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B3CDA38939CD9648A04626FE7B2EC620" ma:contentTypeVersion="7" ma:contentTypeDescription="Create a new document." ma:contentTypeScope="" ma:versionID="076d1bee8a3385549b3edc29b0bdd2bd">
  <xsd:schema xmlns:xsd="http://www.w3.org/2001/XMLSchema" xmlns:xs="http://www.w3.org/2001/XMLSchema" xmlns:p="http://schemas.microsoft.com/office/2006/metadata/properties" xmlns:ns3="6ec60af1-6d1e-4575-bf73-1b6e791fcd10" targetNamespace="http://schemas.microsoft.com/office/2006/metadata/properties" ma:root="true" ma:fieldsID="9d9de710b9319bab9c04a1b3b808e2ec" ns3:_="">
    <xsd:import namespace="6ec60af1-6d1e-4575-bf73-1b6e791fcd10"/>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c60af1-6d1e-4575-bf73-1b6e791fcd10"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ma:index="4"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EE2F09C-8C16-41DD-88AB-133C3726A442}">
  <ds:schemaRefs>
    <ds:schemaRef ds:uri="http://purl.org/dc/elements/1.1/"/>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b7879b9-9c05-479c-9cd3-274fa52a48c9"/>
    <ds:schemaRef ds:uri="http://www.w3.org/XML/1998/namespace"/>
    <ds:schemaRef ds:uri="http://purl.org/dc/dcmitype/"/>
  </ds:schemaRefs>
</ds:datastoreItem>
</file>

<file path=customXml/itemProps2.xml><?xml version="1.0" encoding="utf-8"?>
<ds:datastoreItem xmlns:ds="http://schemas.openxmlformats.org/officeDocument/2006/customXml" ds:itemID="{BEB19D32-24C8-460B-9745-52B6D524A101}">
  <ds:schemaRefs>
    <ds:schemaRef ds:uri="http://schemas.microsoft.com/office/2006/metadata/longProperties"/>
  </ds:schemaRefs>
</ds:datastoreItem>
</file>

<file path=customXml/itemProps3.xml><?xml version="1.0" encoding="utf-8"?>
<ds:datastoreItem xmlns:ds="http://schemas.openxmlformats.org/officeDocument/2006/customXml" ds:itemID="{87A8627A-85F2-4A87-A9E9-18DD250CDCCC}">
  <ds:schemaRefs>
    <ds:schemaRef ds:uri="http://schemas.microsoft.com/sharepoint/v3/contenttype/forms"/>
  </ds:schemaRefs>
</ds:datastoreItem>
</file>

<file path=customXml/itemProps4.xml><?xml version="1.0" encoding="utf-8"?>
<ds:datastoreItem xmlns:ds="http://schemas.openxmlformats.org/officeDocument/2006/customXml" ds:itemID="{18BFE6E4-CCB4-4E47-855C-BAA86083E3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Instructions</vt:lpstr>
      <vt:lpstr>Cover</vt:lpstr>
      <vt:lpstr>BC Form by Severity</vt:lpstr>
      <vt:lpstr>BC Form by Type</vt:lpstr>
      <vt:lpstr>Combination of BC's</vt:lpstr>
      <vt:lpstr>Corridor BC</vt:lpstr>
      <vt:lpstr>Fields</vt:lpstr>
      <vt:lpstr>Revision List</vt:lpstr>
      <vt:lpstr>Sheet1</vt:lpstr>
      <vt:lpstr>Sheet2</vt:lpstr>
      <vt:lpstr>'BC Form by Severity'!Print_Area</vt:lpstr>
      <vt:lpstr>'BC Form by Type'!Print_Area</vt:lpstr>
      <vt:lpstr>'Combination of BC''s'!Print_Area</vt:lpstr>
      <vt:lpstr>'Corridor BC'!Print_Area</vt:lpstr>
      <vt:lpstr>Cover!Print_Area</vt:lpstr>
    </vt:vector>
  </TitlesOfParts>
  <Company>ODOT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BC Analysis Workbook</dc:title>
  <dc:creator>Eric S. Leaming, P.E.</dc:creator>
  <cp:lastModifiedBy>Christi McDaniel-Wilson </cp:lastModifiedBy>
  <cp:lastPrinted>2018-02-21T21:24:17Z</cp:lastPrinted>
  <dcterms:created xsi:type="dcterms:W3CDTF">2001-12-18T20:06:17Z</dcterms:created>
  <dcterms:modified xsi:type="dcterms:W3CDTF">2021-07-29T20:02:09Z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0x010100B3CDA38939CD9648A04626FE7B2EC620</vt:lpwstr>
  </property>
</Properties>
</file>