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C:\Users\ludelafuente\Downloads\"/>
    </mc:Choice>
  </mc:AlternateContent>
  <xr:revisionPtr revIDLastSave="0" documentId="13_ncr:1_{FB69E8B0-D6A5-47FE-A458-69BCC9D66FD6}" xr6:coauthVersionLast="47" xr6:coauthVersionMax="47" xr10:uidLastSave="{00000000-0000-0000-0000-000000000000}"/>
  <bookViews>
    <workbookView xWindow="32055" yWindow="1785" windowWidth="21600" windowHeight="11385" tabRatio="630" activeTab="1" xr2:uid="{106E4555-36F9-465B-8EE3-84CCFFBAFD1F}"/>
  </bookViews>
  <sheets>
    <sheet name="Instructions" sheetId="13" r:id="rId1"/>
    <sheet name="1. Invoice Form" sheetId="14" r:id="rId2"/>
    <sheet name="2. Expenditure Details" sheetId="17" r:id="rId3"/>
    <sheet name="3. Certification" sheetId="15" r:id="rId4"/>
    <sheet name="Data Entry Import" sheetId="11" r:id="rId5"/>
    <sheet name="Data Validation" sheetId="10" r:id="rId6"/>
    <sheet name="Smartsheet Export" sheetId="12" state="hidden" r:id="rId7"/>
  </sheets>
  <definedNames>
    <definedName name="_xlnm._FilterDatabase" localSheetId="4" hidden="1">'Data Entry Import'!$E$9:$K$58</definedName>
    <definedName name="_xlnm._FilterDatabase" localSheetId="5" hidden="1">'Data Validation'!$AF$1:$AK$49</definedName>
    <definedName name="_xlnm._FilterDatabase" localSheetId="6" hidden="1">'Smartsheet Export'!$B$1:$BK$49</definedName>
    <definedName name="Benton">'Data Validation'!$AN$1:$AN$2</definedName>
    <definedName name="Clatsop">'Data Validation'!$AO$2:$AO$3</definedName>
    <definedName name="Curry">'Data Validation'!$AP$2</definedName>
    <definedName name="Development_Costs">'Data Validation'!$X$2:$X$12</definedName>
    <definedName name="Douglas">'Data Validation'!$AQ$2</definedName>
    <definedName name="Jackson">'Data Validation'!$AR$2:$AR$3</definedName>
    <definedName name="Lane">'Data Validation'!$AS$2:$AS$3</definedName>
    <definedName name="Lincoln">'Data Validation'!$AT$2</definedName>
    <definedName name="Linn">'Data Validation'!$AU$2:$AU$3</definedName>
    <definedName name="Marion">'Data Validation'!$AV$2:$AV$5</definedName>
    <definedName name="Multnomah">'Data Validation'!$AW$2:$AW$3</definedName>
    <definedName name="Organizations">'Data Validation'!$AD$2:$AD$27</definedName>
    <definedName name="Polk">'Data Validation'!$AX$2:$AX$4</definedName>
    <definedName name="Start_Up_Costs">'Data Validation'!$Y$2:$Y$16</definedName>
    <definedName name="Umatilla">'Data Validation'!$AY$2</definedName>
    <definedName name="Wasco">'Data Validation'!$AZ$2:$AZ$3</definedName>
    <definedName name="Yamhill">'Data Validation'!$BA$2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58" i="17" l="1"/>
  <c r="E6" i="15"/>
  <c r="C4" i="11"/>
  <c r="N4" i="11"/>
  <c r="D10" i="11"/>
  <c r="D11" i="11"/>
  <c r="D12" i="11"/>
  <c r="D13" i="11"/>
  <c r="D14" i="11"/>
  <c r="D15" i="11"/>
  <c r="D16" i="11"/>
  <c r="D17" i="11"/>
  <c r="D18" i="11"/>
  <c r="D19" i="11"/>
  <c r="D20" i="11"/>
  <c r="D21" i="11"/>
  <c r="D22" i="11"/>
  <c r="D23" i="11"/>
  <c r="D24" i="11"/>
  <c r="D25" i="11"/>
  <c r="D26" i="11"/>
  <c r="D27" i="11"/>
  <c r="D28" i="11"/>
  <c r="D29" i="11"/>
  <c r="D30" i="11"/>
  <c r="D31" i="11"/>
  <c r="D32" i="11"/>
  <c r="D33" i="11"/>
  <c r="D34" i="11"/>
  <c r="D35" i="11"/>
  <c r="D36" i="11"/>
  <c r="D37" i="11"/>
  <c r="D38" i="11"/>
  <c r="D39" i="11"/>
  <c r="D40" i="11"/>
  <c r="D41" i="11"/>
  <c r="D42" i="11"/>
  <c r="D43" i="11"/>
  <c r="D44" i="11"/>
  <c r="D45" i="11"/>
  <c r="D46" i="11"/>
  <c r="D47" i="11"/>
  <c r="D48" i="11"/>
  <c r="D49" i="11"/>
  <c r="D50" i="11"/>
  <c r="D51" i="11"/>
  <c r="D52" i="11"/>
  <c r="D53" i="11"/>
  <c r="D54" i="11"/>
  <c r="D55" i="11"/>
  <c r="D56" i="11"/>
  <c r="D57" i="11"/>
  <c r="D58" i="11"/>
  <c r="C10" i="11"/>
  <c r="C11" i="11"/>
  <c r="C12" i="11"/>
  <c r="C13" i="11"/>
  <c r="C14" i="11"/>
  <c r="C15" i="11"/>
  <c r="C16" i="11"/>
  <c r="C17" i="11"/>
  <c r="C18" i="11"/>
  <c r="C19" i="11"/>
  <c r="C20" i="11"/>
  <c r="C21" i="11"/>
  <c r="C22" i="11"/>
  <c r="C23" i="11"/>
  <c r="C24" i="11"/>
  <c r="C25" i="11"/>
  <c r="C26" i="11"/>
  <c r="C27" i="11"/>
  <c r="C28" i="11"/>
  <c r="C29" i="11"/>
  <c r="C30" i="11"/>
  <c r="C31" i="11"/>
  <c r="C32" i="11"/>
  <c r="C33" i="11"/>
  <c r="C34" i="11"/>
  <c r="C35" i="11"/>
  <c r="C36" i="11"/>
  <c r="C37" i="11"/>
  <c r="C38" i="11"/>
  <c r="C39" i="11"/>
  <c r="C40" i="11"/>
  <c r="C41" i="11"/>
  <c r="C42" i="11"/>
  <c r="C43" i="11"/>
  <c r="C44" i="11"/>
  <c r="C45" i="11"/>
  <c r="C46" i="11"/>
  <c r="C47" i="11"/>
  <c r="C48" i="11"/>
  <c r="C49" i="11"/>
  <c r="C50" i="11"/>
  <c r="C51" i="11"/>
  <c r="C52" i="11"/>
  <c r="C53" i="11"/>
  <c r="C54" i="11"/>
  <c r="C55" i="11"/>
  <c r="C56" i="11"/>
  <c r="C57" i="11"/>
  <c r="C58" i="11"/>
  <c r="K58" i="11"/>
  <c r="J58" i="11"/>
  <c r="I58" i="11"/>
  <c r="H58" i="11"/>
  <c r="G58" i="11"/>
  <c r="F58" i="11"/>
  <c r="E58" i="11"/>
  <c r="K57" i="11"/>
  <c r="J57" i="11"/>
  <c r="I57" i="11"/>
  <c r="H57" i="11"/>
  <c r="G57" i="11"/>
  <c r="F57" i="11"/>
  <c r="E57" i="11"/>
  <c r="K56" i="11"/>
  <c r="J56" i="11"/>
  <c r="I56" i="11"/>
  <c r="H56" i="11"/>
  <c r="G56" i="11"/>
  <c r="F56" i="11"/>
  <c r="E56" i="11"/>
  <c r="K55" i="11"/>
  <c r="J55" i="11"/>
  <c r="I55" i="11"/>
  <c r="H55" i="11"/>
  <c r="G55" i="11"/>
  <c r="F55" i="11"/>
  <c r="E55" i="11"/>
  <c r="K54" i="11"/>
  <c r="J54" i="11"/>
  <c r="I54" i="11"/>
  <c r="H54" i="11"/>
  <c r="G54" i="11"/>
  <c r="F54" i="11"/>
  <c r="E54" i="11"/>
  <c r="K53" i="11"/>
  <c r="J53" i="11"/>
  <c r="I53" i="11"/>
  <c r="H53" i="11"/>
  <c r="G53" i="11"/>
  <c r="F53" i="11"/>
  <c r="E53" i="11"/>
  <c r="K52" i="11"/>
  <c r="J52" i="11"/>
  <c r="I52" i="11"/>
  <c r="H52" i="11"/>
  <c r="G52" i="11"/>
  <c r="F52" i="11"/>
  <c r="E52" i="11"/>
  <c r="K51" i="11"/>
  <c r="J51" i="11"/>
  <c r="I51" i="11"/>
  <c r="H51" i="11"/>
  <c r="G51" i="11"/>
  <c r="F51" i="11"/>
  <c r="E51" i="11"/>
  <c r="K50" i="11"/>
  <c r="J50" i="11"/>
  <c r="I50" i="11"/>
  <c r="H50" i="11"/>
  <c r="G50" i="11"/>
  <c r="F50" i="11"/>
  <c r="E50" i="11"/>
  <c r="K49" i="11"/>
  <c r="J49" i="11"/>
  <c r="I49" i="11"/>
  <c r="H49" i="11"/>
  <c r="G49" i="11"/>
  <c r="F49" i="11"/>
  <c r="E49" i="11"/>
  <c r="K48" i="11"/>
  <c r="J48" i="11"/>
  <c r="I48" i="11"/>
  <c r="H48" i="11"/>
  <c r="G48" i="11"/>
  <c r="F48" i="11"/>
  <c r="E48" i="11"/>
  <c r="K47" i="11"/>
  <c r="J47" i="11"/>
  <c r="I47" i="11"/>
  <c r="H47" i="11"/>
  <c r="G47" i="11"/>
  <c r="F47" i="11"/>
  <c r="E47" i="11"/>
  <c r="K46" i="11"/>
  <c r="J46" i="11"/>
  <c r="I46" i="11"/>
  <c r="H46" i="11"/>
  <c r="G46" i="11"/>
  <c r="F46" i="11"/>
  <c r="E46" i="11"/>
  <c r="K45" i="11"/>
  <c r="J45" i="11"/>
  <c r="I45" i="11"/>
  <c r="H45" i="11"/>
  <c r="G45" i="11"/>
  <c r="F45" i="11"/>
  <c r="E45" i="11"/>
  <c r="K44" i="11"/>
  <c r="J44" i="11"/>
  <c r="I44" i="11"/>
  <c r="H44" i="11"/>
  <c r="G44" i="11"/>
  <c r="F44" i="11"/>
  <c r="E44" i="11"/>
  <c r="K43" i="11"/>
  <c r="J43" i="11"/>
  <c r="I43" i="11"/>
  <c r="H43" i="11"/>
  <c r="G43" i="11"/>
  <c r="F43" i="11"/>
  <c r="E43" i="11"/>
  <c r="K42" i="11"/>
  <c r="J42" i="11"/>
  <c r="I42" i="11"/>
  <c r="H42" i="11"/>
  <c r="G42" i="11"/>
  <c r="F42" i="11"/>
  <c r="E42" i="11"/>
  <c r="K41" i="11"/>
  <c r="J41" i="11"/>
  <c r="I41" i="11"/>
  <c r="H41" i="11"/>
  <c r="G41" i="11"/>
  <c r="F41" i="11"/>
  <c r="E41" i="11"/>
  <c r="K40" i="11"/>
  <c r="J40" i="11"/>
  <c r="I40" i="11"/>
  <c r="H40" i="11"/>
  <c r="G40" i="11"/>
  <c r="F40" i="11"/>
  <c r="E40" i="11"/>
  <c r="K39" i="11"/>
  <c r="J39" i="11"/>
  <c r="I39" i="11"/>
  <c r="H39" i="11"/>
  <c r="G39" i="11"/>
  <c r="F39" i="11"/>
  <c r="E39" i="11"/>
  <c r="K38" i="11"/>
  <c r="J38" i="11"/>
  <c r="I38" i="11"/>
  <c r="H38" i="11"/>
  <c r="G38" i="11"/>
  <c r="F38" i="11"/>
  <c r="E38" i="11"/>
  <c r="K37" i="11"/>
  <c r="J37" i="11"/>
  <c r="I37" i="11"/>
  <c r="H37" i="11"/>
  <c r="G37" i="11"/>
  <c r="F37" i="11"/>
  <c r="E37" i="11"/>
  <c r="K36" i="11"/>
  <c r="J36" i="11"/>
  <c r="I36" i="11"/>
  <c r="H36" i="11"/>
  <c r="G36" i="11"/>
  <c r="F36" i="11"/>
  <c r="E36" i="11"/>
  <c r="K35" i="11"/>
  <c r="J35" i="11"/>
  <c r="I35" i="11"/>
  <c r="H35" i="11"/>
  <c r="G35" i="11"/>
  <c r="F35" i="11"/>
  <c r="E35" i="11"/>
  <c r="K34" i="11"/>
  <c r="J34" i="11"/>
  <c r="I34" i="11"/>
  <c r="H34" i="11"/>
  <c r="G34" i="11"/>
  <c r="F34" i="11"/>
  <c r="E34" i="11"/>
  <c r="K33" i="11"/>
  <c r="J33" i="11"/>
  <c r="I33" i="11"/>
  <c r="H33" i="11"/>
  <c r="G33" i="11"/>
  <c r="F33" i="11"/>
  <c r="E33" i="11"/>
  <c r="K32" i="11"/>
  <c r="J32" i="11"/>
  <c r="I32" i="11"/>
  <c r="H32" i="11"/>
  <c r="G32" i="11"/>
  <c r="F32" i="11"/>
  <c r="E32" i="11"/>
  <c r="K31" i="11"/>
  <c r="J31" i="11"/>
  <c r="I31" i="11"/>
  <c r="H31" i="11"/>
  <c r="G31" i="11"/>
  <c r="F31" i="11"/>
  <c r="E31" i="11"/>
  <c r="K30" i="11"/>
  <c r="J30" i="11"/>
  <c r="I30" i="11"/>
  <c r="H30" i="11"/>
  <c r="G30" i="11"/>
  <c r="F30" i="11"/>
  <c r="E30" i="11"/>
  <c r="K29" i="11"/>
  <c r="J29" i="11"/>
  <c r="I29" i="11"/>
  <c r="H29" i="11"/>
  <c r="G29" i="11"/>
  <c r="F29" i="11"/>
  <c r="E29" i="11"/>
  <c r="K28" i="11"/>
  <c r="J28" i="11"/>
  <c r="I28" i="11"/>
  <c r="H28" i="11"/>
  <c r="G28" i="11"/>
  <c r="F28" i="11"/>
  <c r="E28" i="11"/>
  <c r="K27" i="11"/>
  <c r="J27" i="11"/>
  <c r="I27" i="11"/>
  <c r="H27" i="11"/>
  <c r="G27" i="11"/>
  <c r="F27" i="11"/>
  <c r="E27" i="11"/>
  <c r="K26" i="11"/>
  <c r="J26" i="11"/>
  <c r="I26" i="11"/>
  <c r="H26" i="11"/>
  <c r="G26" i="11"/>
  <c r="F26" i="11"/>
  <c r="E26" i="11"/>
  <c r="K25" i="11"/>
  <c r="J25" i="11"/>
  <c r="I25" i="11"/>
  <c r="H25" i="11"/>
  <c r="G25" i="11"/>
  <c r="F25" i="11"/>
  <c r="E25" i="11"/>
  <c r="K24" i="11"/>
  <c r="J24" i="11"/>
  <c r="I24" i="11"/>
  <c r="H24" i="11"/>
  <c r="G24" i="11"/>
  <c r="F24" i="11"/>
  <c r="E24" i="11"/>
  <c r="K23" i="11"/>
  <c r="J23" i="11"/>
  <c r="I23" i="11"/>
  <c r="H23" i="11"/>
  <c r="G23" i="11"/>
  <c r="F23" i="11"/>
  <c r="E23" i="11"/>
  <c r="K22" i="11"/>
  <c r="J22" i="11"/>
  <c r="I22" i="11"/>
  <c r="H22" i="11"/>
  <c r="G22" i="11"/>
  <c r="F22" i="11"/>
  <c r="E22" i="11"/>
  <c r="K21" i="11"/>
  <c r="J21" i="11"/>
  <c r="I21" i="11"/>
  <c r="H21" i="11"/>
  <c r="G21" i="11"/>
  <c r="F21" i="11"/>
  <c r="E21" i="11"/>
  <c r="K20" i="11"/>
  <c r="J20" i="11"/>
  <c r="I20" i="11"/>
  <c r="H20" i="11"/>
  <c r="G20" i="11"/>
  <c r="F20" i="11"/>
  <c r="E20" i="11"/>
  <c r="K19" i="11"/>
  <c r="J19" i="11"/>
  <c r="I19" i="11"/>
  <c r="H19" i="11"/>
  <c r="G19" i="11"/>
  <c r="F19" i="11"/>
  <c r="E19" i="11"/>
  <c r="K18" i="11"/>
  <c r="J18" i="11"/>
  <c r="I18" i="11"/>
  <c r="H18" i="11"/>
  <c r="G18" i="11"/>
  <c r="F18" i="11"/>
  <c r="E18" i="11"/>
  <c r="K17" i="11"/>
  <c r="J17" i="11"/>
  <c r="I17" i="11"/>
  <c r="H17" i="11"/>
  <c r="G17" i="11"/>
  <c r="F17" i="11"/>
  <c r="E17" i="11"/>
  <c r="K16" i="11"/>
  <c r="J16" i="11"/>
  <c r="I16" i="11"/>
  <c r="H16" i="11"/>
  <c r="G16" i="11"/>
  <c r="F16" i="11"/>
  <c r="E16" i="11"/>
  <c r="K15" i="11"/>
  <c r="J15" i="11"/>
  <c r="I15" i="11"/>
  <c r="H15" i="11"/>
  <c r="G15" i="11"/>
  <c r="F15" i="11"/>
  <c r="E15" i="11"/>
  <c r="K14" i="11"/>
  <c r="J14" i="11"/>
  <c r="I14" i="11"/>
  <c r="H14" i="11"/>
  <c r="G14" i="11"/>
  <c r="F14" i="11"/>
  <c r="E14" i="11"/>
  <c r="K13" i="11"/>
  <c r="J13" i="11"/>
  <c r="I13" i="11"/>
  <c r="H13" i="11"/>
  <c r="G13" i="11"/>
  <c r="F13" i="11"/>
  <c r="E13" i="11"/>
  <c r="K12" i="11"/>
  <c r="J12" i="11"/>
  <c r="I12" i="11"/>
  <c r="H12" i="11"/>
  <c r="G12" i="11"/>
  <c r="F12" i="11"/>
  <c r="E12" i="11"/>
  <c r="K11" i="11"/>
  <c r="J11" i="11"/>
  <c r="I11" i="11"/>
  <c r="H11" i="11"/>
  <c r="G11" i="11"/>
  <c r="F11" i="11"/>
  <c r="E11" i="11"/>
  <c r="K10" i="11"/>
  <c r="J10" i="11"/>
  <c r="I10" i="11"/>
  <c r="H10" i="11"/>
  <c r="G10" i="11"/>
  <c r="F10" i="11"/>
  <c r="E10" i="11"/>
  <c r="AO4" i="11"/>
  <c r="AN4" i="11"/>
  <c r="AM4" i="11"/>
  <c r="AL4" i="11"/>
  <c r="AK4" i="11"/>
  <c r="AJ4" i="11"/>
  <c r="AI4" i="11"/>
  <c r="AH4" i="11"/>
  <c r="AG4" i="11"/>
  <c r="AF4" i="11"/>
  <c r="AE4" i="11"/>
  <c r="AD4" i="11"/>
  <c r="AC4" i="11"/>
  <c r="AB4" i="11"/>
  <c r="AA4" i="11"/>
  <c r="Y4" i="11"/>
  <c r="X4" i="11"/>
  <c r="W4" i="11"/>
  <c r="V4" i="11"/>
  <c r="U4" i="11"/>
  <c r="T4" i="11"/>
  <c r="S4" i="11"/>
  <c r="R4" i="11"/>
  <c r="Q4" i="11"/>
  <c r="P4" i="11"/>
  <c r="O4" i="11"/>
  <c r="E38" i="14" l="1"/>
  <c r="AP4" i="11" s="1"/>
  <c r="E22" i="14"/>
  <c r="H5" i="17"/>
  <c r="C5" i="17"/>
  <c r="F5" i="17"/>
  <c r="F4" i="17"/>
  <c r="C4" i="17"/>
  <c r="Z4" i="11" l="1"/>
  <c r="C6" i="15"/>
  <c r="F36" i="14"/>
  <c r="F28" i="14"/>
  <c r="F19" i="14"/>
  <c r="F11" i="14"/>
  <c r="F35" i="14"/>
  <c r="F27" i="14"/>
  <c r="F18" i="14"/>
  <c r="F34" i="14"/>
  <c r="F26" i="14"/>
  <c r="F17" i="14"/>
  <c r="F29" i="14"/>
  <c r="F33" i="14"/>
  <c r="F25" i="14"/>
  <c r="F16" i="14"/>
  <c r="F20" i="14"/>
  <c r="F32" i="14"/>
  <c r="F24" i="14"/>
  <c r="F15" i="14"/>
  <c r="F31" i="14"/>
  <c r="F23" i="14"/>
  <c r="F14" i="14"/>
  <c r="F37" i="14"/>
  <c r="F30" i="14"/>
  <c r="F21" i="14"/>
  <c r="F13" i="14"/>
  <c r="F12" i="14"/>
  <c r="E39" i="14"/>
  <c r="AQ4" i="11" l="1"/>
  <c r="G6" i="15"/>
  <c r="F22" i="14"/>
  <c r="F38" i="14"/>
  <c r="F39" i="14" l="1"/>
  <c r="K3" i="12"/>
  <c r="K4" i="12"/>
  <c r="K5" i="12"/>
  <c r="K6" i="12"/>
  <c r="K7" i="12"/>
  <c r="K8" i="12"/>
  <c r="K9" i="12"/>
  <c r="K10" i="12"/>
  <c r="K11" i="12"/>
  <c r="K12" i="12"/>
  <c r="K13" i="12"/>
  <c r="K14" i="12"/>
  <c r="K15" i="12"/>
  <c r="K16" i="12"/>
  <c r="K17" i="12"/>
  <c r="K18" i="12"/>
  <c r="K19" i="12"/>
  <c r="K20" i="12"/>
  <c r="K21" i="12"/>
  <c r="K22" i="12"/>
  <c r="K23" i="12"/>
  <c r="K24" i="12"/>
  <c r="K25" i="12"/>
  <c r="K26" i="12"/>
  <c r="K27" i="12"/>
  <c r="K28" i="12"/>
  <c r="K29" i="12"/>
  <c r="K30" i="12"/>
  <c r="K31" i="12"/>
  <c r="K32" i="12"/>
  <c r="K33" i="12"/>
  <c r="K34" i="12"/>
  <c r="K35" i="12"/>
  <c r="K36" i="12"/>
  <c r="K37" i="12"/>
  <c r="K38" i="12"/>
  <c r="K39" i="12"/>
  <c r="K40" i="12"/>
  <c r="K41" i="12"/>
  <c r="K42" i="12"/>
  <c r="K43" i="12"/>
  <c r="K44" i="12"/>
  <c r="K45" i="12"/>
  <c r="K46" i="12"/>
  <c r="K47" i="12"/>
  <c r="K48" i="12"/>
  <c r="K49" i="12"/>
  <c r="K2" i="12"/>
  <c r="A1" i="10"/>
  <c r="AT4" i="11" l="1"/>
  <c r="AS4" i="11"/>
  <c r="AR4" i="11"/>
  <c r="M4" i="11"/>
  <c r="L4" i="11"/>
  <c r="K4" i="11"/>
  <c r="J4" i="11"/>
  <c r="I4" i="11"/>
  <c r="H4" i="11"/>
  <c r="G4" i="11"/>
  <c r="F4" i="11"/>
  <c r="E4" i="11"/>
  <c r="D4" i="11"/>
  <c r="C4" i="15" l="1"/>
  <c r="C5" i="15"/>
  <c r="G4" i="15"/>
  <c r="G5" i="15"/>
  <c r="I3" i="10" l="1"/>
  <c r="G3" i="10" s="1"/>
  <c r="H4" i="10"/>
  <c r="F4" i="10" s="1"/>
  <c r="H5" i="10" l="1"/>
  <c r="F5" i="10" s="1"/>
  <c r="I4" i="10"/>
  <c r="G4" i="10" s="1"/>
  <c r="C3" i="12"/>
  <c r="C4" i="12"/>
  <c r="C5" i="12"/>
  <c r="C6" i="12"/>
  <c r="C7" i="12"/>
  <c r="C8" i="12"/>
  <c r="C9" i="12"/>
  <c r="C10" i="12"/>
  <c r="C11" i="12"/>
  <c r="C12" i="12"/>
  <c r="C13" i="12"/>
  <c r="C14" i="12"/>
  <c r="C15" i="12"/>
  <c r="C16" i="12"/>
  <c r="C17" i="12"/>
  <c r="C18" i="12"/>
  <c r="C19" i="12"/>
  <c r="C20" i="12"/>
  <c r="C21" i="12"/>
  <c r="C22" i="12"/>
  <c r="C23" i="12"/>
  <c r="C24" i="12"/>
  <c r="C25" i="12"/>
  <c r="C26" i="12"/>
  <c r="C27" i="12"/>
  <c r="C28" i="12"/>
  <c r="C29" i="12"/>
  <c r="C30" i="12"/>
  <c r="C31" i="12"/>
  <c r="C32" i="12"/>
  <c r="C33" i="12"/>
  <c r="C34" i="12"/>
  <c r="C35" i="12"/>
  <c r="C36" i="12"/>
  <c r="C37" i="12"/>
  <c r="C38" i="12"/>
  <c r="C39" i="12"/>
  <c r="C40" i="12"/>
  <c r="C41" i="12"/>
  <c r="C42" i="12"/>
  <c r="C43" i="12"/>
  <c r="C44" i="12"/>
  <c r="C45" i="12"/>
  <c r="C46" i="12"/>
  <c r="C47" i="12"/>
  <c r="C48" i="12"/>
  <c r="C49" i="12"/>
  <c r="C2" i="12"/>
  <c r="D3" i="12"/>
  <c r="D4" i="12"/>
  <c r="D5" i="12"/>
  <c r="D6" i="12"/>
  <c r="D7" i="12"/>
  <c r="D8" i="12"/>
  <c r="D9" i="12"/>
  <c r="D10" i="12"/>
  <c r="D11" i="12"/>
  <c r="D12" i="12"/>
  <c r="D13" i="12"/>
  <c r="D14" i="12"/>
  <c r="D15" i="12"/>
  <c r="D16" i="12"/>
  <c r="D17" i="12"/>
  <c r="D18" i="12"/>
  <c r="D19" i="12"/>
  <c r="D20" i="12"/>
  <c r="D21" i="12"/>
  <c r="D22" i="12"/>
  <c r="D23" i="12"/>
  <c r="D24" i="12"/>
  <c r="D25" i="12"/>
  <c r="D26" i="12"/>
  <c r="D27" i="12"/>
  <c r="D28" i="12"/>
  <c r="D29" i="12"/>
  <c r="D30" i="12"/>
  <c r="D31" i="12"/>
  <c r="D32" i="12"/>
  <c r="D33" i="12"/>
  <c r="D34" i="12"/>
  <c r="D35" i="12"/>
  <c r="D36" i="12"/>
  <c r="D37" i="12"/>
  <c r="D38" i="12"/>
  <c r="D39" i="12"/>
  <c r="D40" i="12"/>
  <c r="D41" i="12"/>
  <c r="D42" i="12"/>
  <c r="D43" i="12"/>
  <c r="D44" i="12"/>
  <c r="D45" i="12"/>
  <c r="D46" i="12"/>
  <c r="D47" i="12"/>
  <c r="D48" i="12"/>
  <c r="D49" i="12"/>
  <c r="D2" i="12"/>
  <c r="B3" i="12"/>
  <c r="B4" i="12"/>
  <c r="B5" i="12"/>
  <c r="B6" i="12"/>
  <c r="B7" i="12"/>
  <c r="B8" i="12"/>
  <c r="B9" i="12"/>
  <c r="B10" i="12"/>
  <c r="B11" i="12"/>
  <c r="B12" i="12"/>
  <c r="B13" i="12"/>
  <c r="B14" i="12"/>
  <c r="B15" i="12"/>
  <c r="B16" i="12"/>
  <c r="B17" i="12"/>
  <c r="B18" i="12"/>
  <c r="B19" i="12"/>
  <c r="B20" i="12"/>
  <c r="B21" i="12"/>
  <c r="B22" i="12"/>
  <c r="B23" i="12"/>
  <c r="B24" i="12"/>
  <c r="B25" i="12"/>
  <c r="B26" i="12"/>
  <c r="B27" i="12"/>
  <c r="B28" i="12"/>
  <c r="B29" i="12"/>
  <c r="B30" i="12"/>
  <c r="B31" i="12"/>
  <c r="B32" i="12"/>
  <c r="B33" i="12"/>
  <c r="B34" i="12"/>
  <c r="B35" i="12"/>
  <c r="B36" i="12"/>
  <c r="B37" i="12"/>
  <c r="B38" i="12"/>
  <c r="B39" i="12"/>
  <c r="B40" i="12"/>
  <c r="B41" i="12"/>
  <c r="B42" i="12"/>
  <c r="B43" i="12"/>
  <c r="B44" i="12"/>
  <c r="B45" i="12"/>
  <c r="B46" i="12"/>
  <c r="B47" i="12"/>
  <c r="B48" i="12"/>
  <c r="B49" i="12"/>
  <c r="B2" i="12"/>
  <c r="H3" i="12"/>
  <c r="I3" i="12"/>
  <c r="H4" i="12"/>
  <c r="I4" i="12"/>
  <c r="H5" i="12"/>
  <c r="I5" i="12"/>
  <c r="H6" i="12"/>
  <c r="I6" i="12"/>
  <c r="H7" i="12"/>
  <c r="I7" i="12"/>
  <c r="H8" i="12"/>
  <c r="I8" i="12"/>
  <c r="H9" i="12"/>
  <c r="I9" i="12"/>
  <c r="H10" i="12"/>
  <c r="I10" i="12"/>
  <c r="H11" i="12"/>
  <c r="I11" i="12"/>
  <c r="H12" i="12"/>
  <c r="I12" i="12"/>
  <c r="H13" i="12"/>
  <c r="I13" i="12"/>
  <c r="H14" i="12"/>
  <c r="I14" i="12"/>
  <c r="H15" i="12"/>
  <c r="I15" i="12"/>
  <c r="H16" i="12"/>
  <c r="I16" i="12"/>
  <c r="H17" i="12"/>
  <c r="I17" i="12"/>
  <c r="H18" i="12"/>
  <c r="I18" i="12"/>
  <c r="H19" i="12"/>
  <c r="I19" i="12"/>
  <c r="H20" i="12"/>
  <c r="I20" i="12"/>
  <c r="H21" i="12"/>
  <c r="I21" i="12"/>
  <c r="H22" i="12"/>
  <c r="I22" i="12"/>
  <c r="H23" i="12"/>
  <c r="I23" i="12"/>
  <c r="H24" i="12"/>
  <c r="I24" i="12"/>
  <c r="H25" i="12"/>
  <c r="I25" i="12"/>
  <c r="H26" i="12"/>
  <c r="I26" i="12"/>
  <c r="H27" i="12"/>
  <c r="I27" i="12"/>
  <c r="H28" i="12"/>
  <c r="I28" i="12"/>
  <c r="H29" i="12"/>
  <c r="I29" i="12"/>
  <c r="H30" i="12"/>
  <c r="I30" i="12"/>
  <c r="H31" i="12"/>
  <c r="I31" i="12"/>
  <c r="H32" i="12"/>
  <c r="I32" i="12"/>
  <c r="H33" i="12"/>
  <c r="I33" i="12"/>
  <c r="H34" i="12"/>
  <c r="I34" i="12"/>
  <c r="H35" i="12"/>
  <c r="I35" i="12"/>
  <c r="H36" i="12"/>
  <c r="I36" i="12"/>
  <c r="H37" i="12"/>
  <c r="I37" i="12"/>
  <c r="H38" i="12"/>
  <c r="I38" i="12"/>
  <c r="H39" i="12"/>
  <c r="I39" i="12"/>
  <c r="H40" i="12"/>
  <c r="I40" i="12"/>
  <c r="H41" i="12"/>
  <c r="I41" i="12"/>
  <c r="H42" i="12"/>
  <c r="I42" i="12"/>
  <c r="H43" i="12"/>
  <c r="I43" i="12"/>
  <c r="H44" i="12"/>
  <c r="I44" i="12"/>
  <c r="H45" i="12"/>
  <c r="I45" i="12"/>
  <c r="H46" i="12"/>
  <c r="I46" i="12"/>
  <c r="H47" i="12"/>
  <c r="I47" i="12"/>
  <c r="H48" i="12"/>
  <c r="I48" i="12"/>
  <c r="H49" i="12"/>
  <c r="I49" i="12"/>
  <c r="I2" i="12"/>
  <c r="H2" i="12"/>
  <c r="E3" i="12"/>
  <c r="E4" i="12"/>
  <c r="E5" i="12"/>
  <c r="E6" i="12"/>
  <c r="E7" i="12"/>
  <c r="E8" i="12"/>
  <c r="E9" i="12"/>
  <c r="E10" i="12"/>
  <c r="E11" i="12"/>
  <c r="E12" i="12"/>
  <c r="E13" i="12"/>
  <c r="E14" i="12"/>
  <c r="E15" i="12"/>
  <c r="E16" i="12"/>
  <c r="E17" i="12"/>
  <c r="E18" i="12"/>
  <c r="E19" i="12"/>
  <c r="E20" i="12"/>
  <c r="E21" i="12"/>
  <c r="E22" i="12"/>
  <c r="E23" i="12"/>
  <c r="E24" i="12"/>
  <c r="E25" i="12"/>
  <c r="E26" i="12"/>
  <c r="E27" i="12"/>
  <c r="E28" i="12"/>
  <c r="E29" i="12"/>
  <c r="E30" i="12"/>
  <c r="E31" i="12"/>
  <c r="E32" i="12"/>
  <c r="E33" i="12"/>
  <c r="E34" i="12"/>
  <c r="E35" i="12"/>
  <c r="E36" i="12"/>
  <c r="E37" i="12"/>
  <c r="E38" i="12"/>
  <c r="E39" i="12"/>
  <c r="E40" i="12"/>
  <c r="E41" i="12"/>
  <c r="E42" i="12"/>
  <c r="E43" i="12"/>
  <c r="E44" i="12"/>
  <c r="E45" i="12"/>
  <c r="E46" i="12"/>
  <c r="E47" i="12"/>
  <c r="E48" i="12"/>
  <c r="E49" i="12"/>
  <c r="E2" i="12"/>
  <c r="H6" i="10" l="1"/>
  <c r="F6" i="10" s="1"/>
  <c r="I5" i="10"/>
  <c r="G5" i="10" s="1"/>
  <c r="J35" i="12"/>
  <c r="J39" i="12"/>
  <c r="J6" i="12"/>
  <c r="J45" i="12"/>
  <c r="J37" i="12"/>
  <c r="J29" i="12"/>
  <c r="J21" i="12"/>
  <c r="J13" i="12"/>
  <c r="J31" i="12"/>
  <c r="J30" i="12"/>
  <c r="J44" i="12"/>
  <c r="J36" i="12"/>
  <c r="J28" i="12"/>
  <c r="J20" i="12"/>
  <c r="J12" i="12"/>
  <c r="J4" i="12"/>
  <c r="J23" i="12"/>
  <c r="J22" i="12"/>
  <c r="J43" i="12"/>
  <c r="J27" i="12"/>
  <c r="J19" i="12"/>
  <c r="J11" i="12"/>
  <c r="J3" i="12"/>
  <c r="J7" i="12"/>
  <c r="J38" i="12"/>
  <c r="J2" i="12"/>
  <c r="J42" i="12"/>
  <c r="J34" i="12"/>
  <c r="J26" i="12"/>
  <c r="J18" i="12"/>
  <c r="J10" i="12"/>
  <c r="J47" i="12"/>
  <c r="J14" i="12"/>
  <c r="J49" i="12"/>
  <c r="J41" i="12"/>
  <c r="J33" i="12"/>
  <c r="J25" i="12"/>
  <c r="J17" i="12"/>
  <c r="J9" i="12"/>
  <c r="J15" i="12"/>
  <c r="J46" i="12"/>
  <c r="J48" i="12"/>
  <c r="J40" i="12"/>
  <c r="J32" i="12"/>
  <c r="J24" i="12"/>
  <c r="J16" i="12"/>
  <c r="J8" i="12"/>
  <c r="J5" i="12"/>
  <c r="H7" i="10" l="1"/>
  <c r="F7" i="10" s="1"/>
  <c r="I6" i="10"/>
  <c r="G6" i="10" s="1"/>
  <c r="H8" i="10" l="1"/>
  <c r="F8" i="10" s="1"/>
  <c r="I7" i="10"/>
  <c r="G7" i="10" s="1"/>
  <c r="I8" i="10" l="1"/>
  <c r="G8" i="10" s="1"/>
  <c r="H9" i="10"/>
  <c r="F9" i="10" s="1"/>
  <c r="I9" i="10" l="1"/>
  <c r="G9" i="10" s="1"/>
  <c r="H10" i="10"/>
  <c r="F10" i="10" s="1"/>
  <c r="H11" i="10" l="1"/>
  <c r="F11" i="10" s="1"/>
  <c r="I10" i="10"/>
  <c r="G10" i="10" s="1"/>
  <c r="H12" i="10" l="1"/>
  <c r="F12" i="10" s="1"/>
  <c r="I11" i="10"/>
  <c r="G11" i="10" s="1"/>
  <c r="H13" i="10" l="1"/>
  <c r="F13" i="10" s="1"/>
  <c r="I12" i="10"/>
  <c r="G12" i="10" s="1"/>
  <c r="I13" i="10" l="1"/>
  <c r="G13" i="10" s="1"/>
  <c r="H14" i="10"/>
  <c r="F14" i="10" s="1"/>
  <c r="I14" i="10" l="1"/>
  <c r="G14" i="10" s="1"/>
  <c r="H15" i="10"/>
  <c r="F15" i="10" s="1"/>
  <c r="H16" i="10" l="1"/>
  <c r="F16" i="10" s="1"/>
  <c r="I15" i="10"/>
  <c r="G15" i="10" l="1"/>
  <c r="H17" i="10"/>
  <c r="F17" i="10" s="1"/>
  <c r="I16" i="10"/>
  <c r="G16" i="10" s="1"/>
  <c r="H18" i="10" l="1"/>
  <c r="F18" i="10" s="1"/>
  <c r="I17" i="10"/>
  <c r="G17" i="10" s="1"/>
  <c r="I18" i="10" l="1"/>
  <c r="G18" i="10" s="1"/>
  <c r="H19" i="10"/>
  <c r="F19" i="10" s="1"/>
  <c r="H20" i="10" l="1"/>
  <c r="F20" i="10" s="1"/>
  <c r="I19" i="10"/>
  <c r="G19" i="10" s="1"/>
  <c r="I20" i="10" l="1"/>
  <c r="G20" i="10" s="1"/>
  <c r="H21" i="10"/>
  <c r="F21" i="10" s="1"/>
  <c r="I21" i="10" l="1"/>
  <c r="G21" i="10" s="1"/>
  <c r="H22" i="10"/>
  <c r="I22" i="10" l="1"/>
  <c r="G22" i="10" s="1"/>
  <c r="F22" i="10"/>
  <c r="H6" i="14" l="1"/>
</calcChain>
</file>

<file path=xl/sharedStrings.xml><?xml version="1.0" encoding="utf-8"?>
<sst xmlns="http://schemas.openxmlformats.org/spreadsheetml/2006/main" count="1293" uniqueCount="492">
  <si>
    <t>Organization</t>
  </si>
  <si>
    <t>Project Name</t>
  </si>
  <si>
    <t>Date of Report</t>
  </si>
  <si>
    <t xml:space="preserve">Total </t>
  </si>
  <si>
    <t>New Construction</t>
  </si>
  <si>
    <t>Not Started</t>
  </si>
  <si>
    <t>Less than 50% Complete:</t>
  </si>
  <si>
    <t xml:space="preserve">More than 50% Complete: </t>
  </si>
  <si>
    <t>Multnomah</t>
  </si>
  <si>
    <t>Cascadia Health</t>
  </si>
  <si>
    <t>Contact Name</t>
  </si>
  <si>
    <t>Contact Phone</t>
  </si>
  <si>
    <t>Contact Email</t>
  </si>
  <si>
    <t>Property Acquistion Budget Amount</t>
  </si>
  <si>
    <t>Property Renovation Budget Amount</t>
  </si>
  <si>
    <t>New Construction Budget Amount</t>
  </si>
  <si>
    <t>Start Up Funds Budget Amount</t>
  </si>
  <si>
    <t>Other  (specify) Budget Amount</t>
  </si>
  <si>
    <t>Total Funding Requested</t>
  </si>
  <si>
    <t>Total Projected for Distribution</t>
  </si>
  <si>
    <t>Total Cost Variance</t>
  </si>
  <si>
    <t>County Org ID</t>
  </si>
  <si>
    <t>Primary Column</t>
  </si>
  <si>
    <t>Unique ID</t>
  </si>
  <si>
    <t>Grant Agreement Number</t>
  </si>
  <si>
    <t>Provider Name</t>
  </si>
  <si>
    <t>Project/SharePoint File Name</t>
  </si>
  <si>
    <t>Application Resubmitted Date (if applicable)</t>
  </si>
  <si>
    <t>Grant Agreement Execution Date</t>
  </si>
  <si>
    <t>Bed/Unit Type</t>
  </si>
  <si>
    <t>Project Type</t>
  </si>
  <si>
    <t>Residential Type</t>
  </si>
  <si>
    <t>County</t>
  </si>
  <si>
    <t>Total Beds/Units (Application)</t>
  </si>
  <si>
    <t>Total Beds/Units (Post-Application)</t>
  </si>
  <si>
    <t>Total HSD Funds Requested (Application)</t>
  </si>
  <si>
    <t>Total HSD Funds Projected for Distribution</t>
  </si>
  <si>
    <t>Total HSD Funds Projected vs. Requested</t>
  </si>
  <si>
    <t>Cost per Bed/Unit</t>
  </si>
  <si>
    <t>Allocation NTE (Awarded)</t>
  </si>
  <si>
    <t>Funds Disbursed Date</t>
  </si>
  <si>
    <t>Building Acquisition Budget</t>
  </si>
  <si>
    <t>Renovation / Construction Budget</t>
  </si>
  <si>
    <t>Site Improvements / Landscaping Budget</t>
  </si>
  <si>
    <t>Permits &amp; Fees Budget</t>
  </si>
  <si>
    <t>Architectural &amp; Engineering Budget</t>
  </si>
  <si>
    <t>Legal Budget</t>
  </si>
  <si>
    <t>Closing &amp; Title Insurance Budget</t>
  </si>
  <si>
    <t>Insurance - Property &amp; Liability  Budget</t>
  </si>
  <si>
    <t>Financing Fees Budget</t>
  </si>
  <si>
    <t>Developer Fee Budget</t>
  </si>
  <si>
    <t>Other -  Budget</t>
  </si>
  <si>
    <t>Total Development Project Costs Budget</t>
  </si>
  <si>
    <t>Salaries Budget</t>
  </si>
  <si>
    <t>Training / Consultant Fees Budget</t>
  </si>
  <si>
    <t>Staff Recruitment Budget</t>
  </si>
  <si>
    <t>Lease Payments Budget (SH)</t>
  </si>
  <si>
    <t>Mortgage Payments Budget (SH)</t>
  </si>
  <si>
    <t>Utilities Budget</t>
  </si>
  <si>
    <t>Furniture &amp; Furnishings Budget</t>
  </si>
  <si>
    <t>Office Equipment &amp; Supplies Budget</t>
  </si>
  <si>
    <t>Appliances Budget</t>
  </si>
  <si>
    <t>Specialized Equipment Budget (SH)</t>
  </si>
  <si>
    <t>Kitchen Equipment Budget</t>
  </si>
  <si>
    <t>Building Maintenance Equipment Budget (RTF)</t>
  </si>
  <si>
    <t>Property, Liability &amp; Auto Insurance Budget (RTF)</t>
  </si>
  <si>
    <t>Vehicle Budget</t>
  </si>
  <si>
    <t>Other  Budget</t>
  </si>
  <si>
    <t>Total Start-up Costs Budget</t>
  </si>
  <si>
    <t>Total Number of Beds (From Budget)</t>
  </si>
  <si>
    <t>Additional Budget Notes</t>
  </si>
  <si>
    <t>Development Costs Variance Check</t>
  </si>
  <si>
    <t>Start-Up Costs Variance Check</t>
  </si>
  <si>
    <t>Total Project Budget Variance Check</t>
  </si>
  <si>
    <t>001</t>
  </si>
  <si>
    <t>Marion</t>
  </si>
  <si>
    <t>002</t>
  </si>
  <si>
    <t>Adapt, Inc.</t>
  </si>
  <si>
    <t>Adapt Curry Supportive Housing</t>
  </si>
  <si>
    <t>N/A</t>
  </si>
  <si>
    <t>Supportive Housing</t>
  </si>
  <si>
    <t>Acquisition</t>
  </si>
  <si>
    <t>SH</t>
  </si>
  <si>
    <t>Curry</t>
  </si>
  <si>
    <t>No Variance</t>
  </si>
  <si>
    <t>no attachment B</t>
  </si>
  <si>
    <t>003</t>
  </si>
  <si>
    <t>Douglas</t>
  </si>
  <si>
    <t>004</t>
  </si>
  <si>
    <t>Adapt SRTF Resubmit</t>
  </si>
  <si>
    <t>Licensed Residential</t>
  </si>
  <si>
    <t>SRTF</t>
  </si>
  <si>
    <t>006</t>
  </si>
  <si>
    <t>Benton County Health Department</t>
  </si>
  <si>
    <t>Benton</t>
  </si>
  <si>
    <t>12-16</t>
  </si>
  <si>
    <t>#INVALID OPERATION</t>
  </si>
  <si>
    <t>005</t>
  </si>
  <si>
    <t>007</t>
  </si>
  <si>
    <t>Deschutes</t>
  </si>
  <si>
    <t>008</t>
  </si>
  <si>
    <t>Cascadia Health LR #2</t>
  </si>
  <si>
    <t>RTF</t>
  </si>
  <si>
    <t>009</t>
  </si>
  <si>
    <t>Cascadia Health LR #3</t>
  </si>
  <si>
    <t>010</t>
  </si>
  <si>
    <t>Cascadia Health LR App 1</t>
  </si>
  <si>
    <t>011</t>
  </si>
  <si>
    <t>Cascadia Resubmit10.28.2022</t>
  </si>
  <si>
    <t>012</t>
  </si>
  <si>
    <t>Center for Hope &amp; Safety</t>
  </si>
  <si>
    <t>013</t>
  </si>
  <si>
    <t>CGCH II, Inc</t>
  </si>
  <si>
    <t>CGCH II, Inc - 300</t>
  </si>
  <si>
    <t>Renovation Only</t>
  </si>
  <si>
    <t>No Funds</t>
  </si>
  <si>
    <t>Other inc. food, medical disposal, prof. fees, gas, rent, taxes, resident programs</t>
  </si>
  <si>
    <t>014</t>
  </si>
  <si>
    <t>CGCH II, Inc - 301</t>
  </si>
  <si>
    <t>015</t>
  </si>
  <si>
    <t>ColumbiaCare Services, Inc</t>
  </si>
  <si>
    <t>ColumbiaCare 7-bed RTF</t>
  </si>
  <si>
    <t>Lane</t>
  </si>
  <si>
    <t>016</t>
  </si>
  <si>
    <t>ColumbiaCare Webber St. N. RTF</t>
  </si>
  <si>
    <t>Wasco</t>
  </si>
  <si>
    <t>New Construction:  Current sq/ft costs were determined in consultation with ColumbiaCare's Property Acquisition &amp; Development Director along with ColumbiaCare's primary contractor who has and is currently building "like" facilities and a local agency who is currently building a "like" facility in The Dalles.
Permits &amp; Fees:  The proposed property is zoned Residential High Density (RH) with a Neighborhood Center (NC) overlay.  Construction of a Care Facility is a permitted use in these City of The Dalles zoning classifications.</t>
  </si>
  <si>
    <t>017</t>
  </si>
  <si>
    <t>ColumbiaCare Webber St. N. SRTF</t>
  </si>
  <si>
    <t>018</t>
  </si>
  <si>
    <t>Community Counseling Solutions</t>
  </si>
  <si>
    <t>Umatilla</t>
  </si>
  <si>
    <t>Variance</t>
  </si>
  <si>
    <t>019</t>
  </si>
  <si>
    <t>Community First Solutions</t>
  </si>
  <si>
    <t>TBD (Marion/Polk)</t>
  </si>
  <si>
    <t>These are estimates assuming a most expensive new construction scenario. These would be reduced to reflect a renovation if an appropriate property is identified.</t>
  </si>
  <si>
    <t>020</t>
  </si>
  <si>
    <t>TBD (Washington)</t>
  </si>
  <si>
    <t>021</t>
  </si>
  <si>
    <t>TBD (Lane)</t>
  </si>
  <si>
    <t>022</t>
  </si>
  <si>
    <t>Creating Housing Coalition</t>
  </si>
  <si>
    <t>Creative Housing Coalition</t>
  </si>
  <si>
    <t>Linn</t>
  </si>
  <si>
    <t>023</t>
  </si>
  <si>
    <t>Crossroads Communities</t>
  </si>
  <si>
    <t>Crossroads SH Resubmit</t>
  </si>
  <si>
    <t>024</t>
  </si>
  <si>
    <t>ColumbiaCare Services, Inc. (CCS)</t>
  </si>
  <si>
    <t>Jackson County BH</t>
  </si>
  <si>
    <t>Jackson</t>
  </si>
  <si>
    <t>025</t>
  </si>
  <si>
    <t>026</t>
  </si>
  <si>
    <t>Lincoln County Health &amp; Human Services</t>
  </si>
  <si>
    <t>Lincoln County Mental Health</t>
  </si>
  <si>
    <t>Lincoln</t>
  </si>
  <si>
    <t>027</t>
  </si>
  <si>
    <t>028</t>
  </si>
  <si>
    <t>Mid-Willamette Valley Community Action Agency</t>
  </si>
  <si>
    <t>MWVCAA Supportive Housinng</t>
  </si>
  <si>
    <t>Acquisition
New Construction</t>
  </si>
  <si>
    <t>Polk</t>
  </si>
  <si>
    <t>029</t>
  </si>
  <si>
    <t>New Foundations RTH</t>
  </si>
  <si>
    <t>New Foundations - Licensed Residential Housing</t>
  </si>
  <si>
    <t>RTH</t>
  </si>
  <si>
    <t>Overspent Budget</t>
  </si>
  <si>
    <t>030</t>
  </si>
  <si>
    <t>New Foundations, LLC</t>
  </si>
  <si>
    <t>New Foundations LLC - Supportive</t>
  </si>
  <si>
    <t>031</t>
  </si>
  <si>
    <t>New Narrative</t>
  </si>
  <si>
    <t>032</t>
  </si>
  <si>
    <t>New Wave RTH, LLC</t>
  </si>
  <si>
    <t>New Wave RTH NOT a part of 130 Million Funding</t>
  </si>
  <si>
    <t>033</t>
  </si>
  <si>
    <t>Ohana Ventures New Wave RTH #4</t>
  </si>
  <si>
    <t>New Wave RTH RFGA #4 Lane County</t>
  </si>
  <si>
    <t>034</t>
  </si>
  <si>
    <t>NiBBuS CombiNed Care, LLC</t>
  </si>
  <si>
    <t>NIBBus Combined Care Resubmit</t>
  </si>
  <si>
    <t>TBD</t>
  </si>
  <si>
    <t>can't open attachment B</t>
  </si>
  <si>
    <t>035</t>
  </si>
  <si>
    <t>036</t>
  </si>
  <si>
    <t>037</t>
  </si>
  <si>
    <t>Ohana Ventures</t>
  </si>
  <si>
    <t>Ohana New Wave #2</t>
  </si>
  <si>
    <t>TBD (Jackson)</t>
  </si>
  <si>
    <t>038</t>
  </si>
  <si>
    <t>Ohana New Wave #3</t>
  </si>
  <si>
    <t>039</t>
  </si>
  <si>
    <t>Ohana New Wave #5 Lane County</t>
  </si>
  <si>
    <t>040</t>
  </si>
  <si>
    <t>Restoration House, Inc</t>
  </si>
  <si>
    <t>Restoration House Inc</t>
  </si>
  <si>
    <t>Clatsop</t>
  </si>
  <si>
    <t>041</t>
  </si>
  <si>
    <t>Washington</t>
  </si>
  <si>
    <t>042</t>
  </si>
  <si>
    <t>Sequoia Mental Health Inc.</t>
  </si>
  <si>
    <t>Sequoia Mental Health Inc</t>
  </si>
  <si>
    <t>043</t>
  </si>
  <si>
    <t>The Shangri-La Corporation</t>
  </si>
  <si>
    <t>Shangri-La Lane County</t>
  </si>
  <si>
    <t>Construction/Renovation estimates calculated based on general quotes and historical records from similar projects in other residential programs.</t>
  </si>
  <si>
    <t>044</t>
  </si>
  <si>
    <t>Shangri-La Corporation</t>
  </si>
  <si>
    <t>Shangri-La Marion County</t>
  </si>
  <si>
    <t>045</t>
  </si>
  <si>
    <t>Housing Authority of Yamhill County</t>
  </si>
  <si>
    <t>Stratus Village HAYC</t>
  </si>
  <si>
    <t>Yamhill</t>
  </si>
  <si>
    <t>046</t>
  </si>
  <si>
    <t>Clatsop Behavioral Healthcare</t>
  </si>
  <si>
    <t>West Marine Apartments</t>
  </si>
  <si>
    <t>047</t>
  </si>
  <si>
    <t>048</t>
  </si>
  <si>
    <t>Quarter</t>
  </si>
  <si>
    <t>Year</t>
  </si>
  <si>
    <t>Timeframe</t>
  </si>
  <si>
    <t>Due Date</t>
  </si>
  <si>
    <t>Formal Name</t>
  </si>
  <si>
    <t>Status</t>
  </si>
  <si>
    <t># of Clients</t>
  </si>
  <si>
    <t>Project Status</t>
  </si>
  <si>
    <t>Baker</t>
  </si>
  <si>
    <t>Baker County</t>
  </si>
  <si>
    <t>Not on Intent to Award List</t>
  </si>
  <si>
    <t>N/A - 0</t>
  </si>
  <si>
    <t>Secure Residential Treatment Facilities</t>
  </si>
  <si>
    <t>Benton County</t>
  </si>
  <si>
    <t>Residential Treatment Homes</t>
  </si>
  <si>
    <t>Clackamas</t>
  </si>
  <si>
    <t>Clackamas County</t>
  </si>
  <si>
    <t>Adult Foster Homes</t>
  </si>
  <si>
    <t>Clatsop County</t>
  </si>
  <si>
    <t>Columbia</t>
  </si>
  <si>
    <t>Columbia County</t>
  </si>
  <si>
    <t>Supportive Housing Units</t>
  </si>
  <si>
    <t>Coos</t>
  </si>
  <si>
    <t>Coos County</t>
  </si>
  <si>
    <t>Crook</t>
  </si>
  <si>
    <t>Crook County</t>
  </si>
  <si>
    <t>Curry County</t>
  </si>
  <si>
    <t>Deschutes County</t>
  </si>
  <si>
    <t>Douglas County</t>
  </si>
  <si>
    <t>Gilliam</t>
  </si>
  <si>
    <t>Gilliam County</t>
  </si>
  <si>
    <t>Grant</t>
  </si>
  <si>
    <t>Grant County</t>
  </si>
  <si>
    <t>Harney</t>
  </si>
  <si>
    <t>Harney County</t>
  </si>
  <si>
    <t>Hood River</t>
  </si>
  <si>
    <t>Hood River County</t>
  </si>
  <si>
    <t>Jackson County</t>
  </si>
  <si>
    <t>Jefferson</t>
  </si>
  <si>
    <t>Jefferson County</t>
  </si>
  <si>
    <t>Josephine</t>
  </si>
  <si>
    <t>Josephine County</t>
  </si>
  <si>
    <t>Klamath</t>
  </si>
  <si>
    <t>Klamath County</t>
  </si>
  <si>
    <t>17 +</t>
  </si>
  <si>
    <t>Lake</t>
  </si>
  <si>
    <t>Lake County</t>
  </si>
  <si>
    <t>Lane County</t>
  </si>
  <si>
    <t>Lincoln County</t>
  </si>
  <si>
    <t>Linn County</t>
  </si>
  <si>
    <t>Malheur</t>
  </si>
  <si>
    <t>Malheur County</t>
  </si>
  <si>
    <t>Marion County</t>
  </si>
  <si>
    <t>Morrow</t>
  </si>
  <si>
    <t>Morrow County</t>
  </si>
  <si>
    <t>Multnomah County</t>
  </si>
  <si>
    <t>Polk County</t>
  </si>
  <si>
    <t>Sherman</t>
  </si>
  <si>
    <t>Sherman County</t>
  </si>
  <si>
    <t>Tillamook</t>
  </si>
  <si>
    <t>Tillamook County</t>
  </si>
  <si>
    <t>Umatilla County</t>
  </si>
  <si>
    <t>Union</t>
  </si>
  <si>
    <t>Union County</t>
  </si>
  <si>
    <t>Wallowa</t>
  </si>
  <si>
    <t>Wallowa County</t>
  </si>
  <si>
    <t>Wasco County</t>
  </si>
  <si>
    <t>Washington County</t>
  </si>
  <si>
    <t>Wheeler</t>
  </si>
  <si>
    <t>Wheeler County</t>
  </si>
  <si>
    <t>Yamhill County</t>
  </si>
  <si>
    <t>Grant Program Objectives:</t>
  </si>
  <si>
    <t>Eligible Program Activities:</t>
  </si>
  <si>
    <t>Data Fields &amp; Cell Colors</t>
  </si>
  <si>
    <t>Cell Color</t>
  </si>
  <si>
    <t>Information</t>
  </si>
  <si>
    <t>Blue shaded cells</t>
  </si>
  <si>
    <t>Blue shaded cells require input by the individual completing this form.</t>
  </si>
  <si>
    <t>Gray shaded cells</t>
  </si>
  <si>
    <t>Gray shaded cells contain links, formulas, or references and do not need to be edited.</t>
  </si>
  <si>
    <t>Section:</t>
  </si>
  <si>
    <t>Data Field:</t>
  </si>
  <si>
    <t>Field Type</t>
  </si>
  <si>
    <t>Instructions/Notes:</t>
  </si>
  <si>
    <t>Manual Entry</t>
  </si>
  <si>
    <t>Organization:</t>
  </si>
  <si>
    <t>Drop-down Selection</t>
  </si>
  <si>
    <t>Please choose your organization from the drop-down list. If you are not able to find your Organization please reach out to our team.</t>
  </si>
  <si>
    <t>Project Name(s):</t>
  </si>
  <si>
    <t>Grant Agreement Number:</t>
  </si>
  <si>
    <t>Please choose your Grant Agreement Number from the drop-down list. Note, this drop-down will narrow based on your chosen organization. If you are not able to find your Grant Agreement Number please reach out to our team.</t>
  </si>
  <si>
    <t>Contact Name, Phone Number &amp; Email</t>
  </si>
  <si>
    <t>Please enter contact information for the main point of contact from your organization. This will be the individual our team may reach out to if we have any questions regarding your report.</t>
  </si>
  <si>
    <t>Prepared By:</t>
  </si>
  <si>
    <t>Date of Report:</t>
  </si>
  <si>
    <t>A. Certificate</t>
  </si>
  <si>
    <t>Authorized Agent Signature</t>
  </si>
  <si>
    <t>Please electronically sign this form by typing in name. Note, Authorized Agent should be the grant program responsible party or their designee.</t>
  </si>
  <si>
    <t>Authorized Agent Title</t>
  </si>
  <si>
    <t>Please provide the title of the Authorized Agent certifying this report.</t>
  </si>
  <si>
    <t>Date</t>
  </si>
  <si>
    <t>Please provide the date the Authorized Agent completed this certification.</t>
  </si>
  <si>
    <t>Updated: Apr. 2023</t>
  </si>
  <si>
    <t>Please only populate data in blue shaded cells.</t>
  </si>
  <si>
    <t>Grey shaded cells contain links, formulas or functions.</t>
  </si>
  <si>
    <t>Report Period:</t>
  </si>
  <si>
    <t>Contact Name:</t>
  </si>
  <si>
    <t>Contact Phone Number:</t>
  </si>
  <si>
    <t>Contact Email:</t>
  </si>
  <si>
    <t>Budget Category</t>
  </si>
  <si>
    <t>Report Information</t>
  </si>
  <si>
    <t>I certify to the best of my knowledge and belief that the report is true, complete and accurate, and the expenditures, disbursements and cash receipts are for the purposes and objectives set forth in the terms and conditions of the grant award. I am aware that any false, fictitious or fraudulent information, or the omission of any material fact, may subject me to criminal, civil or administrative penalties for fraud, false statements, false claims or otherwise. (2 CFR 200.415)</t>
  </si>
  <si>
    <t>Authorized Agent Signature:</t>
  </si>
  <si>
    <t>Authorized Agent Title:</t>
  </si>
  <si>
    <t>Date:</t>
  </si>
  <si>
    <t>County Name:</t>
  </si>
  <si>
    <t>Organizations</t>
  </si>
  <si>
    <t>Grant Program</t>
  </si>
  <si>
    <t>Licensed Residential Treatment Facilities</t>
  </si>
  <si>
    <t>Please enter the name of the county that your organization aligns to.</t>
  </si>
  <si>
    <t>Please enter the name or names of the projects your organization is working on under the HB 5024 grant program</t>
  </si>
  <si>
    <t>Program Type:</t>
  </si>
  <si>
    <t>Please select the type of work that your organization is working on under the HB 5024 grant program</t>
  </si>
  <si>
    <t xml:space="preserve">For the expansion of community-based housing serving individuals with a Serious and Persistent Mental Illness (SPMI) who are able to live independently with appropriate support services readily available. </t>
  </si>
  <si>
    <t xml:space="preserve">Licensed Residential Treatment Homes or Facilities for the expansion of community-based residential settings for  individuals requiring a high level of care. </t>
  </si>
  <si>
    <t>House Bill 5024 appropriated funds to the Oregon Health Authority for capital, start-up, and operational costs related to increasing statewide capacity of licensed residential facilities and housing to serve people with behavioral health conditions. The program was split into two distinct project types, Licensed Residential Treatment Facilities (SRTF/RTF/RTH) and Supportive Housing units.</t>
  </si>
  <si>
    <t>Grant funds disbursed under this Agreement may be expended only on eligible costs for:
1) development of the Supportive Housing or SRTF/RTF/RTH project; and 
2) start-up costs that are eligible for the Supportive Housing or SRTF/RTF/RTH project.
Eligible project development costs include costs for real property new construction, real property acquisition, real property rehabilitation and associated costs.  Associated costs may include but is not limited to fixtures, furnishings, and equipment.
Eligible Project start-up costs include upfront personnel costs for recruitment, salaries, or training for the first two months of operations; facility costs (lease or mortgage payments, utility hookup fees, insurance premiums, etc.); office supplies and furnishings; and equipment, including vehicle(s), specialized equipment, and appliances.</t>
  </si>
  <si>
    <t>Please note that this file uses color coding to indicate what cells/ data fields require updates and which are formula driven or auto-populated.</t>
  </si>
  <si>
    <t>A. Grantee Information</t>
  </si>
  <si>
    <t>Invoice Period</t>
  </si>
  <si>
    <t>Jan 1 - Jan 31</t>
  </si>
  <si>
    <t>Feb 1 - Feb 28</t>
  </si>
  <si>
    <t>Month Start Date</t>
  </si>
  <si>
    <t>Month End Date</t>
  </si>
  <si>
    <t>Mar 1 - Mar 31</t>
  </si>
  <si>
    <t>Apr 1 - Apr 30</t>
  </si>
  <si>
    <t>May 1 - May 31</t>
  </si>
  <si>
    <t>Jun 1 - June 30</t>
  </si>
  <si>
    <t>Jul 1 - Jul 31</t>
  </si>
  <si>
    <t>Aug 1 - Aug 31</t>
  </si>
  <si>
    <t>Sep 1 - Sep 30</t>
  </si>
  <si>
    <t>Oct 1 - Oct 31</t>
  </si>
  <si>
    <t>Nov 1 - Nov 30</t>
  </si>
  <si>
    <t>Dec 1 - Dec 31</t>
  </si>
  <si>
    <t>Acquisition/Closing Invoice</t>
  </si>
  <si>
    <t>Invoice Period:</t>
  </si>
  <si>
    <t>Invoice Due Date:</t>
  </si>
  <si>
    <t>B. Expenditures Information</t>
  </si>
  <si>
    <t xml:space="preserve"> HB-5024 Behavioral Health Housing Investment: 
Invoice Form</t>
  </si>
  <si>
    <t>Please email completed invoices to:</t>
  </si>
  <si>
    <t>Grantees are required to prepare and electronically submit monthly invoice forms using this template. Note, for initial property or facility acquisition costs and one-time invoice (not aligned to a month) may be used.
Development costs will be disbursed to Recipient on an expense reimbursement or costs-incurred basis for release of funds upon review and written approval by OHA.
Start-up costs will be disbursed to Recipient: 1) on an expense reimbursement or costs-incurred basis; or 2) upon Recipient’s request and approval from OHA, Grant funds may be disbursed as an advanced payment for budgeted costs to be incurred. Advanced payments may be for partial or full amounts of budgeted costs.</t>
  </si>
  <si>
    <t>Invoicing Process Information:</t>
  </si>
  <si>
    <t>Invoicing Form Requirements:</t>
  </si>
  <si>
    <t>Tab 1: Invoice Form</t>
  </si>
  <si>
    <t>Date of Invoice</t>
  </si>
  <si>
    <t>Prepared By</t>
  </si>
  <si>
    <t>Program Type</t>
  </si>
  <si>
    <t>Project Name(s)</t>
  </si>
  <si>
    <t>Please enter the name of the individual who is completing this invoice. Note, the same individual can be the main point of contact and invoice preparer.</t>
  </si>
  <si>
    <t>Please enter the date this invoice was completed.</t>
  </si>
  <si>
    <t>B. Expenditure Information</t>
  </si>
  <si>
    <t>Total Costs Incurred</t>
  </si>
  <si>
    <t>Indicative Data</t>
  </si>
  <si>
    <t>Certification</t>
  </si>
  <si>
    <t>Prepared by</t>
  </si>
  <si>
    <t>Certification Date</t>
  </si>
  <si>
    <t>Copy this row --&gt;</t>
  </si>
  <si>
    <t>Formula Driven</t>
  </si>
  <si>
    <t>Building Acquisition</t>
  </si>
  <si>
    <t>Site Improvements / Landscaping</t>
  </si>
  <si>
    <t>Permits &amp; Fees</t>
  </si>
  <si>
    <t>Architectural &amp; Engineering</t>
  </si>
  <si>
    <t>Legal</t>
  </si>
  <si>
    <t>Closing &amp; Title Insurance</t>
  </si>
  <si>
    <t xml:space="preserve">Insurance - Property &amp; Liability </t>
  </si>
  <si>
    <t>Financing Fees</t>
  </si>
  <si>
    <t>Developer Fee</t>
  </si>
  <si>
    <t>Salaries</t>
  </si>
  <si>
    <t>Training / Consultant Fees</t>
  </si>
  <si>
    <t>Staff Recruitment</t>
  </si>
  <si>
    <t>Furniture &amp; Furnishings</t>
  </si>
  <si>
    <t>Kitchen Equipment</t>
  </si>
  <si>
    <t>Utilities</t>
  </si>
  <si>
    <t>Property, Liability &amp; Auto Insurance</t>
  </si>
  <si>
    <t>Vehicle</t>
  </si>
  <si>
    <t>Renovation / Construction</t>
  </si>
  <si>
    <t>Total Development Project Costs</t>
  </si>
  <si>
    <t>Office Equipment &amp; Supplies</t>
  </si>
  <si>
    <t>Appliances</t>
  </si>
  <si>
    <t>Total Start-up Costs</t>
  </si>
  <si>
    <t>Total Costs</t>
  </si>
  <si>
    <t>Notes</t>
  </si>
  <si>
    <t>Mortgage Payments</t>
  </si>
  <si>
    <t>Lease Payments</t>
  </si>
  <si>
    <t>Specialized Equipment</t>
  </si>
  <si>
    <t>Building Maintenance &amp; Equipment</t>
  </si>
  <si>
    <t xml:space="preserve">Other Development Project Costs </t>
  </si>
  <si>
    <t>Other Start-up Costs</t>
  </si>
  <si>
    <t>Start-up Costs</t>
  </si>
  <si>
    <t>Development Costs</t>
  </si>
  <si>
    <t>Development_Costs</t>
  </si>
  <si>
    <t>Start_up_Costs</t>
  </si>
  <si>
    <t>Budget Sub-Category</t>
  </si>
  <si>
    <t>Company/Vendor Name</t>
  </si>
  <si>
    <t>Total</t>
  </si>
  <si>
    <t xml:space="preserve">Invoice # </t>
  </si>
  <si>
    <t>Tab 2: Expenditure Details</t>
  </si>
  <si>
    <t>This information will populate based on the selections made on Tab 1. Invoice Form</t>
  </si>
  <si>
    <t>Documented Costs</t>
  </si>
  <si>
    <t>Requested Costs</t>
  </si>
  <si>
    <t>Total Development &amp; Start-up Costs</t>
  </si>
  <si>
    <t>Total Development Costs</t>
  </si>
  <si>
    <t>Invoice #</t>
  </si>
  <si>
    <t>Tab 3: Certification</t>
  </si>
  <si>
    <t>Please provide the invoice date or purchase date of the expense. Note this can also be the date the cost was incurred.</t>
  </si>
  <si>
    <t>Please provide the company or vendor this expense was purchased from.</t>
  </si>
  <si>
    <t>Please provide the invoice number of the expense if available.</t>
  </si>
  <si>
    <t>Expense Notes</t>
  </si>
  <si>
    <t>Please select whether the expense being entered falls into the Development Costs or Start-up Costs category.</t>
  </si>
  <si>
    <t>Please select the specific Budget Sub-Category that the expense being entered falls into. Note, this drop-down will show the sub-categories for either Development Costs or Start-up Costs based on the previous selection.</t>
  </si>
  <si>
    <t>HB-5024 Amount</t>
  </si>
  <si>
    <t>Please enter the amount of the invoice that will be reimbursed through the HB 5024 grant program. Note, if only a partial amount of the total invoice amount should be allocated to this grant program please provide details in "Expense Notes" tab.</t>
  </si>
  <si>
    <t xml:space="preserve">Please provide any additional details on the expense if applicable. </t>
  </si>
  <si>
    <t>Reference Field</t>
  </si>
  <si>
    <t>The Budget Categories represent the two main categories listed in the budget template, Development Costs and Start-up Costs.</t>
  </si>
  <si>
    <t>The Budget Sub-Categories represent the more detailed budget items within the larger Development Costs and Start-up Costs budget categories. Note these sub-categories have been taken from the templates included in the Grant Agreement.</t>
  </si>
  <si>
    <t>Please enter the total amount of costs incurred by budget sub-category for the invoicing period if applicable, if no expense was incurred please leave the cell empty. Please note that each individual expense included in this total should also be listed in Tab 2. Expenditure Details.</t>
  </si>
  <si>
    <t>B. Expenditure Detail</t>
  </si>
  <si>
    <t>Invoice Date</t>
  </si>
  <si>
    <t>This column will populate based off of the information entered on Tab 2. Expenditure Details. Please note that the cell will highlight red if the total listed in "Requested Costs" does not equal the "Documented Costs" amount. Please resolve errors before submiting invoice.</t>
  </si>
  <si>
    <t xml:space="preserve">Please provide any additional details on the expenses included in the budget sub-category if applicable. </t>
  </si>
  <si>
    <t>Total Budget Category Costs</t>
  </si>
  <si>
    <t>Note the "Total Development Costs" and "Total Start-up Costs" will auto-sum based on the the "Requested Costs" &amp; "Documented Costs" columns. "Total Development &amp; Start-up Costs" should reflect the total incurred costs being requested for reimbursement for this invoice period.</t>
  </si>
  <si>
    <t>ABC Contracting</t>
  </si>
  <si>
    <t>INV-0123</t>
  </si>
  <si>
    <t>Site Improvements/Landscaping</t>
  </si>
  <si>
    <t>Only 50% of total invoice amount ($5,000) attributed to HB-5024</t>
  </si>
  <si>
    <t xml:space="preserve"> HB-5024 Behavioral Health Housing Investment: 
Expenditure Details</t>
  </si>
  <si>
    <t>Invoice Tracker Import</t>
  </si>
  <si>
    <t>Expense Tracker Import</t>
  </si>
  <si>
    <t>Filter &amp; Copy this table --&gt;</t>
  </si>
  <si>
    <t>Invoice Number</t>
  </si>
  <si>
    <t>Invoice Number:</t>
  </si>
  <si>
    <t>0423</t>
  </si>
  <si>
    <t>0623</t>
  </si>
  <si>
    <t>0723</t>
  </si>
  <si>
    <t>0823</t>
  </si>
  <si>
    <t>0923</t>
  </si>
  <si>
    <t>0124</t>
  </si>
  <si>
    <t>0224</t>
  </si>
  <si>
    <t>0324</t>
  </si>
  <si>
    <t>0424</t>
  </si>
  <si>
    <t>0524</t>
  </si>
  <si>
    <t>0624</t>
  </si>
  <si>
    <t>0724</t>
  </si>
  <si>
    <t>0824</t>
  </si>
  <si>
    <t>0924</t>
  </si>
  <si>
    <t>0523</t>
  </si>
  <si>
    <t>1023</t>
  </si>
  <si>
    <t>1223</t>
  </si>
  <si>
    <t>1124</t>
  </si>
  <si>
    <t>1024</t>
  </si>
  <si>
    <t>1123</t>
  </si>
  <si>
    <t>Total Requested Costs:</t>
  </si>
  <si>
    <t>Total Development Costs:</t>
  </si>
  <si>
    <t>Total Start-up Costs:</t>
  </si>
  <si>
    <t xml:space="preserve"> HB-5024 Behavioral Health Housing Investment: 
Invoice Certification</t>
  </si>
  <si>
    <r>
      <rPr>
        <b/>
        <sz val="14"/>
        <color theme="1"/>
        <rFont val="Arial Narrow"/>
        <family val="2"/>
      </rPr>
      <t>Expense Documentation Requirements:</t>
    </r>
    <r>
      <rPr>
        <sz val="14"/>
        <color theme="1"/>
        <rFont val="Arial Narrow"/>
        <family val="2"/>
      </rPr>
      <t xml:space="preserve"> We request that invoices/expense documentation be provided for each cost included in this invoice. Please provide all invoices/documentation in one package per budget category. (i.e. if you have multiple invoices for Site Improvements / Landscaping, please attach the backup in one file and submit together). Please only include one invoice/receipt per page.
</t>
    </r>
    <r>
      <rPr>
        <b/>
        <sz val="14"/>
        <color theme="1"/>
        <rFont val="Arial Narrow"/>
        <family val="2"/>
      </rPr>
      <t>Payment Timeline:</t>
    </r>
    <r>
      <rPr>
        <sz val="14"/>
        <color theme="1"/>
        <rFont val="Arial Narrow"/>
        <family val="2"/>
      </rPr>
      <t xml:space="preserve"> Please note that we are estimating payment remittance between 30-45 days after receipt of fully completed invoice (including documentation). If there are one-off circumstances that require expedited payment please reach out to our team at the email address below and we can work together to find a resolution.</t>
    </r>
  </si>
  <si>
    <t>Acquisition/Property Closing Invoice Special Instructions:</t>
  </si>
  <si>
    <t>SDOH.HB5024@odhsoha.oregon.gov</t>
  </si>
  <si>
    <r>
      <rPr>
        <b/>
        <sz val="14"/>
        <color theme="1"/>
        <rFont val="Arial Narrow"/>
        <family val="2"/>
      </rPr>
      <t xml:space="preserve">Advanced Notice: </t>
    </r>
    <r>
      <rPr>
        <sz val="14"/>
        <color theme="1"/>
        <rFont val="Arial Narrow"/>
        <family val="2"/>
      </rPr>
      <t xml:space="preserve">We request that grantees provide us with a 30-45 day advanced notice for when a property will be closing in order to allow for sufficient time for the SDOH team to prepare our internal processes. We also ask that the invoice form is provided at least 15-20 business days before the payment date.  
</t>
    </r>
    <r>
      <rPr>
        <b/>
        <sz val="14"/>
        <color theme="1"/>
        <rFont val="Arial Narrow"/>
        <family val="2"/>
      </rPr>
      <t>Payment Timeline:</t>
    </r>
    <r>
      <rPr>
        <sz val="14"/>
        <color theme="1"/>
        <rFont val="Arial Narrow"/>
        <family val="2"/>
      </rPr>
      <t xml:space="preserve"> Please let us know if the closing invoice requires payment sooner than the typical 45 day payment timeframe. We can work with your organization to process Acquisition/Closing invoice payment sooner than 45 days, we only ask that we are made aware of the date funds must be sent at least 15-25 days before that date.</t>
    </r>
  </si>
  <si>
    <t>Upon Closing</t>
  </si>
  <si>
    <t>Please send completed reports and any questions to: SDOH.HB5024@odhsoha.oregon.gov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</si>
</sst>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6">
    <numFmt numFmtId="8" formatCode="&quot;$&quot;#,##0.00_);[Red]\(&quot;$&quot;#,##0.00\)"/>
    <numFmt numFmtId="44" formatCode="_(&quot;$&quot;* #,##0.00_);_(&quot;$&quot;* \(#,##0.00\);_(&quot;$&quot;* &quot;-&quot;??_);_(@_)"/>
    <numFmt numFmtId="43" formatCode="_(* #,##0.00_);_(* \(#,##0.00\);_(* &quot;-&quot;??_);_(@_)"/>
    <numFmt numFmtId="164" formatCode="[$-409]mmmm\ yyyy;@"/>
    <numFmt numFmtId="165" formatCode="mmmm\ yyyy"/>
    <numFmt numFmtId="166" formatCode="&quot;$&quot;#,##0.00"/>
  </numFmts>
  <fonts count="11" x14ac:knownFonts="1">
    <font>
      <sz val="11"/>
      <color theme="1"/>
      <name val="Calibri"/>
      <family val="2"/>
      <scheme val="minor"/>
    </font>
    <font>
      <sz val="11"/>
      <color theme="1"/>
      <name val="Calibri"/>
      <family val="2"/>
      <scheme val="minor"/>
    </font>
    <font>
      <sz val="14"/>
      <color theme="1"/>
      <name val="Arial Narrow"/>
      <family val="2"/>
    </font>
    <font>
      <b/>
      <sz val="11"/>
      <color theme="1"/>
      <name val="Arial Narrow"/>
      <family val="2"/>
    </font>
    <font>
      <b/>
      <sz val="14"/>
      <color theme="1"/>
      <name val="Arial Narrow"/>
      <family val="2"/>
    </font>
    <font>
      <sz val="11"/>
      <color theme="1"/>
      <name val="Arial Narrow"/>
      <family val="2"/>
    </font>
    <font>
      <b/>
      <sz val="16"/>
      <color theme="1"/>
      <name val="Arial Narrow"/>
      <family val="2"/>
    </font>
    <font>
      <b/>
      <sz val="11"/>
      <color theme="1"/>
      <name val="Calibri"/>
      <family val="2"/>
      <scheme val="minor"/>
    </font>
    <font>
      <sz val="8"/>
      <name val="Calibri"/>
      <family val="2"/>
      <scheme val="minor"/>
    </font>
    <font>
      <sz val="11"/>
      <color theme="1"/>
      <name val="Calibri"/>
      <family val="2"/>
    </font>
    <font>
      <sz val="14"/>
      <name val="Arial Narrow"/>
      <family val="2"/>
    </font>
  </fonts>
  <fills count="5">
    <fill>
      <patternFill patternType="none"/>
    </fill>
    <fill>
      <patternFill patternType="gray125"/>
    </fill>
    <fill>
      <patternFill patternType="solid">
        <fgColor theme="8" tint="0.79998168889431442"/>
        <bgColor indexed="64"/>
      </patternFill>
    </fill>
    <fill>
      <patternFill patternType="solid">
        <fgColor theme="0" tint="-0.14999847407452621"/>
        <bgColor indexed="64"/>
      </patternFill>
    </fill>
    <fill>
      <patternFill patternType="solid">
        <fgColor theme="0"/>
        <bgColor indexed="64"/>
      </patternFill>
    </fill>
  </fills>
  <borders count="54">
    <border>
      <left/>
      <right/>
      <top/>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diagonal/>
    </border>
    <border>
      <left/>
      <right style="thin">
        <color indexed="64"/>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right/>
      <top style="thin">
        <color indexed="64"/>
      </top>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thick">
        <color auto="1"/>
      </left>
      <right/>
      <top/>
      <bottom/>
      <diagonal/>
    </border>
    <border>
      <left style="thin">
        <color indexed="64"/>
      </left>
      <right style="thin">
        <color indexed="64"/>
      </right>
      <top/>
      <bottom style="thin">
        <color indexed="64"/>
      </bottom>
      <diagonal/>
    </border>
    <border>
      <left/>
      <right style="medium">
        <color indexed="64"/>
      </right>
      <top style="thin">
        <color indexed="64"/>
      </top>
      <bottom style="medium">
        <color indexed="64"/>
      </bottom>
      <diagonal/>
    </border>
    <border>
      <left/>
      <right style="medium">
        <color indexed="64"/>
      </right>
      <top style="thin">
        <color indexed="64"/>
      </top>
      <bottom/>
      <diagonal/>
    </border>
    <border>
      <left/>
      <right style="thin">
        <color indexed="64"/>
      </right>
      <top/>
      <bottom style="medium">
        <color indexed="64"/>
      </bottom>
      <diagonal/>
    </border>
    <border>
      <left/>
      <right style="medium">
        <color indexed="64"/>
      </right>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style="medium">
        <color indexed="64"/>
      </top>
      <bottom/>
      <diagonal/>
    </border>
    <border>
      <left/>
      <right style="thin">
        <color indexed="64"/>
      </right>
      <top style="thin">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252">
    <xf numFmtId="0" fontId="0" fillId="0" borderId="0" xfId="0"/>
    <xf numFmtId="49" fontId="5" fillId="0" borderId="0" xfId="0" applyNumberFormat="1" applyFont="1" applyAlignment="1">
      <alignment horizontal="right" vertical="center" wrapText="1"/>
    </xf>
    <xf numFmtId="0" fontId="7" fillId="0" borderId="0" xfId="0" applyFont="1"/>
    <xf numFmtId="8" fontId="0" fillId="0" borderId="0" xfId="0" applyNumberFormat="1"/>
    <xf numFmtId="16" fontId="0" fillId="0" borderId="0" xfId="0" applyNumberFormat="1"/>
    <xf numFmtId="0" fontId="0" fillId="0" borderId="0" xfId="0" applyAlignment="1">
      <alignment wrapText="1"/>
    </xf>
    <xf numFmtId="0" fontId="0" fillId="0" borderId="32" xfId="0" applyBorder="1"/>
    <xf numFmtId="14" fontId="0" fillId="0" borderId="0" xfId="0" quotePrefix="1" applyNumberFormat="1"/>
    <xf numFmtId="43" fontId="0" fillId="0" borderId="0" xfId="1" applyFont="1"/>
    <xf numFmtId="0" fontId="0" fillId="0" borderId="0" xfId="0" applyAlignment="1">
      <alignment horizontal="center"/>
    </xf>
    <xf numFmtId="0" fontId="5" fillId="0" borderId="0" xfId="0" applyFont="1" applyAlignment="1">
      <alignment vertical="center"/>
    </xf>
    <xf numFmtId="0" fontId="4" fillId="0" borderId="12" xfId="0" applyFont="1" applyBorder="1" applyAlignment="1">
      <alignment horizontal="center" vertical="center" wrapText="1"/>
    </xf>
    <xf numFmtId="0" fontId="4" fillId="4" borderId="17" xfId="2" applyNumberFormat="1" applyFont="1" applyFill="1" applyBorder="1" applyAlignment="1" applyProtection="1">
      <alignment horizontal="center" vertical="center" wrapText="1"/>
    </xf>
    <xf numFmtId="0" fontId="4" fillId="4" borderId="21" xfId="2" applyNumberFormat="1" applyFont="1" applyFill="1" applyBorder="1" applyAlignment="1" applyProtection="1">
      <alignment horizontal="center" vertical="center" wrapText="1"/>
    </xf>
    <xf numFmtId="0" fontId="2" fillId="4" borderId="17" xfId="2" applyNumberFormat="1" applyFont="1" applyFill="1" applyBorder="1" applyAlignment="1" applyProtection="1">
      <alignment horizontal="left" vertical="center" wrapText="1" indent="1"/>
    </xf>
    <xf numFmtId="0" fontId="2" fillId="4" borderId="29" xfId="2" applyNumberFormat="1" applyFont="1" applyFill="1" applyBorder="1" applyAlignment="1" applyProtection="1">
      <alignment horizontal="left" vertical="center" wrapText="1" indent="1"/>
    </xf>
    <xf numFmtId="0" fontId="2" fillId="4" borderId="15" xfId="2" applyNumberFormat="1" applyFont="1" applyFill="1" applyBorder="1" applyAlignment="1" applyProtection="1">
      <alignment horizontal="left" vertical="center" wrapText="1" indent="1"/>
    </xf>
    <xf numFmtId="0" fontId="4" fillId="0" borderId="1" xfId="0" applyFont="1" applyBorder="1" applyAlignment="1">
      <alignment horizontal="center" vertical="center" wrapText="1"/>
    </xf>
    <xf numFmtId="0" fontId="4" fillId="4" borderId="26" xfId="2" applyNumberFormat="1" applyFont="1" applyFill="1" applyBorder="1" applyAlignment="1" applyProtection="1">
      <alignment horizontal="center" vertical="center" wrapText="1"/>
    </xf>
    <xf numFmtId="0" fontId="4" fillId="4" borderId="0" xfId="2" applyNumberFormat="1" applyFont="1" applyFill="1" applyBorder="1" applyAlignment="1" applyProtection="1">
      <alignment horizontal="center" vertical="center" wrapText="1"/>
    </xf>
    <xf numFmtId="8" fontId="2" fillId="2" borderId="5" xfId="2" applyNumberFormat="1" applyFont="1" applyFill="1" applyBorder="1" applyAlignment="1" applyProtection="1">
      <alignment horizontal="right" wrapText="1" indent="2"/>
      <protection locked="0"/>
    </xf>
    <xf numFmtId="0" fontId="4" fillId="3" borderId="8" xfId="2" applyNumberFormat="1" applyFont="1" applyFill="1" applyBorder="1" applyAlignment="1" applyProtection="1">
      <alignment horizontal="center" vertical="center" wrapText="1"/>
    </xf>
    <xf numFmtId="0" fontId="4" fillId="2" borderId="24" xfId="2" applyNumberFormat="1" applyFont="1" applyFill="1" applyBorder="1" applyAlignment="1" applyProtection="1">
      <alignment horizontal="center" vertical="center" wrapText="1"/>
      <protection locked="0"/>
    </xf>
    <xf numFmtId="0" fontId="4" fillId="2" borderId="34" xfId="2" applyNumberFormat="1" applyFont="1" applyFill="1" applyBorder="1" applyAlignment="1" applyProtection="1">
      <alignment horizontal="center" vertical="center" wrapText="1"/>
      <protection locked="0"/>
    </xf>
    <xf numFmtId="0" fontId="4" fillId="2" borderId="14" xfId="0" applyFont="1" applyFill="1" applyBorder="1" applyAlignment="1" applyProtection="1">
      <alignment horizontal="left" vertical="center" wrapText="1" indent="1"/>
      <protection locked="0"/>
    </xf>
    <xf numFmtId="0" fontId="4" fillId="2" borderId="27" xfId="0" applyFont="1" applyFill="1" applyBorder="1" applyAlignment="1" applyProtection="1">
      <alignment horizontal="left" indent="1"/>
      <protection locked="0"/>
    </xf>
    <xf numFmtId="49" fontId="4" fillId="0" borderId="28" xfId="0" applyNumberFormat="1" applyFont="1" applyBorder="1" applyAlignment="1">
      <alignment horizontal="center" vertical="center" wrapText="1"/>
    </xf>
    <xf numFmtId="49" fontId="4" fillId="0" borderId="12" xfId="0" applyNumberFormat="1" applyFont="1" applyBorder="1" applyAlignment="1">
      <alignment horizontal="center" vertical="center" wrapText="1"/>
    </xf>
    <xf numFmtId="0" fontId="2" fillId="4" borderId="15" xfId="2" applyNumberFormat="1" applyFont="1" applyFill="1" applyBorder="1" applyAlignment="1" applyProtection="1">
      <alignment horizontal="left" vertical="center" wrapText="1" indent="1"/>
    </xf>
    <xf numFmtId="164" fontId="0" fillId="0" borderId="0" xfId="0" applyNumberFormat="1"/>
    <xf numFmtId="0" fontId="9" fillId="0" borderId="0" xfId="0" applyFont="1"/>
    <xf numFmtId="0" fontId="9" fillId="0" borderId="4" xfId="0" applyFont="1" applyBorder="1"/>
    <xf numFmtId="0" fontId="9" fillId="0" borderId="19" xfId="0" applyFont="1" applyBorder="1"/>
    <xf numFmtId="49" fontId="9" fillId="0" borderId="3" xfId="0" applyNumberFormat="1" applyFont="1" applyBorder="1"/>
    <xf numFmtId="0" fontId="9" fillId="0" borderId="3" xfId="0" applyNumberFormat="1" applyFont="1" applyBorder="1"/>
    <xf numFmtId="0" fontId="9" fillId="0" borderId="27" xfId="0" applyNumberFormat="1" applyFont="1" applyBorder="1"/>
    <xf numFmtId="0" fontId="9" fillId="0" borderId="0" xfId="0" applyFont="1" applyFill="1" applyBorder="1"/>
    <xf numFmtId="0" fontId="2" fillId="4" borderId="21" xfId="2" applyNumberFormat="1" applyFont="1" applyFill="1" applyBorder="1" applyAlignment="1" applyProtection="1">
      <alignment horizontal="left" vertical="center" wrapText="1" indent="1"/>
    </xf>
    <xf numFmtId="0" fontId="9" fillId="0" borderId="0" xfId="0" applyFont="1" applyBorder="1"/>
    <xf numFmtId="0" fontId="2" fillId="4" borderId="17" xfId="2" applyNumberFormat="1" applyFont="1" applyFill="1" applyBorder="1" applyAlignment="1" applyProtection="1">
      <alignment horizontal="left" vertical="center" wrapText="1" indent="1"/>
    </xf>
    <xf numFmtId="0" fontId="2" fillId="4" borderId="29" xfId="2" applyNumberFormat="1" applyFont="1" applyFill="1" applyBorder="1" applyAlignment="1" applyProtection="1">
      <alignment horizontal="left" vertical="center" wrapText="1" indent="1"/>
    </xf>
    <xf numFmtId="0" fontId="4" fillId="4" borderId="26" xfId="2" applyNumberFormat="1" applyFont="1" applyFill="1" applyBorder="1" applyAlignment="1" applyProtection="1">
      <alignment horizontal="center" vertical="center" wrapText="1"/>
    </xf>
    <xf numFmtId="0" fontId="2" fillId="4" borderId="15" xfId="2" applyNumberFormat="1" applyFont="1" applyFill="1" applyBorder="1" applyAlignment="1" applyProtection="1">
      <alignment horizontal="left" vertical="center" wrapText="1" indent="1"/>
    </xf>
    <xf numFmtId="0" fontId="2" fillId="4" borderId="15" xfId="2" applyNumberFormat="1" applyFont="1" applyFill="1" applyBorder="1" applyAlignment="1" applyProtection="1">
      <alignment horizontal="left" vertical="center" wrapText="1" indent="1"/>
    </xf>
    <xf numFmtId="0" fontId="2" fillId="4" borderId="21" xfId="2" applyNumberFormat="1" applyFont="1" applyFill="1" applyBorder="1" applyAlignment="1" applyProtection="1">
      <alignment horizontal="left" vertical="center" wrapText="1" indent="1"/>
    </xf>
    <xf numFmtId="0" fontId="2" fillId="4" borderId="17" xfId="2" applyNumberFormat="1" applyFont="1" applyFill="1" applyBorder="1" applyAlignment="1" applyProtection="1">
      <alignment horizontal="left" vertical="center" wrapText="1" indent="1"/>
    </xf>
    <xf numFmtId="0" fontId="2" fillId="4" borderId="29" xfId="2" applyNumberFormat="1" applyFont="1" applyFill="1" applyBorder="1" applyAlignment="1" applyProtection="1">
      <alignment horizontal="left" vertical="center" wrapText="1" indent="1"/>
    </xf>
    <xf numFmtId="0" fontId="4" fillId="2" borderId="14" xfId="0" applyNumberFormat="1" applyFont="1" applyFill="1" applyBorder="1" applyAlignment="1" applyProtection="1">
      <alignment horizontal="left" vertical="center" wrapText="1" indent="1"/>
      <protection locked="0"/>
    </xf>
    <xf numFmtId="14" fontId="2" fillId="2" borderId="5" xfId="2" applyNumberFormat="1" applyFont="1" applyFill="1" applyBorder="1" applyAlignment="1" applyProtection="1">
      <alignment horizontal="right" wrapText="1" indent="2"/>
      <protection locked="0"/>
    </xf>
    <xf numFmtId="14" fontId="4" fillId="2" borderId="5" xfId="2" applyNumberFormat="1" applyFont="1" applyFill="1" applyBorder="1" applyAlignment="1" applyProtection="1">
      <alignment horizontal="right" wrapText="1" indent="2"/>
      <protection locked="0"/>
    </xf>
    <xf numFmtId="0" fontId="2" fillId="2" borderId="5" xfId="2" applyNumberFormat="1" applyFont="1" applyFill="1" applyBorder="1" applyAlignment="1" applyProtection="1">
      <alignment wrapText="1"/>
      <protection locked="0"/>
    </xf>
    <xf numFmtId="0" fontId="2" fillId="2" borderId="22" xfId="3" applyNumberFormat="1" applyFont="1" applyFill="1" applyBorder="1" applyAlignment="1" applyProtection="1">
      <alignment horizontal="center" wrapText="1"/>
      <protection locked="0"/>
    </xf>
    <xf numFmtId="8" fontId="2" fillId="2" borderId="38" xfId="2" applyNumberFormat="1" applyFont="1" applyFill="1" applyBorder="1" applyAlignment="1" applyProtection="1">
      <alignment horizontal="right" wrapText="1" indent="2"/>
      <protection locked="0"/>
    </xf>
    <xf numFmtId="8" fontId="2" fillId="2" borderId="44" xfId="2" applyNumberFormat="1" applyFont="1" applyFill="1" applyBorder="1" applyAlignment="1" applyProtection="1">
      <alignment horizontal="right" wrapText="1" indent="2"/>
      <protection locked="0"/>
    </xf>
    <xf numFmtId="0" fontId="2" fillId="2" borderId="22" xfId="3" applyNumberFormat="1" applyFont="1" applyFill="1" applyBorder="1" applyAlignment="1" applyProtection="1">
      <alignment wrapText="1"/>
      <protection locked="0"/>
    </xf>
    <xf numFmtId="166" fontId="2" fillId="2" borderId="5" xfId="2" applyNumberFormat="1" applyFont="1" applyFill="1" applyBorder="1" applyAlignment="1" applyProtection="1">
      <alignment wrapText="1"/>
      <protection locked="0"/>
    </xf>
    <xf numFmtId="0" fontId="2" fillId="2" borderId="14" xfId="2" applyNumberFormat="1" applyFont="1" applyFill="1" applyBorder="1" applyAlignment="1" applyProtection="1">
      <alignment wrapText="1"/>
      <protection locked="0"/>
    </xf>
    <xf numFmtId="8" fontId="2" fillId="2" borderId="46" xfId="2" applyNumberFormat="1" applyFont="1" applyFill="1" applyBorder="1" applyAlignment="1" applyProtection="1">
      <alignment horizontal="right" wrapText="1" indent="2"/>
      <protection locked="0"/>
    </xf>
    <xf numFmtId="0" fontId="10" fillId="2" borderId="39" xfId="0" applyNumberFormat="1" applyFont="1" applyFill="1" applyBorder="1" applyAlignment="1" applyProtection="1">
      <alignment horizontal="center"/>
      <protection locked="0"/>
    </xf>
    <xf numFmtId="0" fontId="10" fillId="2" borderId="5" xfId="0" applyNumberFormat="1" applyFont="1" applyFill="1" applyBorder="1" applyAlignment="1" applyProtection="1">
      <alignment horizontal="center"/>
      <protection locked="0"/>
    </xf>
    <xf numFmtId="0" fontId="2" fillId="4" borderId="26" xfId="2" applyNumberFormat="1" applyFont="1" applyFill="1" applyBorder="1" applyAlignment="1" applyProtection="1">
      <alignment horizontal="left" vertical="center" wrapText="1" indent="1"/>
    </xf>
    <xf numFmtId="8" fontId="2" fillId="3" borderId="38" xfId="2" applyNumberFormat="1" applyFont="1" applyFill="1" applyBorder="1" applyAlignment="1" applyProtection="1">
      <alignment horizontal="right" wrapText="1" indent="2"/>
    </xf>
    <xf numFmtId="8" fontId="2" fillId="3" borderId="5" xfId="2" applyNumberFormat="1" applyFont="1" applyFill="1" applyBorder="1" applyAlignment="1" applyProtection="1">
      <alignment horizontal="right" wrapText="1" indent="2"/>
    </xf>
    <xf numFmtId="8" fontId="2" fillId="3" borderId="46" xfId="2" applyNumberFormat="1" applyFont="1" applyFill="1" applyBorder="1" applyAlignment="1" applyProtection="1">
      <alignment horizontal="right" wrapText="1" indent="2"/>
    </xf>
    <xf numFmtId="8" fontId="4" fillId="3" borderId="53" xfId="2" applyNumberFormat="1" applyFont="1" applyFill="1" applyBorder="1" applyAlignment="1" applyProtection="1">
      <alignment horizontal="right" wrapText="1" indent="2"/>
    </xf>
    <xf numFmtId="164" fontId="4" fillId="3" borderId="16" xfId="0" applyNumberFormat="1" applyFont="1" applyFill="1" applyBorder="1" applyAlignment="1" applyProtection="1">
      <alignment horizontal="center" vertical="center" wrapText="1"/>
    </xf>
    <xf numFmtId="0" fontId="4" fillId="3" borderId="14" xfId="0" applyFont="1" applyFill="1" applyBorder="1" applyAlignment="1" applyProtection="1">
      <alignment horizontal="left" vertical="center" wrapText="1" indent="1"/>
    </xf>
    <xf numFmtId="0" fontId="4" fillId="3" borderId="14" xfId="0" applyNumberFormat="1" applyFont="1" applyFill="1" applyBorder="1" applyAlignment="1" applyProtection="1">
      <alignment horizontal="left" vertical="center" wrapText="1" indent="1"/>
    </xf>
    <xf numFmtId="0" fontId="2" fillId="0" borderId="12" xfId="0" applyFont="1" applyBorder="1" applyAlignment="1" applyProtection="1">
      <alignment horizontal="right" vertical="center" wrapText="1" indent="1"/>
    </xf>
    <xf numFmtId="0" fontId="10" fillId="3" borderId="39" xfId="0" applyNumberFormat="1" applyFont="1" applyFill="1" applyBorder="1" applyAlignment="1" applyProtection="1">
      <alignment horizontal="center"/>
    </xf>
    <xf numFmtId="0" fontId="10" fillId="3" borderId="5" xfId="0" applyNumberFormat="1" applyFont="1" applyFill="1" applyBorder="1" applyAlignment="1" applyProtection="1">
      <alignment horizontal="center"/>
    </xf>
    <xf numFmtId="14" fontId="2" fillId="3" borderId="5" xfId="2" applyNumberFormat="1" applyFont="1" applyFill="1" applyBorder="1" applyAlignment="1" applyProtection="1">
      <alignment horizontal="right" wrapText="1" indent="2"/>
    </xf>
    <xf numFmtId="166" fontId="2" fillId="3" borderId="5" xfId="2" applyNumberFormat="1" applyFont="1" applyFill="1" applyBorder="1" applyAlignment="1" applyProtection="1">
      <alignment wrapText="1"/>
    </xf>
    <xf numFmtId="0" fontId="2" fillId="3" borderId="14" xfId="2" applyNumberFormat="1" applyFont="1" applyFill="1" applyBorder="1" applyAlignment="1" applyProtection="1">
      <alignment horizontal="left" wrapText="1"/>
    </xf>
    <xf numFmtId="0" fontId="2" fillId="3" borderId="22" xfId="3" applyNumberFormat="1" applyFont="1" applyFill="1" applyBorder="1" applyAlignment="1" applyProtection="1">
      <alignment horizontal="center" wrapText="1"/>
    </xf>
    <xf numFmtId="0" fontId="2" fillId="3" borderId="5" xfId="2" applyNumberFormat="1" applyFont="1" applyFill="1" applyBorder="1" applyAlignment="1" applyProtection="1">
      <alignment horizontal="center" wrapText="1"/>
    </xf>
    <xf numFmtId="0" fontId="0" fillId="0" borderId="0" xfId="0" applyFont="1"/>
    <xf numFmtId="40" fontId="9" fillId="0" borderId="2" xfId="0" applyNumberFormat="1" applyFont="1" applyBorder="1"/>
    <xf numFmtId="40" fontId="9" fillId="0" borderId="3" xfId="0" applyNumberFormat="1" applyFont="1" applyBorder="1"/>
    <xf numFmtId="40" fontId="9" fillId="0" borderId="27" xfId="0" applyNumberFormat="1" applyFont="1" applyBorder="1"/>
    <xf numFmtId="14" fontId="0" fillId="0" borderId="0" xfId="0" applyNumberFormat="1" applyFont="1"/>
    <xf numFmtId="14" fontId="9" fillId="0" borderId="3" xfId="0" applyNumberFormat="1" applyFont="1" applyBorder="1"/>
    <xf numFmtId="0" fontId="0" fillId="0" borderId="0" xfId="0" quotePrefix="1" applyNumberFormat="1"/>
    <xf numFmtId="49" fontId="0" fillId="0" borderId="0" xfId="0" applyNumberFormat="1"/>
    <xf numFmtId="49" fontId="0" fillId="0" borderId="0" xfId="0" quotePrefix="1" applyNumberFormat="1"/>
    <xf numFmtId="14" fontId="9" fillId="0" borderId="2" xfId="0" applyNumberFormat="1" applyFont="1" applyBorder="1" applyAlignment="1">
      <alignment horizontal="right"/>
    </xf>
    <xf numFmtId="165" fontId="4" fillId="3" borderId="40" xfId="2" applyNumberFormat="1" applyFont="1" applyFill="1" applyBorder="1" applyAlignment="1" applyProtection="1">
      <alignment horizontal="center" vertical="center" wrapText="1"/>
    </xf>
    <xf numFmtId="8" fontId="4" fillId="3" borderId="3" xfId="2" applyNumberFormat="1" applyFont="1" applyFill="1" applyBorder="1" applyAlignment="1" applyProtection="1">
      <alignment vertical="center" wrapText="1"/>
    </xf>
    <xf numFmtId="8" fontId="4" fillId="3" borderId="36" xfId="2" applyNumberFormat="1" applyFont="1" applyFill="1" applyBorder="1" applyAlignment="1" applyProtection="1">
      <alignment vertical="center" wrapText="1"/>
    </xf>
    <xf numFmtId="166" fontId="4" fillId="3" borderId="25" xfId="2" applyNumberFormat="1" applyFont="1" applyFill="1" applyBorder="1" applyAlignment="1" applyProtection="1">
      <alignment horizontal="center" vertical="center" wrapText="1"/>
    </xf>
    <xf numFmtId="0" fontId="4" fillId="2" borderId="17" xfId="0" applyFont="1" applyFill="1" applyBorder="1" applyAlignment="1" applyProtection="1">
      <alignment horizontal="left" vertical="center" wrapText="1" indent="1"/>
      <protection locked="0"/>
    </xf>
    <xf numFmtId="0" fontId="5" fillId="0" borderId="0" xfId="0" applyFont="1" applyProtection="1"/>
    <xf numFmtId="0" fontId="2" fillId="0" borderId="6" xfId="0" applyFont="1" applyBorder="1" applyAlignment="1" applyProtection="1">
      <alignment horizontal="right" vertical="center" wrapText="1" indent="1"/>
    </xf>
    <xf numFmtId="0" fontId="2" fillId="0" borderId="22" xfId="0" applyFont="1" applyBorder="1" applyAlignment="1" applyProtection="1">
      <alignment horizontal="right" vertical="center" wrapText="1" indent="1"/>
    </xf>
    <xf numFmtId="0" fontId="2" fillId="0" borderId="28" xfId="0" applyFont="1" applyBorder="1" applyAlignment="1" applyProtection="1">
      <alignment horizontal="right" vertical="center" wrapText="1" indent="1"/>
    </xf>
    <xf numFmtId="0" fontId="6" fillId="0" borderId="4" xfId="0" applyFont="1" applyBorder="1" applyAlignment="1" applyProtection="1">
      <alignment horizontal="center" vertical="center" wrapText="1"/>
    </xf>
    <xf numFmtId="0" fontId="6" fillId="0" borderId="23" xfId="0" applyFont="1" applyBorder="1" applyAlignment="1" applyProtection="1">
      <alignment horizontal="center" vertical="center" wrapText="1"/>
    </xf>
    <xf numFmtId="8" fontId="5" fillId="0" borderId="0" xfId="0" applyNumberFormat="1" applyFont="1" applyProtection="1"/>
    <xf numFmtId="0" fontId="2" fillId="0" borderId="0" xfId="0" applyFont="1" applyProtection="1"/>
    <xf numFmtId="0" fontId="6" fillId="0" borderId="7" xfId="0" applyFont="1" applyBorder="1" applyAlignment="1" applyProtection="1">
      <alignment horizontal="center" vertical="center" wrapText="1"/>
    </xf>
    <xf numFmtId="0" fontId="6" fillId="0" borderId="33" xfId="0" applyFont="1" applyBorder="1" applyAlignment="1" applyProtection="1">
      <alignment horizontal="center" vertical="center" wrapText="1"/>
    </xf>
    <xf numFmtId="0" fontId="6" fillId="0" borderId="22" xfId="0" applyFont="1" applyBorder="1" applyAlignment="1" applyProtection="1">
      <alignment horizontal="center" vertical="center" wrapText="1"/>
    </xf>
    <xf numFmtId="0" fontId="6" fillId="0" borderId="5" xfId="0" applyFont="1" applyBorder="1" applyAlignment="1" applyProtection="1">
      <alignment horizontal="center" vertical="center" wrapText="1"/>
    </xf>
    <xf numFmtId="0" fontId="6" fillId="0" borderId="14" xfId="0" applyFont="1" applyBorder="1" applyAlignment="1" applyProtection="1">
      <alignment horizontal="center" vertical="center" wrapText="1"/>
    </xf>
    <xf numFmtId="166" fontId="6" fillId="3" borderId="5" xfId="0" applyNumberFormat="1" applyFont="1" applyFill="1" applyBorder="1" applyAlignment="1" applyProtection="1">
      <alignment vertical="center" wrapText="1"/>
    </xf>
    <xf numFmtId="0" fontId="6" fillId="3" borderId="14" xfId="0" applyNumberFormat="1" applyFont="1" applyFill="1" applyBorder="1" applyAlignment="1" applyProtection="1">
      <alignment vertical="center" wrapText="1"/>
    </xf>
    <xf numFmtId="49" fontId="2" fillId="0" borderId="4" xfId="0" applyNumberFormat="1" applyFont="1" applyBorder="1" applyAlignment="1" applyProtection="1">
      <alignment horizontal="right" vertical="center" wrapText="1"/>
    </xf>
    <xf numFmtId="49" fontId="2" fillId="0" borderId="21" xfId="0" applyNumberFormat="1" applyFont="1" applyBorder="1" applyAlignment="1" applyProtection="1">
      <alignment horizontal="right" vertical="center"/>
    </xf>
    <xf numFmtId="49" fontId="2" fillId="0" borderId="6" xfId="0" applyNumberFormat="1" applyFont="1" applyBorder="1" applyAlignment="1" applyProtection="1">
      <alignment horizontal="right" vertical="center"/>
    </xf>
    <xf numFmtId="49" fontId="2" fillId="0" borderId="17" xfId="0" applyNumberFormat="1" applyFont="1" applyBorder="1" applyAlignment="1" applyProtection="1">
      <alignment horizontal="right" vertical="center"/>
    </xf>
    <xf numFmtId="49" fontId="2" fillId="0" borderId="2" xfId="0" applyNumberFormat="1" applyFont="1" applyBorder="1" applyAlignment="1" applyProtection="1">
      <alignment horizontal="right" vertical="center"/>
    </xf>
    <xf numFmtId="49" fontId="2" fillId="0" borderId="3" xfId="0" applyNumberFormat="1" applyFont="1" applyBorder="1" applyAlignment="1" applyProtection="1">
      <alignment horizontal="right" vertical="center"/>
    </xf>
    <xf numFmtId="49" fontId="2" fillId="0" borderId="3" xfId="0" applyNumberFormat="1" applyFont="1" applyBorder="1" applyAlignment="1" applyProtection="1">
      <alignment horizontal="right" vertical="center" wrapText="1"/>
    </xf>
    <xf numFmtId="0" fontId="5" fillId="0" borderId="0" xfId="0" applyFont="1" applyAlignment="1" applyProtection="1">
      <alignment horizontal="left" vertical="center"/>
    </xf>
    <xf numFmtId="49" fontId="2" fillId="0" borderId="28" xfId="0" applyNumberFormat="1" applyFont="1" applyBorder="1" applyAlignment="1" applyProtection="1">
      <alignment horizontal="right" vertical="center" wrapText="1"/>
    </xf>
    <xf numFmtId="49" fontId="2" fillId="0" borderId="29" xfId="0" applyNumberFormat="1" applyFont="1" applyBorder="1" applyAlignment="1" applyProtection="1">
      <alignment horizontal="right" vertical="center" wrapText="1"/>
    </xf>
    <xf numFmtId="0" fontId="2" fillId="0" borderId="7" xfId="0" applyFont="1" applyBorder="1" applyAlignment="1" applyProtection="1">
      <alignment horizontal="right" vertical="center" wrapText="1" indent="1"/>
    </xf>
    <xf numFmtId="14" fontId="4" fillId="3" borderId="37" xfId="0" applyNumberFormat="1" applyFont="1" applyFill="1" applyBorder="1" applyAlignment="1" applyProtection="1">
      <alignment horizontal="center" vertical="center" wrapText="1"/>
    </xf>
    <xf numFmtId="0" fontId="2" fillId="0" borderId="9" xfId="0" applyFont="1" applyBorder="1" applyAlignment="1" applyProtection="1">
      <alignment horizontal="right" vertical="center" wrapText="1" indent="1"/>
    </xf>
    <xf numFmtId="164" fontId="4" fillId="2" borderId="11" xfId="0" applyNumberFormat="1" applyFont="1" applyFill="1" applyBorder="1" applyAlignment="1" applyProtection="1">
      <alignment horizontal="center" vertical="center" wrapText="1"/>
    </xf>
    <xf numFmtId="0" fontId="2" fillId="4" borderId="17" xfId="2" applyNumberFormat="1" applyFont="1" applyFill="1" applyBorder="1" applyAlignment="1" applyProtection="1">
      <alignment horizontal="left" vertical="center" wrapText="1" indent="1"/>
    </xf>
    <xf numFmtId="0" fontId="2" fillId="4" borderId="14" xfId="2" applyNumberFormat="1" applyFont="1" applyFill="1" applyBorder="1" applyAlignment="1" applyProtection="1">
      <alignment horizontal="left" vertical="center" wrapText="1" indent="1"/>
    </xf>
    <xf numFmtId="0" fontId="2" fillId="4" borderId="21" xfId="2" applyNumberFormat="1" applyFont="1" applyFill="1" applyBorder="1" applyAlignment="1" applyProtection="1">
      <alignment horizontal="left" vertical="center" wrapText="1" indent="1"/>
    </xf>
    <xf numFmtId="0" fontId="2" fillId="4" borderId="37" xfId="2" applyNumberFormat="1" applyFont="1" applyFill="1" applyBorder="1" applyAlignment="1" applyProtection="1">
      <alignment horizontal="left" vertical="center" wrapText="1" indent="1"/>
    </xf>
    <xf numFmtId="0" fontId="2" fillId="0" borderId="1" xfId="0" applyFont="1" applyBorder="1" applyAlignment="1">
      <alignment horizontal="center" vertical="center" wrapText="1"/>
    </xf>
    <xf numFmtId="0" fontId="2" fillId="0" borderId="4" xfId="0" applyFont="1" applyBorder="1" applyAlignment="1">
      <alignment horizontal="center" vertical="center" wrapText="1"/>
    </xf>
    <xf numFmtId="0" fontId="2" fillId="0" borderId="2" xfId="0" applyFont="1" applyBorder="1" applyAlignment="1">
      <alignment horizontal="center" vertical="center" wrapText="1"/>
    </xf>
    <xf numFmtId="49" fontId="6" fillId="3" borderId="9" xfId="0" applyNumberFormat="1" applyFont="1" applyFill="1" applyBorder="1" applyAlignment="1">
      <alignment horizontal="left" vertical="center" wrapText="1" indent="3"/>
    </xf>
    <xf numFmtId="49" fontId="6" fillId="3" borderId="10" xfId="0" applyNumberFormat="1" applyFont="1" applyFill="1" applyBorder="1" applyAlignment="1">
      <alignment horizontal="left" vertical="center" wrapText="1" indent="3"/>
    </xf>
    <xf numFmtId="49" fontId="6" fillId="3" borderId="11" xfId="0" applyNumberFormat="1" applyFont="1" applyFill="1" applyBorder="1" applyAlignment="1">
      <alignment horizontal="left" vertical="center" wrapText="1" indent="3"/>
    </xf>
    <xf numFmtId="0" fontId="4" fillId="4" borderId="26" xfId="2" applyNumberFormat="1" applyFont="1" applyFill="1" applyBorder="1" applyAlignment="1" applyProtection="1">
      <alignment horizontal="center" vertical="center" wrapText="1"/>
    </xf>
    <xf numFmtId="0" fontId="4" fillId="4" borderId="35" xfId="2" applyNumberFormat="1" applyFont="1" applyFill="1" applyBorder="1" applyAlignment="1" applyProtection="1">
      <alignment horizontal="center" vertical="center" wrapText="1"/>
    </xf>
    <xf numFmtId="0" fontId="2" fillId="4" borderId="15" xfId="2" applyNumberFormat="1" applyFont="1" applyFill="1" applyBorder="1" applyAlignment="1" applyProtection="1">
      <alignment horizontal="left" vertical="center" wrapText="1" indent="1"/>
    </xf>
    <xf numFmtId="0" fontId="2" fillId="4" borderId="16" xfId="2" applyNumberFormat="1" applyFont="1" applyFill="1" applyBorder="1" applyAlignment="1" applyProtection="1">
      <alignment horizontal="left" vertical="center" wrapText="1" indent="1"/>
    </xf>
    <xf numFmtId="0" fontId="2" fillId="4" borderId="29" xfId="2" applyNumberFormat="1" applyFont="1" applyFill="1" applyBorder="1" applyAlignment="1" applyProtection="1">
      <alignment horizontal="left" vertical="center" wrapText="1" indent="1"/>
    </xf>
    <xf numFmtId="0" fontId="2" fillId="4" borderId="34" xfId="2" applyNumberFormat="1" applyFont="1" applyFill="1" applyBorder="1" applyAlignment="1" applyProtection="1">
      <alignment horizontal="left" vertical="center" wrapText="1" indent="1"/>
    </xf>
    <xf numFmtId="49" fontId="2" fillId="0" borderId="1" xfId="0" applyNumberFormat="1" applyFont="1" applyBorder="1" applyAlignment="1">
      <alignment horizontal="center" vertical="center" wrapText="1"/>
    </xf>
    <xf numFmtId="49" fontId="2" fillId="0" borderId="4" xfId="0" applyNumberFormat="1" applyFont="1" applyBorder="1" applyAlignment="1">
      <alignment horizontal="center" vertical="center" wrapText="1"/>
    </xf>
    <xf numFmtId="49" fontId="2" fillId="0" borderId="2" xfId="0" applyNumberFormat="1" applyFont="1" applyBorder="1" applyAlignment="1">
      <alignment horizontal="center" vertical="center" wrapText="1"/>
    </xf>
    <xf numFmtId="0" fontId="2" fillId="3" borderId="28" xfId="0" applyFont="1" applyFill="1" applyBorder="1" applyAlignment="1">
      <alignment horizontal="center" vertical="center" wrapText="1"/>
    </xf>
    <xf numFmtId="0" fontId="2" fillId="3" borderId="29" xfId="0" applyFont="1" applyFill="1" applyBorder="1" applyAlignment="1">
      <alignment horizontal="center" vertical="center" wrapText="1"/>
    </xf>
    <xf numFmtId="0" fontId="2" fillId="3" borderId="34" xfId="0" applyFont="1" applyFill="1" applyBorder="1" applyAlignment="1">
      <alignment horizontal="center" vertical="center" wrapText="1"/>
    </xf>
    <xf numFmtId="0" fontId="6" fillId="3" borderId="9" xfId="0" applyFont="1" applyFill="1" applyBorder="1" applyAlignment="1">
      <alignment horizontal="left" vertical="center" wrapText="1" indent="3"/>
    </xf>
    <xf numFmtId="0" fontId="6" fillId="3" borderId="10" xfId="0" applyFont="1" applyFill="1" applyBorder="1" applyAlignment="1">
      <alignment horizontal="left" vertical="center" wrapText="1" indent="3"/>
    </xf>
    <xf numFmtId="0" fontId="6" fillId="3" borderId="11" xfId="0" applyFont="1" applyFill="1" applyBorder="1" applyAlignment="1">
      <alignment horizontal="left" vertical="center" wrapText="1" indent="3"/>
    </xf>
    <xf numFmtId="0" fontId="4" fillId="4" borderId="17" xfId="2" applyNumberFormat="1" applyFont="1" applyFill="1" applyBorder="1" applyAlignment="1" applyProtection="1">
      <alignment horizontal="center" vertical="center" wrapText="1"/>
    </xf>
    <xf numFmtId="0" fontId="4" fillId="4" borderId="14" xfId="2" applyNumberFormat="1" applyFont="1" applyFill="1" applyBorder="1" applyAlignment="1" applyProtection="1">
      <alignment horizontal="center" vertical="center" wrapText="1"/>
    </xf>
    <xf numFmtId="0" fontId="2" fillId="0" borderId="13" xfId="0" applyFont="1" applyBorder="1" applyAlignment="1">
      <alignment horizontal="center" vertical="center" wrapText="1"/>
    </xf>
    <xf numFmtId="49" fontId="4" fillId="0" borderId="12" xfId="0" applyNumberFormat="1" applyFont="1" applyBorder="1" applyAlignment="1">
      <alignment horizontal="center" vertical="center" wrapText="1"/>
    </xf>
    <xf numFmtId="49" fontId="4" fillId="0" borderId="15" xfId="0" applyNumberFormat="1" applyFont="1" applyBorder="1" applyAlignment="1">
      <alignment horizontal="center" vertical="center" wrapText="1"/>
    </xf>
    <xf numFmtId="49" fontId="4" fillId="0" borderId="16" xfId="0" applyNumberFormat="1" applyFont="1" applyBorder="1" applyAlignment="1">
      <alignment horizontal="center" vertical="center" wrapText="1"/>
    </xf>
    <xf numFmtId="49" fontId="2" fillId="0" borderId="4" xfId="0" applyNumberFormat="1" applyFont="1" applyBorder="1" applyAlignment="1">
      <alignment horizontal="left" vertical="center" wrapText="1" indent="1"/>
    </xf>
    <xf numFmtId="49" fontId="2" fillId="0" borderId="19" xfId="0" applyNumberFormat="1" applyFont="1" applyBorder="1" applyAlignment="1">
      <alignment horizontal="left" vertical="center" wrapText="1" indent="1"/>
    </xf>
    <xf numFmtId="49" fontId="2" fillId="0" borderId="2" xfId="0" applyNumberFormat="1" applyFont="1" applyBorder="1" applyAlignment="1">
      <alignment horizontal="left" vertical="center" wrapText="1" indent="1"/>
    </xf>
    <xf numFmtId="49" fontId="2" fillId="0" borderId="27" xfId="0" applyNumberFormat="1" applyFont="1" applyBorder="1" applyAlignment="1">
      <alignment horizontal="left" vertical="center" wrapText="1" indent="1"/>
    </xf>
    <xf numFmtId="0" fontId="2" fillId="2" borderId="6" xfId="0" applyFont="1" applyFill="1" applyBorder="1" applyAlignment="1">
      <alignment horizontal="center" vertical="center" wrapText="1"/>
    </xf>
    <xf numFmtId="0" fontId="2" fillId="2" borderId="17"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6" fillId="3" borderId="9" xfId="0" applyFont="1" applyFill="1" applyBorder="1" applyAlignment="1">
      <alignment horizontal="center" vertical="center" wrapText="1"/>
    </xf>
    <xf numFmtId="0" fontId="6" fillId="3" borderId="10" xfId="0" applyFont="1" applyFill="1" applyBorder="1" applyAlignment="1">
      <alignment horizontal="center" vertical="center" wrapText="1"/>
    </xf>
    <xf numFmtId="0" fontId="6" fillId="3" borderId="11" xfId="0" applyFont="1" applyFill="1" applyBorder="1" applyAlignment="1">
      <alignment horizontal="center" vertical="center" wrapText="1"/>
    </xf>
    <xf numFmtId="0" fontId="2" fillId="0" borderId="15" xfId="2" applyNumberFormat="1" applyFont="1" applyFill="1" applyBorder="1" applyAlignment="1" applyProtection="1">
      <alignment horizontal="left" vertical="center" wrapText="1" indent="1"/>
    </xf>
    <xf numFmtId="0" fontId="2" fillId="0" borderId="16" xfId="2" applyNumberFormat="1" applyFont="1" applyFill="1" applyBorder="1" applyAlignment="1" applyProtection="1">
      <alignment horizontal="left" vertical="center" wrapText="1" indent="1"/>
    </xf>
    <xf numFmtId="0" fontId="2" fillId="0" borderId="29" xfId="2" applyNumberFormat="1" applyFont="1" applyFill="1" applyBorder="1" applyAlignment="1" applyProtection="1">
      <alignment horizontal="left" vertical="center" wrapText="1" indent="1"/>
    </xf>
    <xf numFmtId="0" fontId="2" fillId="0" borderId="34" xfId="2" applyNumberFormat="1" applyFont="1" applyFill="1" applyBorder="1" applyAlignment="1" applyProtection="1">
      <alignment horizontal="left" vertical="center" wrapText="1" indent="1"/>
    </xf>
    <xf numFmtId="0" fontId="4" fillId="0" borderId="12"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49" fontId="4" fillId="0" borderId="1" xfId="0" applyNumberFormat="1" applyFont="1" applyBorder="1" applyAlignment="1">
      <alignment horizontal="center" vertical="center" wrapText="1"/>
    </xf>
    <xf numFmtId="49" fontId="4" fillId="0" borderId="30" xfId="0" applyNumberFormat="1" applyFont="1" applyBorder="1" applyAlignment="1">
      <alignment horizontal="center" vertical="center" wrapText="1"/>
    </xf>
    <xf numFmtId="49" fontId="4" fillId="0" borderId="31" xfId="0" applyNumberFormat="1" applyFont="1" applyBorder="1" applyAlignment="1">
      <alignment horizontal="center" vertical="center" wrapText="1"/>
    </xf>
    <xf numFmtId="49" fontId="2" fillId="0" borderId="1" xfId="0" applyNumberFormat="1" applyFont="1" applyBorder="1" applyAlignment="1">
      <alignment horizontal="left" vertical="center" wrapText="1" indent="1"/>
    </xf>
    <xf numFmtId="49" fontId="2" fillId="0" borderId="30" xfId="0" applyNumberFormat="1" applyFont="1" applyBorder="1" applyAlignment="1">
      <alignment horizontal="left" vertical="center" wrapText="1" indent="1"/>
    </xf>
    <xf numFmtId="49" fontId="2" fillId="0" borderId="31" xfId="0" applyNumberFormat="1" applyFont="1" applyBorder="1" applyAlignment="1">
      <alignment horizontal="left" vertical="center" wrapText="1" indent="1"/>
    </xf>
    <xf numFmtId="49" fontId="2" fillId="0" borderId="0" xfId="0" applyNumberFormat="1" applyFont="1" applyBorder="1" applyAlignment="1">
      <alignment horizontal="left" vertical="center" wrapText="1" indent="1"/>
    </xf>
    <xf numFmtId="49" fontId="2" fillId="0" borderId="3" xfId="0" applyNumberFormat="1" applyFont="1" applyBorder="1" applyAlignment="1">
      <alignment horizontal="left" vertical="center" wrapText="1" indent="1"/>
    </xf>
    <xf numFmtId="49" fontId="2" fillId="0" borderId="1" xfId="0" applyNumberFormat="1" applyFont="1" applyFill="1" applyBorder="1" applyAlignment="1">
      <alignment horizontal="left" vertical="center" wrapText="1" indent="1"/>
    </xf>
    <xf numFmtId="49" fontId="2" fillId="0" borderId="30" xfId="0" applyNumberFormat="1" applyFont="1" applyFill="1" applyBorder="1" applyAlignment="1">
      <alignment horizontal="left" vertical="center" wrapText="1" indent="1"/>
    </xf>
    <xf numFmtId="49" fontId="2" fillId="0" borderId="31" xfId="0" applyNumberFormat="1" applyFont="1" applyFill="1" applyBorder="1" applyAlignment="1">
      <alignment horizontal="left" vertical="center" wrapText="1" indent="1"/>
    </xf>
    <xf numFmtId="49" fontId="2" fillId="0" borderId="4" xfId="0" applyNumberFormat="1" applyFont="1" applyFill="1" applyBorder="1" applyAlignment="1">
      <alignment horizontal="left" vertical="center" wrapText="1" indent="1"/>
    </xf>
    <xf numFmtId="49" fontId="2" fillId="0" borderId="0" xfId="0" applyNumberFormat="1" applyFont="1" applyFill="1" applyBorder="1" applyAlignment="1">
      <alignment horizontal="left" vertical="center" wrapText="1" indent="1"/>
    </xf>
    <xf numFmtId="49" fontId="2" fillId="0" borderId="19" xfId="0" applyNumberFormat="1" applyFont="1" applyFill="1" applyBorder="1" applyAlignment="1">
      <alignment horizontal="left" vertical="center" wrapText="1" indent="1"/>
    </xf>
    <xf numFmtId="49" fontId="2" fillId="0" borderId="2" xfId="0" applyNumberFormat="1" applyFont="1" applyFill="1" applyBorder="1" applyAlignment="1">
      <alignment horizontal="left" vertical="center" wrapText="1" indent="1"/>
    </xf>
    <xf numFmtId="49" fontId="2" fillId="0" borderId="3" xfId="0" applyNumberFormat="1" applyFont="1" applyFill="1" applyBorder="1" applyAlignment="1">
      <alignment horizontal="left" vertical="center" wrapText="1" indent="1"/>
    </xf>
    <xf numFmtId="49" fontId="2" fillId="0" borderId="27" xfId="0" applyNumberFormat="1" applyFont="1" applyFill="1" applyBorder="1" applyAlignment="1">
      <alignment horizontal="left" vertical="center" wrapText="1" indent="1"/>
    </xf>
    <xf numFmtId="165" fontId="4" fillId="3" borderId="9" xfId="0" applyNumberFormat="1" applyFont="1" applyFill="1" applyBorder="1" applyAlignment="1" applyProtection="1">
      <alignment horizontal="center" vertical="center" wrapText="1"/>
    </xf>
    <xf numFmtId="165" fontId="4" fillId="3" borderId="10" xfId="0" applyNumberFormat="1" applyFont="1" applyFill="1" applyBorder="1" applyAlignment="1" applyProtection="1">
      <alignment horizontal="center" vertical="center" wrapText="1"/>
    </xf>
    <xf numFmtId="165" fontId="4" fillId="3" borderId="42" xfId="0" applyNumberFormat="1" applyFont="1" applyFill="1" applyBorder="1" applyAlignment="1" applyProtection="1">
      <alignment horizontal="center" vertical="center" wrapText="1"/>
    </xf>
    <xf numFmtId="0" fontId="6" fillId="0" borderId="45" xfId="0" applyFont="1" applyBorder="1" applyAlignment="1" applyProtection="1">
      <alignment horizontal="center" vertical="center" wrapText="1"/>
    </xf>
    <xf numFmtId="0" fontId="6" fillId="0" borderId="34" xfId="0" applyFont="1" applyBorder="1" applyAlignment="1" applyProtection="1">
      <alignment horizontal="center" vertical="center" wrapText="1"/>
    </xf>
    <xf numFmtId="8" fontId="2" fillId="2" borderId="50" xfId="2" applyNumberFormat="1" applyFont="1" applyFill="1" applyBorder="1" applyAlignment="1" applyProtection="1">
      <alignment horizontal="center" wrapText="1"/>
      <protection locked="0"/>
    </xf>
    <xf numFmtId="8" fontId="2" fillId="2" borderId="16" xfId="2" applyNumberFormat="1" applyFont="1" applyFill="1" applyBorder="1" applyAlignment="1" applyProtection="1">
      <alignment horizontal="center" wrapText="1"/>
      <protection locked="0"/>
    </xf>
    <xf numFmtId="165" fontId="2" fillId="0" borderId="22" xfId="0" applyNumberFormat="1" applyFont="1" applyBorder="1" applyAlignment="1" applyProtection="1">
      <alignment horizontal="center" vertical="center" wrapText="1"/>
    </xf>
    <xf numFmtId="165" fontId="2" fillId="0" borderId="18" xfId="0" applyNumberFormat="1" applyFont="1" applyBorder="1" applyAlignment="1" applyProtection="1">
      <alignment horizontal="center" vertical="center" wrapText="1"/>
    </xf>
    <xf numFmtId="165" fontId="2" fillId="0" borderId="45" xfId="0" applyNumberFormat="1" applyFont="1" applyBorder="1" applyAlignment="1" applyProtection="1">
      <alignment horizontal="center" vertical="center" wrapText="1"/>
    </xf>
    <xf numFmtId="165" fontId="2" fillId="0" borderId="24" xfId="0" applyNumberFormat="1" applyFont="1" applyBorder="1" applyAlignment="1" applyProtection="1">
      <alignment horizontal="center" vertical="center" wrapText="1"/>
    </xf>
    <xf numFmtId="165" fontId="4" fillId="0" borderId="48" xfId="0" applyNumberFormat="1" applyFont="1" applyBorder="1" applyAlignment="1" applyProtection="1">
      <alignment horizontal="center" vertical="center" wrapText="1"/>
    </xf>
    <xf numFmtId="165" fontId="4" fillId="0" borderId="41" xfId="0" applyNumberFormat="1" applyFont="1" applyBorder="1" applyAlignment="1" applyProtection="1">
      <alignment horizontal="center" vertical="center" wrapText="1"/>
    </xf>
    <xf numFmtId="165" fontId="4" fillId="0" borderId="52" xfId="0" applyNumberFormat="1" applyFont="1" applyBorder="1" applyAlignment="1" applyProtection="1">
      <alignment horizontal="center" vertical="center" wrapText="1"/>
    </xf>
    <xf numFmtId="165" fontId="2" fillId="0" borderId="47" xfId="0" applyNumberFormat="1" applyFont="1" applyBorder="1" applyAlignment="1" applyProtection="1">
      <alignment horizontal="center" vertical="center" wrapText="1"/>
    </xf>
    <xf numFmtId="165" fontId="2" fillId="0" borderId="49" xfId="0" applyNumberFormat="1" applyFont="1" applyBorder="1" applyAlignment="1" applyProtection="1">
      <alignment horizontal="center" vertical="center" wrapText="1"/>
    </xf>
    <xf numFmtId="165" fontId="2" fillId="0" borderId="50" xfId="0" applyNumberFormat="1" applyFont="1" applyBorder="1" applyAlignment="1" applyProtection="1">
      <alignment horizontal="center" vertical="center" wrapText="1"/>
    </xf>
    <xf numFmtId="165" fontId="2" fillId="0" borderId="51" xfId="0" applyNumberFormat="1" applyFont="1" applyBorder="1" applyAlignment="1" applyProtection="1">
      <alignment horizontal="center" vertical="center" wrapText="1"/>
    </xf>
    <xf numFmtId="0" fontId="6" fillId="0" borderId="26" xfId="0" applyFont="1" applyBorder="1" applyAlignment="1" applyProtection="1">
      <alignment horizontal="center" vertical="center" wrapText="1"/>
    </xf>
    <xf numFmtId="0" fontId="6" fillId="0" borderId="49" xfId="0" applyFont="1" applyBorder="1" applyAlignment="1" applyProtection="1">
      <alignment horizontal="center" vertical="center" wrapText="1"/>
    </xf>
    <xf numFmtId="8" fontId="2" fillId="2" borderId="22" xfId="2" applyNumberFormat="1" applyFont="1" applyFill="1" applyBorder="1" applyAlignment="1" applyProtection="1">
      <alignment horizontal="center" wrapText="1"/>
      <protection locked="0"/>
    </xf>
    <xf numFmtId="8" fontId="2" fillId="2" borderId="14" xfId="2" applyNumberFormat="1" applyFont="1" applyFill="1" applyBorder="1" applyAlignment="1" applyProtection="1">
      <alignment horizontal="center" wrapText="1"/>
      <protection locked="0"/>
    </xf>
    <xf numFmtId="0" fontId="6" fillId="3" borderId="9" xfId="0" applyFont="1" applyFill="1" applyBorder="1" applyAlignment="1" applyProtection="1">
      <alignment horizontal="center" vertical="center" wrapText="1"/>
    </xf>
    <xf numFmtId="0" fontId="6" fillId="3" borderId="10" xfId="0" applyFont="1" applyFill="1" applyBorder="1" applyAlignment="1" applyProtection="1">
      <alignment horizontal="center" vertical="center" wrapText="1"/>
    </xf>
    <xf numFmtId="0" fontId="6" fillId="3" borderId="11" xfId="0" applyFont="1" applyFill="1" applyBorder="1" applyAlignment="1" applyProtection="1">
      <alignment horizontal="center" vertical="center" wrapText="1"/>
    </xf>
    <xf numFmtId="49" fontId="6" fillId="0" borderId="1" xfId="0" applyNumberFormat="1" applyFont="1" applyBorder="1" applyAlignment="1" applyProtection="1">
      <alignment horizontal="left" vertical="center" wrapText="1" indent="3"/>
    </xf>
    <xf numFmtId="49" fontId="6" fillId="0" borderId="30" xfId="0" applyNumberFormat="1" applyFont="1" applyBorder="1" applyAlignment="1" applyProtection="1">
      <alignment horizontal="left" vertical="center" wrapText="1" indent="3"/>
    </xf>
    <xf numFmtId="49" fontId="6" fillId="0" borderId="31" xfId="0" applyNumberFormat="1" applyFont="1" applyBorder="1" applyAlignment="1" applyProtection="1">
      <alignment horizontal="left" vertical="center" wrapText="1" indent="3"/>
    </xf>
    <xf numFmtId="0" fontId="3" fillId="2" borderId="12" xfId="0" applyFont="1" applyFill="1" applyBorder="1" applyAlignment="1" applyProtection="1">
      <alignment horizontal="center" vertical="center" wrapText="1"/>
    </xf>
    <xf numFmtId="0" fontId="3" fillId="2" borderId="16" xfId="0" applyFont="1" applyFill="1" applyBorder="1" applyAlignment="1" applyProtection="1">
      <alignment horizontal="center" vertical="center" wrapText="1"/>
    </xf>
    <xf numFmtId="0" fontId="3" fillId="3" borderId="3" xfId="0" applyFont="1" applyFill="1" applyBorder="1" applyAlignment="1" applyProtection="1">
      <alignment horizontal="center" vertical="center" wrapText="1"/>
    </xf>
    <xf numFmtId="0" fontId="3" fillId="3" borderId="27" xfId="0" applyFont="1" applyFill="1" applyBorder="1" applyAlignment="1" applyProtection="1">
      <alignment horizontal="center" vertical="center" wrapText="1"/>
    </xf>
    <xf numFmtId="49" fontId="6" fillId="0" borderId="12" xfId="0" applyNumberFormat="1" applyFont="1" applyBorder="1" applyAlignment="1" applyProtection="1">
      <alignment horizontal="left" vertical="center" wrapText="1" indent="3"/>
    </xf>
    <xf numFmtId="49" fontId="6" fillId="0" borderId="15" xfId="0" applyNumberFormat="1" applyFont="1" applyBorder="1" applyAlignment="1" applyProtection="1">
      <alignment horizontal="left" vertical="center" wrapText="1" indent="3"/>
    </xf>
    <xf numFmtId="49" fontId="6" fillId="0" borderId="16" xfId="0" applyNumberFormat="1" applyFont="1" applyBorder="1" applyAlignment="1" applyProtection="1">
      <alignment horizontal="left" vertical="center" wrapText="1" indent="3"/>
    </xf>
    <xf numFmtId="0" fontId="4" fillId="0" borderId="13" xfId="0" applyFont="1" applyBorder="1" applyAlignment="1" applyProtection="1">
      <alignment horizontal="center" vertical="center" wrapText="1"/>
    </xf>
    <xf numFmtId="0" fontId="4" fillId="0" borderId="35" xfId="0" applyFont="1" applyBorder="1" applyAlignment="1" applyProtection="1">
      <alignment horizontal="center" vertical="center" wrapText="1"/>
    </xf>
    <xf numFmtId="0" fontId="4" fillId="3" borderId="2" xfId="0" applyFont="1" applyFill="1" applyBorder="1" applyAlignment="1" applyProtection="1">
      <alignment horizontal="center" vertical="center" wrapText="1"/>
    </xf>
    <xf numFmtId="0" fontId="4" fillId="3" borderId="27" xfId="0" applyFont="1" applyFill="1" applyBorder="1" applyAlignment="1" applyProtection="1">
      <alignment horizontal="center" vertical="center" wrapText="1"/>
    </xf>
    <xf numFmtId="0" fontId="4" fillId="2" borderId="17" xfId="0" applyFont="1" applyFill="1" applyBorder="1" applyAlignment="1" applyProtection="1">
      <alignment horizontal="left" vertical="center" wrapText="1" indent="1"/>
      <protection locked="0"/>
    </xf>
    <xf numFmtId="0" fontId="4" fillId="2" borderId="18" xfId="0" applyFont="1" applyFill="1" applyBorder="1" applyAlignment="1" applyProtection="1">
      <alignment horizontal="left" vertical="center" wrapText="1" indent="1"/>
      <protection locked="0"/>
    </xf>
    <xf numFmtId="0" fontId="4" fillId="2" borderId="3" xfId="0" applyFont="1" applyFill="1" applyBorder="1" applyAlignment="1" applyProtection="1">
      <alignment horizontal="left" vertical="center" wrapText="1" indent="1"/>
      <protection locked="0"/>
    </xf>
    <xf numFmtId="0" fontId="4" fillId="2" borderId="36" xfId="0" applyFont="1" applyFill="1" applyBorder="1" applyAlignment="1" applyProtection="1">
      <alignment horizontal="left" vertical="center" wrapText="1" indent="1"/>
      <protection locked="0"/>
    </xf>
    <xf numFmtId="8" fontId="2" fillId="2" borderId="47" xfId="2" applyNumberFormat="1" applyFont="1" applyFill="1" applyBorder="1" applyAlignment="1" applyProtection="1">
      <alignment horizontal="center" wrapText="1"/>
      <protection locked="0"/>
    </xf>
    <xf numFmtId="8" fontId="2" fillId="2" borderId="35" xfId="2" applyNumberFormat="1" applyFont="1" applyFill="1" applyBorder="1" applyAlignment="1" applyProtection="1">
      <alignment horizontal="center" wrapText="1"/>
      <protection locked="0"/>
    </xf>
    <xf numFmtId="8" fontId="2" fillId="3" borderId="43" xfId="2" applyNumberFormat="1" applyFont="1" applyFill="1" applyBorder="1" applyAlignment="1" applyProtection="1">
      <alignment horizontal="center" wrapText="1"/>
    </xf>
    <xf numFmtId="8" fontId="2" fillId="3" borderId="11" xfId="2" applyNumberFormat="1" applyFont="1" applyFill="1" applyBorder="1" applyAlignment="1" applyProtection="1">
      <alignment horizontal="center" wrapText="1"/>
    </xf>
    <xf numFmtId="8" fontId="2" fillId="2" borderId="45" xfId="2" applyNumberFormat="1" applyFont="1" applyFill="1" applyBorder="1" applyAlignment="1" applyProtection="1">
      <alignment horizontal="center" wrapText="1"/>
      <protection locked="0"/>
    </xf>
    <xf numFmtId="8" fontId="2" fillId="2" borderId="34" xfId="2" applyNumberFormat="1" applyFont="1" applyFill="1" applyBorder="1" applyAlignment="1" applyProtection="1">
      <alignment horizontal="center" wrapText="1"/>
      <protection locked="0"/>
    </xf>
    <xf numFmtId="0" fontId="6" fillId="3" borderId="6" xfId="0" applyFont="1" applyFill="1" applyBorder="1" applyAlignment="1" applyProtection="1">
      <alignment horizontal="center" vertical="center" wrapText="1"/>
    </xf>
    <xf numFmtId="0" fontId="6" fillId="3" borderId="17" xfId="0" applyFont="1" applyFill="1" applyBorder="1" applyAlignment="1" applyProtection="1">
      <alignment horizontal="center" vertical="center" wrapText="1"/>
    </xf>
    <xf numFmtId="0" fontId="6" fillId="3" borderId="18" xfId="0" applyFont="1" applyFill="1" applyBorder="1" applyAlignment="1" applyProtection="1">
      <alignment horizontal="center" vertical="center" wrapText="1"/>
    </xf>
    <xf numFmtId="0" fontId="4" fillId="3" borderId="17" xfId="0" applyFont="1" applyFill="1" applyBorder="1" applyAlignment="1" applyProtection="1">
      <alignment horizontal="left" vertical="center" wrapText="1" indent="1"/>
    </xf>
    <xf numFmtId="0" fontId="4" fillId="3" borderId="18" xfId="0" applyFont="1" applyFill="1" applyBorder="1" applyAlignment="1" applyProtection="1">
      <alignment horizontal="left" vertical="center" wrapText="1" indent="1"/>
    </xf>
    <xf numFmtId="49" fontId="2" fillId="0" borderId="12" xfId="0" applyNumberFormat="1" applyFont="1" applyBorder="1" applyAlignment="1" applyProtection="1">
      <alignment horizontal="left" vertical="center" wrapText="1" indent="1"/>
    </xf>
    <xf numFmtId="49" fontId="2" fillId="0" borderId="15" xfId="0" applyNumberFormat="1" applyFont="1" applyBorder="1" applyAlignment="1" applyProtection="1">
      <alignment horizontal="left" vertical="center" wrapText="1" indent="1"/>
    </xf>
    <xf numFmtId="49" fontId="2" fillId="0" borderId="16" xfId="0" applyNumberFormat="1" applyFont="1" applyBorder="1" applyAlignment="1" applyProtection="1">
      <alignment horizontal="left" vertical="center" wrapText="1" indent="1"/>
    </xf>
    <xf numFmtId="49" fontId="6" fillId="0" borderId="9" xfId="0" applyNumberFormat="1" applyFont="1" applyBorder="1" applyAlignment="1" applyProtection="1">
      <alignment horizontal="left" vertical="center" wrapText="1" indent="3"/>
    </xf>
    <xf numFmtId="49" fontId="6" fillId="0" borderId="10" xfId="0" applyNumberFormat="1" applyFont="1" applyBorder="1" applyAlignment="1" applyProtection="1">
      <alignment horizontal="left" vertical="center" wrapText="1" indent="3"/>
    </xf>
    <xf numFmtId="49" fontId="6" fillId="0" borderId="11" xfId="0" applyNumberFormat="1" applyFont="1" applyBorder="1" applyAlignment="1" applyProtection="1">
      <alignment horizontal="left" vertical="center" wrapText="1" indent="3"/>
    </xf>
    <xf numFmtId="0" fontId="4" fillId="3" borderId="0" xfId="2" applyNumberFormat="1" applyFont="1" applyFill="1" applyBorder="1" applyAlignment="1" applyProtection="1">
      <alignment horizontal="center" vertical="center" wrapText="1"/>
    </xf>
    <xf numFmtId="0" fontId="4" fillId="3" borderId="20" xfId="2" applyNumberFormat="1" applyFont="1" applyFill="1" applyBorder="1" applyAlignment="1" applyProtection="1">
      <alignment horizontal="center" vertical="center" wrapText="1"/>
    </xf>
    <xf numFmtId="0" fontId="4" fillId="3" borderId="17" xfId="2" applyNumberFormat="1" applyFont="1" applyFill="1" applyBorder="1" applyAlignment="1" applyProtection="1">
      <alignment horizontal="center" vertical="center" wrapText="1"/>
    </xf>
    <xf numFmtId="0" fontId="4" fillId="3" borderId="18" xfId="2" applyNumberFormat="1" applyFont="1" applyFill="1" applyBorder="1" applyAlignment="1" applyProtection="1">
      <alignment horizontal="center" vertical="center" wrapText="1"/>
    </xf>
    <xf numFmtId="0" fontId="9" fillId="0" borderId="30" xfId="0" applyFont="1" applyBorder="1" applyAlignment="1">
      <alignment horizontal="center"/>
    </xf>
    <xf numFmtId="0" fontId="9" fillId="0" borderId="31" xfId="0" applyFont="1" applyBorder="1" applyAlignment="1">
      <alignment horizontal="center"/>
    </xf>
    <xf numFmtId="0" fontId="9" fillId="0" borderId="1" xfId="0" applyFont="1" applyBorder="1" applyAlignment="1">
      <alignment horizontal="center"/>
    </xf>
  </cellXfs>
  <cellStyles count="4">
    <cellStyle name="Comma" xfId="1" builtinId="3"/>
    <cellStyle name="Currency" xfId="2" builtinId="4"/>
    <cellStyle name="Normal" xfId="0" builtinId="0"/>
    <cellStyle name="Percent" xfId="3" builtinId="5"/>
  </cellStyles>
  <dxfs count="14">
    <dxf>
      <font>
        <b val="0"/>
        <i val="0"/>
        <strike val="0"/>
        <condense val="0"/>
        <extend val="0"/>
        <outline val="0"/>
        <shadow val="0"/>
        <u val="none"/>
        <vertAlign val="baseline"/>
        <sz val="11"/>
        <color theme="1"/>
        <name val="Calibri"/>
        <family val="2"/>
        <scheme val="minor"/>
      </font>
    </dxf>
    <dxf>
      <font>
        <b val="0"/>
        <i val="0"/>
        <strike val="0"/>
        <condense val="0"/>
        <extend val="0"/>
        <outline val="0"/>
        <shadow val="0"/>
        <u val="none"/>
        <vertAlign val="baseline"/>
        <sz val="11"/>
        <color theme="1"/>
        <name val="Calibri"/>
        <family val="2"/>
        <scheme val="minor"/>
      </font>
    </dxf>
    <dxf>
      <font>
        <b val="0"/>
        <i val="0"/>
        <strike val="0"/>
        <condense val="0"/>
        <extend val="0"/>
        <outline val="0"/>
        <shadow val="0"/>
        <u val="none"/>
        <vertAlign val="baseline"/>
        <sz val="11"/>
        <color theme="1"/>
        <name val="Calibri"/>
        <family val="2"/>
        <scheme val="minor"/>
      </font>
    </dxf>
    <dxf>
      <font>
        <b val="0"/>
        <i val="0"/>
        <strike val="0"/>
        <condense val="0"/>
        <extend val="0"/>
        <outline val="0"/>
        <shadow val="0"/>
        <u val="none"/>
        <vertAlign val="baseline"/>
        <sz val="11"/>
        <color theme="1"/>
        <name val="Calibri"/>
        <family val="2"/>
        <scheme val="minor"/>
      </font>
    </dxf>
    <dxf>
      <font>
        <b val="0"/>
        <i val="0"/>
        <strike val="0"/>
        <condense val="0"/>
        <extend val="0"/>
        <outline val="0"/>
        <shadow val="0"/>
        <u val="none"/>
        <vertAlign val="baseline"/>
        <sz val="11"/>
        <color theme="1"/>
        <name val="Calibri"/>
        <family val="2"/>
        <scheme val="minor"/>
      </font>
    </dxf>
    <dxf>
      <font>
        <b val="0"/>
        <i val="0"/>
        <strike val="0"/>
        <condense val="0"/>
        <extend val="0"/>
        <outline val="0"/>
        <shadow val="0"/>
        <u val="none"/>
        <vertAlign val="baseline"/>
        <sz val="11"/>
        <color theme="1"/>
        <name val="Calibri"/>
        <family val="2"/>
        <scheme val="minor"/>
      </font>
    </dxf>
    <dxf>
      <font>
        <b val="0"/>
        <i val="0"/>
        <strike val="0"/>
        <condense val="0"/>
        <extend val="0"/>
        <outline val="0"/>
        <shadow val="0"/>
        <u val="none"/>
        <vertAlign val="baseline"/>
        <sz val="11"/>
        <color theme="1"/>
        <name val="Calibri"/>
        <family val="2"/>
        <scheme val="minor"/>
      </font>
    </dxf>
    <dxf>
      <font>
        <b val="0"/>
        <i val="0"/>
        <strike val="0"/>
        <condense val="0"/>
        <extend val="0"/>
        <outline val="0"/>
        <shadow val="0"/>
        <u val="none"/>
        <vertAlign val="baseline"/>
        <sz val="11"/>
        <color theme="1"/>
        <name val="Calibri"/>
        <family val="2"/>
        <scheme val="minor"/>
      </font>
      <numFmt numFmtId="19" formatCode="m/d/yyyy"/>
    </dxf>
    <dxf>
      <font>
        <b val="0"/>
        <i val="0"/>
        <strike val="0"/>
        <condense val="0"/>
        <extend val="0"/>
        <outline val="0"/>
        <shadow val="0"/>
        <u val="none"/>
        <vertAlign val="baseline"/>
        <sz val="11"/>
        <color theme="1"/>
        <name val="Calibri"/>
        <family val="2"/>
        <scheme val="minor"/>
      </font>
      <numFmt numFmtId="0" formatCode="General"/>
    </dxf>
    <dxf>
      <font>
        <b val="0"/>
        <i val="0"/>
        <strike val="0"/>
        <condense val="0"/>
        <extend val="0"/>
        <outline val="0"/>
        <shadow val="0"/>
        <u val="none"/>
        <vertAlign val="baseline"/>
        <sz val="11"/>
        <color theme="1"/>
        <name val="Calibri"/>
        <family val="2"/>
        <scheme val="minor"/>
      </font>
    </dxf>
    <dxf>
      <font>
        <b val="0"/>
        <i val="0"/>
        <strike val="0"/>
        <condense val="0"/>
        <extend val="0"/>
        <outline val="0"/>
        <shadow val="0"/>
        <u val="none"/>
        <vertAlign val="baseline"/>
        <sz val="11"/>
        <color theme="1"/>
        <name val="Calibri"/>
        <family val="2"/>
        <scheme val="minor"/>
      </font>
    </dxf>
    <dxf>
      <font>
        <b/>
        <i val="0"/>
      </font>
      <fill>
        <patternFill>
          <bgColor rgb="FFFF7C80"/>
        </patternFill>
      </fill>
    </dxf>
    <dxf>
      <font>
        <b/>
        <i val="0"/>
      </font>
      <fill>
        <patternFill>
          <bgColor rgb="FFFF7C80"/>
        </patternFill>
      </fill>
    </dxf>
    <dxf>
      <font>
        <b/>
        <i val="0"/>
      </font>
      <fill>
        <patternFill>
          <bgColor rgb="FFFF7C80"/>
        </patternFill>
      </fill>
    </dxf>
  </dxfs>
  <tableStyles count="1" defaultTableStyle="TableStyleMedium2" defaultPivotStyle="PivotStyleLight16">
    <tableStyle name="Invisible" pivot="0" table="0" count="0" xr9:uid="{A61BAED3-7556-4111-88F6-C6F5CF6743CF}"/>
  </tableStyles>
  <colors>
    <mruColors>
      <color rgb="FFFF7C80"/>
      <color rgb="FFF9252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964791</xdr:colOff>
      <xdr:row>1</xdr:row>
      <xdr:rowOff>80008</xdr:rowOff>
    </xdr:from>
    <xdr:to>
      <xdr:col>6</xdr:col>
      <xdr:colOff>3052307</xdr:colOff>
      <xdr:row>1</xdr:row>
      <xdr:rowOff>993138</xdr:rowOff>
    </xdr:to>
    <xdr:pic>
      <xdr:nvPicPr>
        <xdr:cNvPr id="2" name="Picture 1" descr="Logo&#10;&#10;Description automatically generated with medium confidence">
          <a:extLst>
            <a:ext uri="{FF2B5EF4-FFF2-40B4-BE49-F238E27FC236}">
              <a16:creationId xmlns:a16="http://schemas.microsoft.com/office/drawing/2014/main" id="{FD4B8B97-DF8C-4F76-B085-7AA674B81CF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763569" y="263452"/>
          <a:ext cx="2087516" cy="91313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1821497</xdr:colOff>
      <xdr:row>1</xdr:row>
      <xdr:rowOff>57536</xdr:rowOff>
    </xdr:from>
    <xdr:to>
      <xdr:col>7</xdr:col>
      <xdr:colOff>2022910</xdr:colOff>
      <xdr:row>1</xdr:row>
      <xdr:rowOff>955743</xdr:rowOff>
    </xdr:to>
    <xdr:pic>
      <xdr:nvPicPr>
        <xdr:cNvPr id="2" name="Picture 1" descr="Logo&#10;&#10;Description automatically generated with medium confidence">
          <a:extLst>
            <a:ext uri="{FF2B5EF4-FFF2-40B4-BE49-F238E27FC236}">
              <a16:creationId xmlns:a16="http://schemas.microsoft.com/office/drawing/2014/main" id="{C6383C2E-E58B-4876-BC06-AB6FCEB90D9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870372" y="240099"/>
          <a:ext cx="2312788" cy="91217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7</xdr:col>
      <xdr:colOff>2108517</xdr:colOff>
      <xdr:row>1</xdr:row>
      <xdr:rowOff>64204</xdr:rowOff>
    </xdr:from>
    <xdr:to>
      <xdr:col>7</xdr:col>
      <xdr:colOff>4421668</xdr:colOff>
      <xdr:row>1</xdr:row>
      <xdr:rowOff>1025004</xdr:rowOff>
    </xdr:to>
    <xdr:pic>
      <xdr:nvPicPr>
        <xdr:cNvPr id="5" name="Picture 4" descr="Logo&#10;&#10;Description automatically generated with medium confidence">
          <a:extLst>
            <a:ext uri="{FF2B5EF4-FFF2-40B4-BE49-F238E27FC236}">
              <a16:creationId xmlns:a16="http://schemas.microsoft.com/office/drawing/2014/main" id="{2DCCE470-718D-4028-A92E-8A72E9F610E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570267" y="532517"/>
          <a:ext cx="2313151" cy="94556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6</xdr:col>
      <xdr:colOff>134527</xdr:colOff>
      <xdr:row>1</xdr:row>
      <xdr:rowOff>63745</xdr:rowOff>
    </xdr:from>
    <xdr:to>
      <xdr:col>6</xdr:col>
      <xdr:colOff>1984520</xdr:colOff>
      <xdr:row>1</xdr:row>
      <xdr:rowOff>1025135</xdr:rowOff>
    </xdr:to>
    <xdr:pic>
      <xdr:nvPicPr>
        <xdr:cNvPr id="2" name="Picture 1" descr="Logo&#10;&#10;Description automatically generated with medium confidence">
          <a:extLst>
            <a:ext uri="{FF2B5EF4-FFF2-40B4-BE49-F238E27FC236}">
              <a16:creationId xmlns:a16="http://schemas.microsoft.com/office/drawing/2014/main" id="{A8C4CB6B-A736-4229-B901-E53472FAD6C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093867" y="250435"/>
          <a:ext cx="1847453" cy="958850"/>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4D33A3CD-DC80-47DE-95F6-CA1B91669D85}" name="Table1" displayName="Table1" ref="C9:K58" totalsRowShown="0" headerRowDxfId="10" dataDxfId="9">
  <autoFilter ref="C9:K58" xr:uid="{4D33A3CD-DC80-47DE-95F6-CA1B91669D85}"/>
  <tableColumns count="9">
    <tableColumn id="8" xr3:uid="{D6379513-28D0-4177-93D5-A7B3F7F57331}" name="Grant Agreement Number" dataDxfId="8">
      <calculatedColumnFormula>'1. Invoice Form'!$F$5</calculatedColumnFormula>
    </tableColumn>
    <tableColumn id="9" xr3:uid="{2FE6259D-2851-40F2-8604-49B4293D0CCB}" name="Invoice Period" dataDxfId="7">
      <calculatedColumnFormula>'1. Invoice Form'!$H$5</calculatedColumnFormula>
    </tableColumn>
    <tableColumn id="1" xr3:uid="{6AA66516-1760-4A83-B05A-8FA43573009E}" name="Budget Category" dataDxfId="6">
      <calculatedColumnFormula>'2. Expenditure Details'!B9</calculatedColumnFormula>
    </tableColumn>
    <tableColumn id="2" xr3:uid="{8CC4B289-7C6D-4734-9B52-931C6472A332}" name="Budget Sub-Category" dataDxfId="5">
      <calculatedColumnFormula>'2. Expenditure Details'!C9</calculatedColumnFormula>
    </tableColumn>
    <tableColumn id="3" xr3:uid="{BC392FEE-46FA-4737-9355-EB9E1ABD2E17}" name="Invoice Date" dataDxfId="4">
      <calculatedColumnFormula>'2. Expenditure Details'!D9</calculatedColumnFormula>
    </tableColumn>
    <tableColumn id="4" xr3:uid="{C701D5FA-8C07-423F-AB26-876B18E85E0F}" name="Company/Vendor Name" dataDxfId="3">
      <calculatedColumnFormula>'2. Expenditure Details'!E9</calculatedColumnFormula>
    </tableColumn>
    <tableColumn id="5" xr3:uid="{63236814-FC65-4CEF-91A3-B2643322603D}" name="Invoice # " dataDxfId="2">
      <calculatedColumnFormula>'2. Expenditure Details'!F9</calculatedColumnFormula>
    </tableColumn>
    <tableColumn id="6" xr3:uid="{D9212094-6092-4981-B4DD-3C4E44FA7AA6}" name="HB-5024 Amount" dataDxfId="1">
      <calculatedColumnFormula>'2. Expenditure Details'!G9</calculatedColumnFormula>
    </tableColumn>
    <tableColumn id="7" xr3:uid="{71959942-785E-462D-BC5B-2D6C13FC6EF5}" name="Expense Notes" dataDxfId="0">
      <calculatedColumnFormula>'2. Expenditure Details'!H9</calculatedColumnFormula>
    </tableColumn>
  </tableColumns>
  <tableStyleInfo name="TableStyleLight8"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9E1D4B-4A31-4B84-A18B-527A3ED35AD9}">
  <dimension ref="B1:G61"/>
  <sheetViews>
    <sheetView showGridLines="0" topLeftCell="A5" zoomScale="90" zoomScaleNormal="90" workbookViewId="0">
      <selection activeCell="B6" sqref="B6:G10"/>
    </sheetView>
  </sheetViews>
  <sheetFormatPr defaultColWidth="8.85546875" defaultRowHeight="16.5" x14ac:dyDescent="0.25"/>
  <cols>
    <col min="1" max="1" width="2.7109375" style="10" customWidth="1"/>
    <col min="2" max="4" width="30.7109375" style="10" customWidth="1"/>
    <col min="5" max="7" width="45.7109375" style="10" customWidth="1"/>
    <col min="8" max="16384" width="8.85546875" style="10"/>
  </cols>
  <sheetData>
    <row r="1" spans="2:7" ht="17.25" thickBot="1" x14ac:dyDescent="0.3"/>
    <row r="2" spans="2:7" ht="85.15" customHeight="1" thickBot="1" x14ac:dyDescent="0.3">
      <c r="B2" s="158" t="s">
        <v>367</v>
      </c>
      <c r="C2" s="159"/>
      <c r="D2" s="159"/>
      <c r="E2" s="159"/>
      <c r="F2" s="159"/>
      <c r="G2" s="160"/>
    </row>
    <row r="3" spans="2:7" ht="61.9" customHeight="1" x14ac:dyDescent="0.25">
      <c r="B3" s="27" t="s">
        <v>290</v>
      </c>
      <c r="C3" s="161" t="s">
        <v>344</v>
      </c>
      <c r="D3" s="161"/>
      <c r="E3" s="161"/>
      <c r="F3" s="161"/>
      <c r="G3" s="162"/>
    </row>
    <row r="4" spans="2:7" ht="187.9" customHeight="1" thickBot="1" x14ac:dyDescent="0.3">
      <c r="B4" s="26" t="s">
        <v>291</v>
      </c>
      <c r="C4" s="163" t="s">
        <v>345</v>
      </c>
      <c r="D4" s="163"/>
      <c r="E4" s="163"/>
      <c r="F4" s="163"/>
      <c r="G4" s="164"/>
    </row>
    <row r="5" spans="2:7" ht="45" customHeight="1" thickBot="1" x14ac:dyDescent="0.3">
      <c r="B5" s="168" t="s">
        <v>370</v>
      </c>
      <c r="C5" s="169"/>
      <c r="D5" s="169"/>
      <c r="E5" s="169"/>
      <c r="F5" s="169"/>
      <c r="G5" s="170"/>
    </row>
    <row r="6" spans="2:7" ht="25.15" customHeight="1" x14ac:dyDescent="0.25">
      <c r="B6" s="171" t="s">
        <v>369</v>
      </c>
      <c r="C6" s="172"/>
      <c r="D6" s="172"/>
      <c r="E6" s="172"/>
      <c r="F6" s="172"/>
      <c r="G6" s="173"/>
    </row>
    <row r="7" spans="2:7" ht="25.15" customHeight="1" x14ac:dyDescent="0.25">
      <c r="B7" s="151"/>
      <c r="C7" s="174"/>
      <c r="D7" s="174"/>
      <c r="E7" s="174"/>
      <c r="F7" s="174"/>
      <c r="G7" s="152"/>
    </row>
    <row r="8" spans="2:7" ht="25.15" customHeight="1" x14ac:dyDescent="0.25">
      <c r="B8" s="151"/>
      <c r="C8" s="174"/>
      <c r="D8" s="174"/>
      <c r="E8" s="174"/>
      <c r="F8" s="174"/>
      <c r="G8" s="152"/>
    </row>
    <row r="9" spans="2:7" ht="25.15" customHeight="1" x14ac:dyDescent="0.25">
      <c r="B9" s="151"/>
      <c r="C9" s="174"/>
      <c r="D9" s="174"/>
      <c r="E9" s="174"/>
      <c r="F9" s="174"/>
      <c r="G9" s="152"/>
    </row>
    <row r="10" spans="2:7" ht="25.15" customHeight="1" thickBot="1" x14ac:dyDescent="0.3">
      <c r="B10" s="153"/>
      <c r="C10" s="175"/>
      <c r="D10" s="175"/>
      <c r="E10" s="175"/>
      <c r="F10" s="175"/>
      <c r="G10" s="154"/>
    </row>
    <row r="11" spans="2:7" ht="45" customHeight="1" thickBot="1" x14ac:dyDescent="0.3">
      <c r="B11" s="168" t="s">
        <v>487</v>
      </c>
      <c r="C11" s="169"/>
      <c r="D11" s="169"/>
      <c r="E11" s="169"/>
      <c r="F11" s="169"/>
      <c r="G11" s="170"/>
    </row>
    <row r="12" spans="2:7" ht="25.15" customHeight="1" x14ac:dyDescent="0.25">
      <c r="B12" s="176" t="s">
        <v>489</v>
      </c>
      <c r="C12" s="177"/>
      <c r="D12" s="177"/>
      <c r="E12" s="177"/>
      <c r="F12" s="177"/>
      <c r="G12" s="178"/>
    </row>
    <row r="13" spans="2:7" ht="25.15" customHeight="1" x14ac:dyDescent="0.25">
      <c r="B13" s="179"/>
      <c r="C13" s="180"/>
      <c r="D13" s="180"/>
      <c r="E13" s="180"/>
      <c r="F13" s="180"/>
      <c r="G13" s="181"/>
    </row>
    <row r="14" spans="2:7" ht="25.15" customHeight="1" x14ac:dyDescent="0.25">
      <c r="B14" s="179"/>
      <c r="C14" s="180"/>
      <c r="D14" s="180"/>
      <c r="E14" s="180"/>
      <c r="F14" s="180"/>
      <c r="G14" s="181"/>
    </row>
    <row r="15" spans="2:7" ht="25.15" customHeight="1" x14ac:dyDescent="0.25">
      <c r="B15" s="179"/>
      <c r="C15" s="180"/>
      <c r="D15" s="180"/>
      <c r="E15" s="180"/>
      <c r="F15" s="180"/>
      <c r="G15" s="181"/>
    </row>
    <row r="16" spans="2:7" ht="25.15" customHeight="1" thickBot="1" x14ac:dyDescent="0.3">
      <c r="B16" s="182"/>
      <c r="C16" s="183"/>
      <c r="D16" s="183"/>
      <c r="E16" s="183"/>
      <c r="F16" s="183"/>
      <c r="G16" s="184"/>
    </row>
    <row r="17" spans="2:7" ht="45" customHeight="1" thickBot="1" x14ac:dyDescent="0.3">
      <c r="B17" s="168" t="s">
        <v>371</v>
      </c>
      <c r="C17" s="169"/>
      <c r="D17" s="169"/>
      <c r="E17" s="169"/>
      <c r="F17" s="169"/>
      <c r="G17" s="170"/>
    </row>
    <row r="18" spans="2:7" ht="25.15" customHeight="1" x14ac:dyDescent="0.25">
      <c r="B18" s="171" t="s">
        <v>486</v>
      </c>
      <c r="C18" s="172"/>
      <c r="D18" s="172"/>
      <c r="E18" s="172"/>
      <c r="F18" s="172"/>
      <c r="G18" s="173"/>
    </row>
    <row r="19" spans="2:7" ht="25.15" customHeight="1" x14ac:dyDescent="0.25">
      <c r="B19" s="151"/>
      <c r="C19" s="174"/>
      <c r="D19" s="174"/>
      <c r="E19" s="174"/>
      <c r="F19" s="174"/>
      <c r="G19" s="152"/>
    </row>
    <row r="20" spans="2:7" ht="25.15" customHeight="1" x14ac:dyDescent="0.25">
      <c r="B20" s="151"/>
      <c r="C20" s="174"/>
      <c r="D20" s="174"/>
      <c r="E20" s="174"/>
      <c r="F20" s="174"/>
      <c r="G20" s="152"/>
    </row>
    <row r="21" spans="2:7" ht="25.15" customHeight="1" x14ac:dyDescent="0.25">
      <c r="B21" s="151"/>
      <c r="C21" s="174"/>
      <c r="D21" s="174"/>
      <c r="E21" s="174"/>
      <c r="F21" s="174"/>
      <c r="G21" s="152"/>
    </row>
    <row r="22" spans="2:7" ht="25.15" customHeight="1" thickBot="1" x14ac:dyDescent="0.3">
      <c r="B22" s="153"/>
      <c r="C22" s="175"/>
      <c r="D22" s="175"/>
      <c r="E22" s="175"/>
      <c r="F22" s="175"/>
      <c r="G22" s="154"/>
    </row>
    <row r="23" spans="2:7" ht="25.15" customHeight="1" x14ac:dyDescent="0.25">
      <c r="B23" s="148" t="s">
        <v>292</v>
      </c>
      <c r="C23" s="150"/>
      <c r="D23" s="165" t="s">
        <v>293</v>
      </c>
      <c r="E23" s="166"/>
      <c r="F23" s="166" t="s">
        <v>294</v>
      </c>
      <c r="G23" s="167"/>
    </row>
    <row r="24" spans="2:7" ht="30" customHeight="1" x14ac:dyDescent="0.25">
      <c r="B24" s="151" t="s">
        <v>346</v>
      </c>
      <c r="C24" s="152"/>
      <c r="D24" s="155" t="s">
        <v>295</v>
      </c>
      <c r="E24" s="156"/>
      <c r="F24" s="156" t="s">
        <v>296</v>
      </c>
      <c r="G24" s="157"/>
    </row>
    <row r="25" spans="2:7" ht="30" customHeight="1" thickBot="1" x14ac:dyDescent="0.3">
      <c r="B25" s="153"/>
      <c r="C25" s="154"/>
      <c r="D25" s="139" t="s">
        <v>297</v>
      </c>
      <c r="E25" s="140"/>
      <c r="F25" s="140" t="s">
        <v>298</v>
      </c>
      <c r="G25" s="141"/>
    </row>
    <row r="26" spans="2:7" ht="45" customHeight="1" thickBot="1" x14ac:dyDescent="0.3">
      <c r="B26" s="148" t="s">
        <v>491</v>
      </c>
      <c r="C26" s="149"/>
      <c r="D26" s="149"/>
      <c r="E26" s="149"/>
      <c r="F26" s="149"/>
      <c r="G26" s="150"/>
    </row>
    <row r="27" spans="2:7" ht="45" customHeight="1" thickBot="1" x14ac:dyDescent="0.3">
      <c r="B27" s="142" t="s">
        <v>372</v>
      </c>
      <c r="C27" s="143"/>
      <c r="D27" s="143"/>
      <c r="E27" s="143"/>
      <c r="F27" s="143"/>
      <c r="G27" s="144"/>
    </row>
    <row r="28" spans="2:7" ht="34.9" customHeight="1" x14ac:dyDescent="0.25">
      <c r="B28" s="11" t="s">
        <v>299</v>
      </c>
      <c r="C28" s="12" t="s">
        <v>300</v>
      </c>
      <c r="D28" s="13" t="s">
        <v>301</v>
      </c>
      <c r="E28" s="145" t="s">
        <v>302</v>
      </c>
      <c r="F28" s="145"/>
      <c r="G28" s="146"/>
    </row>
    <row r="29" spans="2:7" ht="42" customHeight="1" x14ac:dyDescent="0.25">
      <c r="B29" s="147" t="s">
        <v>347</v>
      </c>
      <c r="C29" s="45" t="s">
        <v>0</v>
      </c>
      <c r="D29" s="45" t="s">
        <v>305</v>
      </c>
      <c r="E29" s="120" t="s">
        <v>306</v>
      </c>
      <c r="F29" s="120"/>
      <c r="G29" s="121"/>
    </row>
    <row r="30" spans="2:7" ht="25.15" customHeight="1" x14ac:dyDescent="0.25">
      <c r="B30" s="125"/>
      <c r="C30" s="45" t="s">
        <v>32</v>
      </c>
      <c r="D30" s="45" t="s">
        <v>303</v>
      </c>
      <c r="E30" s="120" t="s">
        <v>338</v>
      </c>
      <c r="F30" s="120"/>
      <c r="G30" s="121"/>
    </row>
    <row r="31" spans="2:7" ht="30" customHeight="1" x14ac:dyDescent="0.25">
      <c r="B31" s="125"/>
      <c r="C31" s="14" t="s">
        <v>376</v>
      </c>
      <c r="D31" s="14" t="s">
        <v>303</v>
      </c>
      <c r="E31" s="120" t="s">
        <v>339</v>
      </c>
      <c r="F31" s="120"/>
      <c r="G31" s="121"/>
    </row>
    <row r="32" spans="2:7" ht="45" customHeight="1" x14ac:dyDescent="0.25">
      <c r="B32" s="125"/>
      <c r="C32" s="14" t="s">
        <v>24</v>
      </c>
      <c r="D32" s="14" t="s">
        <v>305</v>
      </c>
      <c r="E32" s="120" t="s">
        <v>309</v>
      </c>
      <c r="F32" s="120"/>
      <c r="G32" s="121"/>
    </row>
    <row r="33" spans="2:7" ht="30" customHeight="1" x14ac:dyDescent="0.25">
      <c r="B33" s="125"/>
      <c r="C33" s="14" t="s">
        <v>375</v>
      </c>
      <c r="D33" s="14" t="s">
        <v>305</v>
      </c>
      <c r="E33" s="120" t="s">
        <v>341</v>
      </c>
      <c r="F33" s="120"/>
      <c r="G33" s="121"/>
    </row>
    <row r="34" spans="2:7" ht="45" customHeight="1" x14ac:dyDescent="0.25">
      <c r="B34" s="125"/>
      <c r="C34" s="14" t="s">
        <v>310</v>
      </c>
      <c r="D34" s="14" t="s">
        <v>303</v>
      </c>
      <c r="E34" s="120" t="s">
        <v>311</v>
      </c>
      <c r="F34" s="120"/>
      <c r="G34" s="121"/>
    </row>
    <row r="35" spans="2:7" ht="45" customHeight="1" x14ac:dyDescent="0.25">
      <c r="B35" s="125"/>
      <c r="C35" s="14" t="s">
        <v>374</v>
      </c>
      <c r="D35" s="14" t="s">
        <v>303</v>
      </c>
      <c r="E35" s="120" t="s">
        <v>377</v>
      </c>
      <c r="F35" s="120"/>
      <c r="G35" s="121"/>
    </row>
    <row r="36" spans="2:7" ht="30" customHeight="1" thickBot="1" x14ac:dyDescent="0.3">
      <c r="B36" s="126"/>
      <c r="C36" s="15" t="s">
        <v>373</v>
      </c>
      <c r="D36" s="15" t="s">
        <v>303</v>
      </c>
      <c r="E36" s="134" t="s">
        <v>378</v>
      </c>
      <c r="F36" s="134"/>
      <c r="G36" s="135"/>
    </row>
    <row r="37" spans="2:7" ht="45" customHeight="1" x14ac:dyDescent="0.25">
      <c r="B37" s="124" t="s">
        <v>379</v>
      </c>
      <c r="C37" s="28" t="s">
        <v>328</v>
      </c>
      <c r="D37" s="28" t="s">
        <v>442</v>
      </c>
      <c r="E37" s="122" t="s">
        <v>443</v>
      </c>
      <c r="F37" s="122"/>
      <c r="G37" s="123"/>
    </row>
    <row r="38" spans="2:7" ht="45" customHeight="1" x14ac:dyDescent="0.25">
      <c r="B38" s="125"/>
      <c r="C38" s="44" t="s">
        <v>421</v>
      </c>
      <c r="D38" s="44" t="s">
        <v>442</v>
      </c>
      <c r="E38" s="122" t="s">
        <v>444</v>
      </c>
      <c r="F38" s="122"/>
      <c r="G38" s="123"/>
    </row>
    <row r="39" spans="2:7" ht="45" customHeight="1" x14ac:dyDescent="0.25">
      <c r="B39" s="125"/>
      <c r="C39" s="44" t="s">
        <v>428</v>
      </c>
      <c r="D39" s="44" t="s">
        <v>303</v>
      </c>
      <c r="E39" s="122" t="s">
        <v>445</v>
      </c>
      <c r="F39" s="122"/>
      <c r="G39" s="123"/>
    </row>
    <row r="40" spans="2:7" ht="45" customHeight="1" x14ac:dyDescent="0.25">
      <c r="B40" s="125"/>
      <c r="C40" s="44" t="s">
        <v>427</v>
      </c>
      <c r="D40" s="44" t="s">
        <v>386</v>
      </c>
      <c r="E40" s="122" t="s">
        <v>448</v>
      </c>
      <c r="F40" s="122"/>
      <c r="G40" s="123"/>
    </row>
    <row r="41" spans="2:7" ht="45" customHeight="1" x14ac:dyDescent="0.25">
      <c r="B41" s="125"/>
      <c r="C41" s="44" t="s">
        <v>450</v>
      </c>
      <c r="D41" s="44" t="s">
        <v>386</v>
      </c>
      <c r="E41" s="122" t="s">
        <v>451</v>
      </c>
      <c r="F41" s="122"/>
      <c r="G41" s="123"/>
    </row>
    <row r="42" spans="2:7" ht="45" customHeight="1" thickBot="1" x14ac:dyDescent="0.3">
      <c r="B42" s="126"/>
      <c r="C42" s="37" t="s">
        <v>410</v>
      </c>
      <c r="D42" s="37" t="s">
        <v>303</v>
      </c>
      <c r="E42" s="122" t="s">
        <v>449</v>
      </c>
      <c r="F42" s="122"/>
      <c r="G42" s="123"/>
    </row>
    <row r="43" spans="2:7" ht="52.9" customHeight="1" thickBot="1" x14ac:dyDescent="0.3">
      <c r="B43" s="127" t="s">
        <v>425</v>
      </c>
      <c r="C43" s="128"/>
      <c r="D43" s="128"/>
      <c r="E43" s="128"/>
      <c r="F43" s="128"/>
      <c r="G43" s="129"/>
    </row>
    <row r="44" spans="2:7" ht="52.9" customHeight="1" thickBot="1" x14ac:dyDescent="0.3">
      <c r="B44" s="17" t="s">
        <v>299</v>
      </c>
      <c r="C44" s="41" t="s">
        <v>300</v>
      </c>
      <c r="D44" s="19" t="s">
        <v>301</v>
      </c>
      <c r="E44" s="130" t="s">
        <v>302</v>
      </c>
      <c r="F44" s="130"/>
      <c r="G44" s="131"/>
    </row>
    <row r="45" spans="2:7" ht="30" customHeight="1" x14ac:dyDescent="0.25">
      <c r="B45" s="124" t="s">
        <v>347</v>
      </c>
      <c r="C45" s="43" t="s">
        <v>0</v>
      </c>
      <c r="D45" s="43" t="s">
        <v>386</v>
      </c>
      <c r="E45" s="132" t="s">
        <v>426</v>
      </c>
      <c r="F45" s="132"/>
      <c r="G45" s="133"/>
    </row>
    <row r="46" spans="2:7" ht="30" customHeight="1" x14ac:dyDescent="0.25">
      <c r="B46" s="125"/>
      <c r="C46" s="45" t="s">
        <v>32</v>
      </c>
      <c r="D46" s="45" t="s">
        <v>386</v>
      </c>
      <c r="E46" s="120" t="s">
        <v>426</v>
      </c>
      <c r="F46" s="120"/>
      <c r="G46" s="121"/>
    </row>
    <row r="47" spans="2:7" ht="30" customHeight="1" x14ac:dyDescent="0.25">
      <c r="B47" s="125"/>
      <c r="C47" s="45" t="s">
        <v>376</v>
      </c>
      <c r="D47" s="45" t="s">
        <v>386</v>
      </c>
      <c r="E47" s="120" t="s">
        <v>426</v>
      </c>
      <c r="F47" s="120"/>
      <c r="G47" s="121"/>
    </row>
    <row r="48" spans="2:7" ht="30" customHeight="1" thickBot="1" x14ac:dyDescent="0.3">
      <c r="B48" s="126"/>
      <c r="C48" s="46" t="s">
        <v>24</v>
      </c>
      <c r="D48" s="46" t="s">
        <v>386</v>
      </c>
      <c r="E48" s="134" t="s">
        <v>426</v>
      </c>
      <c r="F48" s="134"/>
      <c r="G48" s="135"/>
    </row>
    <row r="49" spans="2:7" ht="30" customHeight="1" x14ac:dyDescent="0.25">
      <c r="B49" s="136" t="s">
        <v>446</v>
      </c>
      <c r="C49" s="42" t="s">
        <v>328</v>
      </c>
      <c r="D49" s="42" t="s">
        <v>305</v>
      </c>
      <c r="E49" s="120" t="s">
        <v>437</v>
      </c>
      <c r="F49" s="120"/>
      <c r="G49" s="121"/>
    </row>
    <row r="50" spans="2:7" ht="45" customHeight="1" x14ac:dyDescent="0.25">
      <c r="B50" s="137"/>
      <c r="C50" s="44" t="s">
        <v>421</v>
      </c>
      <c r="D50" s="44" t="s">
        <v>305</v>
      </c>
      <c r="E50" s="120" t="s">
        <v>438</v>
      </c>
      <c r="F50" s="120"/>
      <c r="G50" s="121"/>
    </row>
    <row r="51" spans="2:7" ht="30" customHeight="1" x14ac:dyDescent="0.25">
      <c r="B51" s="137"/>
      <c r="C51" s="44" t="s">
        <v>447</v>
      </c>
      <c r="D51" s="44" t="s">
        <v>303</v>
      </c>
      <c r="E51" s="120" t="s">
        <v>433</v>
      </c>
      <c r="F51" s="120"/>
      <c r="G51" s="121"/>
    </row>
    <row r="52" spans="2:7" ht="30" customHeight="1" x14ac:dyDescent="0.25">
      <c r="B52" s="137"/>
      <c r="C52" s="44" t="s">
        <v>422</v>
      </c>
      <c r="D52" s="44" t="s">
        <v>303</v>
      </c>
      <c r="E52" s="120" t="s">
        <v>434</v>
      </c>
      <c r="F52" s="120"/>
      <c r="G52" s="121"/>
    </row>
    <row r="53" spans="2:7" ht="30" customHeight="1" x14ac:dyDescent="0.25">
      <c r="B53" s="137"/>
      <c r="C53" s="39" t="s">
        <v>431</v>
      </c>
      <c r="D53" s="39" t="s">
        <v>303</v>
      </c>
      <c r="E53" s="120" t="s">
        <v>435</v>
      </c>
      <c r="F53" s="120"/>
      <c r="G53" s="121"/>
    </row>
    <row r="54" spans="2:7" ht="45" customHeight="1" x14ac:dyDescent="0.25">
      <c r="B54" s="137"/>
      <c r="C54" s="60" t="s">
        <v>439</v>
      </c>
      <c r="D54" s="60" t="s">
        <v>303</v>
      </c>
      <c r="E54" s="120" t="s">
        <v>440</v>
      </c>
      <c r="F54" s="120"/>
      <c r="G54" s="121"/>
    </row>
    <row r="55" spans="2:7" ht="30" customHeight="1" thickBot="1" x14ac:dyDescent="0.3">
      <c r="B55" s="138"/>
      <c r="C55" s="40" t="s">
        <v>436</v>
      </c>
      <c r="D55" s="40" t="s">
        <v>303</v>
      </c>
      <c r="E55" s="134" t="s">
        <v>441</v>
      </c>
      <c r="F55" s="134"/>
      <c r="G55" s="135"/>
    </row>
    <row r="56" spans="2:7" ht="45" customHeight="1" thickBot="1" x14ac:dyDescent="0.3">
      <c r="B56" s="127" t="s">
        <v>432</v>
      </c>
      <c r="C56" s="128"/>
      <c r="D56" s="128"/>
      <c r="E56" s="128"/>
      <c r="F56" s="128"/>
      <c r="G56" s="129"/>
    </row>
    <row r="57" spans="2:7" ht="34.9" customHeight="1" thickBot="1" x14ac:dyDescent="0.3">
      <c r="B57" s="17" t="s">
        <v>299</v>
      </c>
      <c r="C57" s="18" t="s">
        <v>300</v>
      </c>
      <c r="D57" s="19" t="s">
        <v>301</v>
      </c>
      <c r="E57" s="130" t="s">
        <v>302</v>
      </c>
      <c r="F57" s="130"/>
      <c r="G57" s="131"/>
    </row>
    <row r="58" spans="2:7" ht="30" customHeight="1" x14ac:dyDescent="0.25">
      <c r="B58" s="136" t="s">
        <v>314</v>
      </c>
      <c r="C58" s="16" t="s">
        <v>315</v>
      </c>
      <c r="D58" s="16" t="s">
        <v>303</v>
      </c>
      <c r="E58" s="132" t="s">
        <v>316</v>
      </c>
      <c r="F58" s="132"/>
      <c r="G58" s="133"/>
    </row>
    <row r="59" spans="2:7" ht="30" customHeight="1" x14ac:dyDescent="0.25">
      <c r="B59" s="137"/>
      <c r="C59" s="14" t="s">
        <v>317</v>
      </c>
      <c r="D59" s="14" t="s">
        <v>303</v>
      </c>
      <c r="E59" s="120" t="s">
        <v>318</v>
      </c>
      <c r="F59" s="120"/>
      <c r="G59" s="121"/>
    </row>
    <row r="60" spans="2:7" ht="30" customHeight="1" thickBot="1" x14ac:dyDescent="0.3">
      <c r="B60" s="138"/>
      <c r="C60" s="15" t="s">
        <v>319</v>
      </c>
      <c r="D60" s="15" t="s">
        <v>303</v>
      </c>
      <c r="E60" s="134" t="s">
        <v>320</v>
      </c>
      <c r="F60" s="134"/>
      <c r="G60" s="135"/>
    </row>
    <row r="61" spans="2:7" x14ac:dyDescent="0.25">
      <c r="G61" s="1" t="s">
        <v>321</v>
      </c>
    </row>
  </sheetData>
  <sheetProtection algorithmName="SHA-512" hashValue="w9AEJBItpLnYuImDF17N/N6JYQsLgN1yXSC1zP27wqBZIrzexGfXKMNkPeP1XIqeupqjJURiC0YTyvEd7qN08g==" saltValue="bLHfno4c6CcuKMP8d8ut3A==" spinCount="100000" sheet="1" formatCells="0" formatColumns="0" formatRows="0"/>
  <mergeCells count="57">
    <mergeCell ref="B2:G2"/>
    <mergeCell ref="C3:G3"/>
    <mergeCell ref="C4:G4"/>
    <mergeCell ref="B23:C23"/>
    <mergeCell ref="D23:E23"/>
    <mergeCell ref="F23:G23"/>
    <mergeCell ref="B5:G5"/>
    <mergeCell ref="B6:G10"/>
    <mergeCell ref="B17:G17"/>
    <mergeCell ref="B18:G22"/>
    <mergeCell ref="B11:G11"/>
    <mergeCell ref="B12:G16"/>
    <mergeCell ref="D25:E25"/>
    <mergeCell ref="F25:G25"/>
    <mergeCell ref="B27:G27"/>
    <mergeCell ref="E28:G28"/>
    <mergeCell ref="B29:B36"/>
    <mergeCell ref="E29:G29"/>
    <mergeCell ref="E31:G31"/>
    <mergeCell ref="E32:G32"/>
    <mergeCell ref="E34:G34"/>
    <mergeCell ref="E35:G35"/>
    <mergeCell ref="E36:G36"/>
    <mergeCell ref="E33:G33"/>
    <mergeCell ref="B26:G26"/>
    <mergeCell ref="B24:C25"/>
    <mergeCell ref="D24:E24"/>
    <mergeCell ref="F24:G24"/>
    <mergeCell ref="E57:G57"/>
    <mergeCell ref="B58:B60"/>
    <mergeCell ref="E58:G58"/>
    <mergeCell ref="E59:G59"/>
    <mergeCell ref="E60:G60"/>
    <mergeCell ref="B56:G56"/>
    <mergeCell ref="B43:G43"/>
    <mergeCell ref="E44:G44"/>
    <mergeCell ref="B45:B48"/>
    <mergeCell ref="E45:G45"/>
    <mergeCell ref="E48:G48"/>
    <mergeCell ref="B49:B55"/>
    <mergeCell ref="E49:G49"/>
    <mergeCell ref="E53:G53"/>
    <mergeCell ref="E55:G55"/>
    <mergeCell ref="E50:G50"/>
    <mergeCell ref="E51:G51"/>
    <mergeCell ref="E52:G52"/>
    <mergeCell ref="E54:G54"/>
    <mergeCell ref="E46:G46"/>
    <mergeCell ref="E47:G47"/>
    <mergeCell ref="E30:G30"/>
    <mergeCell ref="E39:G39"/>
    <mergeCell ref="E40:G40"/>
    <mergeCell ref="E42:G42"/>
    <mergeCell ref="B37:B42"/>
    <mergeCell ref="E37:G37"/>
    <mergeCell ref="E38:G38"/>
    <mergeCell ref="E41:G41"/>
  </mergeCells>
  <pageMargins left="0.7" right="0.7" top="0.75" bottom="0.75" header="0.3" footer="0.3"/>
  <pageSetup scale="51" orientation="portrait" r:id="rId1"/>
  <headerFooter>
    <oddHeader>&amp;C&amp;"-,Bold"&amp;14HEALTH SYSTEMS DIVISION
HOUSING ASSISTANCE SERVICES  PROGRAM
SUMMARY REPORTING FORM</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6E8B6F-9EDB-492D-BB05-4475688DD940}">
  <dimension ref="B1:J39"/>
  <sheetViews>
    <sheetView showGridLines="0" tabSelected="1" zoomScale="90" zoomScaleNormal="90" workbookViewId="0">
      <selection activeCell="E13" sqref="E13"/>
    </sheetView>
  </sheetViews>
  <sheetFormatPr defaultColWidth="8.85546875" defaultRowHeight="16.5" x14ac:dyDescent="0.3"/>
  <cols>
    <col min="1" max="1" width="2.7109375" style="91" customWidth="1"/>
    <col min="2" max="2" width="30.7109375" style="91" customWidth="1"/>
    <col min="3" max="4" width="28.28515625" style="91" customWidth="1"/>
    <col min="5" max="8" width="30.7109375" style="91" customWidth="1"/>
    <col min="9" max="11" width="8.85546875" style="91"/>
    <col min="12" max="12" width="37.7109375" style="91" bestFit="1" customWidth="1"/>
    <col min="13" max="13" width="32.28515625" style="91" bestFit="1" customWidth="1"/>
    <col min="14" max="16384" width="8.85546875" style="91"/>
  </cols>
  <sheetData>
    <row r="1" spans="2:10" ht="17.25" thickBot="1" x14ac:dyDescent="0.35"/>
    <row r="2" spans="2:10" ht="85.15" customHeight="1" thickBot="1" x14ac:dyDescent="0.35">
      <c r="B2" s="207" t="s">
        <v>367</v>
      </c>
      <c r="C2" s="208"/>
      <c r="D2" s="208"/>
      <c r="E2" s="208"/>
      <c r="F2" s="208"/>
      <c r="G2" s="208"/>
      <c r="H2" s="209"/>
    </row>
    <row r="3" spans="2:10" ht="45" customHeight="1" x14ac:dyDescent="0.3">
      <c r="B3" s="210" t="s">
        <v>347</v>
      </c>
      <c r="C3" s="211"/>
      <c r="D3" s="211"/>
      <c r="E3" s="211"/>
      <c r="F3" s="212"/>
      <c r="G3" s="213" t="s">
        <v>322</v>
      </c>
      <c r="H3" s="214"/>
    </row>
    <row r="4" spans="2:10" ht="27.6" customHeight="1" thickBot="1" x14ac:dyDescent="0.35">
      <c r="B4" s="92" t="s">
        <v>304</v>
      </c>
      <c r="C4" s="224"/>
      <c r="D4" s="225"/>
      <c r="E4" s="93" t="s">
        <v>334</v>
      </c>
      <c r="F4" s="47"/>
      <c r="G4" s="215" t="s">
        <v>323</v>
      </c>
      <c r="H4" s="216"/>
    </row>
    <row r="5" spans="2:10" ht="27.6" customHeight="1" thickBot="1" x14ac:dyDescent="0.35">
      <c r="B5" s="92" t="s">
        <v>307</v>
      </c>
      <c r="C5" s="224"/>
      <c r="D5" s="225"/>
      <c r="E5" s="93" t="s">
        <v>308</v>
      </c>
      <c r="F5" s="24"/>
      <c r="G5" s="118" t="s">
        <v>364</v>
      </c>
      <c r="H5" s="119" t="s">
        <v>363</v>
      </c>
    </row>
    <row r="6" spans="2:10" ht="27" customHeight="1" x14ac:dyDescent="0.3">
      <c r="B6" s="92" t="s">
        <v>340</v>
      </c>
      <c r="C6" s="224"/>
      <c r="D6" s="225"/>
      <c r="E6" s="93" t="s">
        <v>325</v>
      </c>
      <c r="F6" s="90"/>
      <c r="G6" s="116" t="s">
        <v>365</v>
      </c>
      <c r="H6" s="117" t="str">
        <f>IFERROR(INDEX('Data Validation'!G:G,MATCH('1. Invoice Form'!H5:H5,'Data Validation'!F:F,0)),"")</f>
        <v>Upon Closing</v>
      </c>
    </row>
    <row r="7" spans="2:10" ht="25.15" customHeight="1" x14ac:dyDescent="0.3">
      <c r="B7" s="92" t="s">
        <v>327</v>
      </c>
      <c r="C7" s="224"/>
      <c r="D7" s="225"/>
      <c r="E7" s="93" t="s">
        <v>326</v>
      </c>
      <c r="F7" s="24"/>
      <c r="G7" s="220" t="s">
        <v>368</v>
      </c>
      <c r="H7" s="221"/>
    </row>
    <row r="8" spans="2:10" ht="25.15" customHeight="1" thickBot="1" x14ac:dyDescent="0.35">
      <c r="B8" s="94" t="s">
        <v>312</v>
      </c>
      <c r="C8" s="226"/>
      <c r="D8" s="227"/>
      <c r="E8" s="93" t="s">
        <v>313</v>
      </c>
      <c r="F8" s="25"/>
      <c r="G8" s="222" t="s">
        <v>488</v>
      </c>
      <c r="H8" s="223"/>
    </row>
    <row r="9" spans="2:10" ht="45" customHeight="1" x14ac:dyDescent="0.3">
      <c r="B9" s="217" t="s">
        <v>366</v>
      </c>
      <c r="C9" s="218"/>
      <c r="D9" s="218"/>
      <c r="E9" s="218"/>
      <c r="F9" s="218"/>
      <c r="G9" s="218"/>
      <c r="H9" s="219"/>
    </row>
    <row r="10" spans="2:10" ht="30" customHeight="1" thickBot="1" x14ac:dyDescent="0.35">
      <c r="B10" s="95" t="s">
        <v>328</v>
      </c>
      <c r="C10" s="203" t="s">
        <v>421</v>
      </c>
      <c r="D10" s="204"/>
      <c r="E10" s="96" t="s">
        <v>428</v>
      </c>
      <c r="F10" s="96" t="s">
        <v>427</v>
      </c>
      <c r="G10" s="188" t="s">
        <v>410</v>
      </c>
      <c r="H10" s="189"/>
    </row>
    <row r="11" spans="2:10" ht="30" customHeight="1" x14ac:dyDescent="0.3">
      <c r="B11" s="196" t="s">
        <v>418</v>
      </c>
      <c r="C11" s="201" t="s">
        <v>387</v>
      </c>
      <c r="D11" s="202"/>
      <c r="E11" s="52"/>
      <c r="F11" s="61">
        <f>SUMIF('2. Expenditure Details'!$C:$C,$C:$C,'2. Expenditure Details'!$G:$G)</f>
        <v>0</v>
      </c>
      <c r="G11" s="190"/>
      <c r="H11" s="191"/>
      <c r="J11" s="97"/>
    </row>
    <row r="12" spans="2:10" ht="30" customHeight="1" x14ac:dyDescent="0.3">
      <c r="B12" s="197"/>
      <c r="C12" s="192" t="s">
        <v>404</v>
      </c>
      <c r="D12" s="193"/>
      <c r="E12" s="20"/>
      <c r="F12" s="62">
        <f>SUMIF('2. Expenditure Details'!$C:$C,$C:$C,'2. Expenditure Details'!$G:$G)</f>
        <v>0</v>
      </c>
      <c r="G12" s="205"/>
      <c r="H12" s="206"/>
    </row>
    <row r="13" spans="2:10" ht="30" customHeight="1" x14ac:dyDescent="0.3">
      <c r="B13" s="197"/>
      <c r="C13" s="192" t="s">
        <v>388</v>
      </c>
      <c r="D13" s="193"/>
      <c r="E13" s="20"/>
      <c r="F13" s="62">
        <f>SUMIF('2. Expenditure Details'!$C:$C,$C:$C,'2. Expenditure Details'!$G:$G)</f>
        <v>0</v>
      </c>
      <c r="G13" s="205"/>
      <c r="H13" s="206"/>
    </row>
    <row r="14" spans="2:10" ht="30" customHeight="1" x14ac:dyDescent="0.3">
      <c r="B14" s="197"/>
      <c r="C14" s="192" t="s">
        <v>389</v>
      </c>
      <c r="D14" s="193"/>
      <c r="E14" s="20"/>
      <c r="F14" s="62">
        <f>SUMIF('2. Expenditure Details'!$C:$C,$C:$C,'2. Expenditure Details'!$G:$G)</f>
        <v>0</v>
      </c>
      <c r="G14" s="205"/>
      <c r="H14" s="206"/>
    </row>
    <row r="15" spans="2:10" ht="30" customHeight="1" x14ac:dyDescent="0.3">
      <c r="B15" s="197"/>
      <c r="C15" s="192" t="s">
        <v>390</v>
      </c>
      <c r="D15" s="193"/>
      <c r="E15" s="20"/>
      <c r="F15" s="62">
        <f>SUMIF('2. Expenditure Details'!$C:$C,$C:$C,'2. Expenditure Details'!$G:$G)</f>
        <v>0</v>
      </c>
      <c r="G15" s="205"/>
      <c r="H15" s="206"/>
    </row>
    <row r="16" spans="2:10" ht="30" customHeight="1" x14ac:dyDescent="0.3">
      <c r="B16" s="197"/>
      <c r="C16" s="192" t="s">
        <v>391</v>
      </c>
      <c r="D16" s="193"/>
      <c r="E16" s="20"/>
      <c r="F16" s="62">
        <f>SUMIF('2. Expenditure Details'!$C:$C,$C:$C,'2. Expenditure Details'!$G:$G)</f>
        <v>0</v>
      </c>
      <c r="G16" s="205"/>
      <c r="H16" s="206"/>
    </row>
    <row r="17" spans="2:8" ht="30" customHeight="1" x14ac:dyDescent="0.3">
      <c r="B17" s="197"/>
      <c r="C17" s="192" t="s">
        <v>392</v>
      </c>
      <c r="D17" s="193"/>
      <c r="E17" s="20"/>
      <c r="F17" s="62">
        <f>SUMIF('2. Expenditure Details'!$C:$C,$C:$C,'2. Expenditure Details'!$G:$G)</f>
        <v>0</v>
      </c>
      <c r="G17" s="205"/>
      <c r="H17" s="206"/>
    </row>
    <row r="18" spans="2:8" ht="30" customHeight="1" x14ac:dyDescent="0.3">
      <c r="B18" s="197"/>
      <c r="C18" s="192" t="s">
        <v>393</v>
      </c>
      <c r="D18" s="193"/>
      <c r="E18" s="20"/>
      <c r="F18" s="62">
        <f>SUMIF('2. Expenditure Details'!$C:$C,$C:$C,'2. Expenditure Details'!$G:$G)</f>
        <v>0</v>
      </c>
      <c r="G18" s="205"/>
      <c r="H18" s="206"/>
    </row>
    <row r="19" spans="2:8" ht="30" customHeight="1" x14ac:dyDescent="0.3">
      <c r="B19" s="197"/>
      <c r="C19" s="192" t="s">
        <v>394</v>
      </c>
      <c r="D19" s="193"/>
      <c r="E19" s="20"/>
      <c r="F19" s="62">
        <f>SUMIF('2. Expenditure Details'!$C:$C,$C:$C,'2. Expenditure Details'!$G:$G)</f>
        <v>0</v>
      </c>
      <c r="G19" s="205"/>
      <c r="H19" s="206"/>
    </row>
    <row r="20" spans="2:8" ht="30" customHeight="1" x14ac:dyDescent="0.3">
      <c r="B20" s="197"/>
      <c r="C20" s="192" t="s">
        <v>395</v>
      </c>
      <c r="D20" s="193"/>
      <c r="E20" s="20"/>
      <c r="F20" s="62">
        <f>SUMIF('2. Expenditure Details'!$C:$C,$C:$C,'2. Expenditure Details'!$G:$G)</f>
        <v>0</v>
      </c>
      <c r="G20" s="205"/>
      <c r="H20" s="206"/>
    </row>
    <row r="21" spans="2:8" ht="30" customHeight="1" thickBot="1" x14ac:dyDescent="0.35">
      <c r="B21" s="197"/>
      <c r="C21" s="199" t="s">
        <v>415</v>
      </c>
      <c r="D21" s="200"/>
      <c r="E21" s="57"/>
      <c r="F21" s="63">
        <f>SUMIF('2. Expenditure Details'!$C:$C,$C:$C,'2. Expenditure Details'!$G:$G)</f>
        <v>0</v>
      </c>
      <c r="G21" s="228"/>
      <c r="H21" s="229"/>
    </row>
    <row r="22" spans="2:8" ht="30" customHeight="1" thickBot="1" x14ac:dyDescent="0.35">
      <c r="B22" s="185" t="s">
        <v>430</v>
      </c>
      <c r="C22" s="186"/>
      <c r="D22" s="187"/>
      <c r="E22" s="64">
        <f>SUM(E11:E21)</f>
        <v>0</v>
      </c>
      <c r="F22" s="64">
        <f>SUM(F11:F21)</f>
        <v>0</v>
      </c>
      <c r="G22" s="230"/>
      <c r="H22" s="231"/>
    </row>
    <row r="23" spans="2:8" ht="30" customHeight="1" x14ac:dyDescent="0.3">
      <c r="B23" s="196" t="s">
        <v>417</v>
      </c>
      <c r="C23" s="201" t="s">
        <v>396</v>
      </c>
      <c r="D23" s="202"/>
      <c r="E23" s="52"/>
      <c r="F23" s="62">
        <f>SUMIF('2. Expenditure Details'!$C:$C,$C:$C,'2. Expenditure Details'!$G:$G)</f>
        <v>0</v>
      </c>
      <c r="G23" s="190"/>
      <c r="H23" s="191"/>
    </row>
    <row r="24" spans="2:8" ht="30" customHeight="1" x14ac:dyDescent="0.3">
      <c r="B24" s="197"/>
      <c r="C24" s="192" t="s">
        <v>397</v>
      </c>
      <c r="D24" s="193"/>
      <c r="E24" s="20"/>
      <c r="F24" s="62">
        <f>SUMIF('2. Expenditure Details'!$C:$C,$C:$C,'2. Expenditure Details'!$G:$G)</f>
        <v>0</v>
      </c>
      <c r="G24" s="205"/>
      <c r="H24" s="206"/>
    </row>
    <row r="25" spans="2:8" ht="30" customHeight="1" x14ac:dyDescent="0.3">
      <c r="B25" s="197"/>
      <c r="C25" s="192" t="s">
        <v>398</v>
      </c>
      <c r="D25" s="193"/>
      <c r="E25" s="20"/>
      <c r="F25" s="62">
        <f>SUMIF('2. Expenditure Details'!$C:$C,$C:$C,'2. Expenditure Details'!$G:$G)</f>
        <v>0</v>
      </c>
      <c r="G25" s="205"/>
      <c r="H25" s="206"/>
    </row>
    <row r="26" spans="2:8" ht="30" customHeight="1" x14ac:dyDescent="0.3">
      <c r="B26" s="197"/>
      <c r="C26" s="192" t="s">
        <v>412</v>
      </c>
      <c r="D26" s="193"/>
      <c r="E26" s="20"/>
      <c r="F26" s="62">
        <f>SUMIF('2. Expenditure Details'!$C:$C,$C:$C,'2. Expenditure Details'!$G:$G)</f>
        <v>0</v>
      </c>
      <c r="G26" s="205"/>
      <c r="H26" s="206"/>
    </row>
    <row r="27" spans="2:8" ht="30" customHeight="1" x14ac:dyDescent="0.3">
      <c r="B27" s="197"/>
      <c r="C27" s="192" t="s">
        <v>411</v>
      </c>
      <c r="D27" s="193"/>
      <c r="E27" s="20"/>
      <c r="F27" s="62">
        <f>SUMIF('2. Expenditure Details'!$C:$C,$C:$C,'2. Expenditure Details'!$G:$G)</f>
        <v>0</v>
      </c>
      <c r="G27" s="205"/>
      <c r="H27" s="206"/>
    </row>
    <row r="28" spans="2:8" ht="30" customHeight="1" x14ac:dyDescent="0.3">
      <c r="B28" s="197"/>
      <c r="C28" s="192" t="s">
        <v>401</v>
      </c>
      <c r="D28" s="193"/>
      <c r="E28" s="20"/>
      <c r="F28" s="62">
        <f>SUMIF('2. Expenditure Details'!$C:$C,$C:$C,'2. Expenditure Details'!$G:$G)</f>
        <v>0</v>
      </c>
      <c r="G28" s="205"/>
      <c r="H28" s="206"/>
    </row>
    <row r="29" spans="2:8" ht="30" customHeight="1" x14ac:dyDescent="0.3">
      <c r="B29" s="197"/>
      <c r="C29" s="192" t="s">
        <v>399</v>
      </c>
      <c r="D29" s="193"/>
      <c r="E29" s="20"/>
      <c r="F29" s="62">
        <f>SUMIF('2. Expenditure Details'!$C:$C,$C:$C,'2. Expenditure Details'!$G:$G)</f>
        <v>0</v>
      </c>
      <c r="G29" s="205"/>
      <c r="H29" s="206"/>
    </row>
    <row r="30" spans="2:8" ht="30" customHeight="1" x14ac:dyDescent="0.3">
      <c r="B30" s="197"/>
      <c r="C30" s="192" t="s">
        <v>406</v>
      </c>
      <c r="D30" s="193"/>
      <c r="E30" s="20"/>
      <c r="F30" s="62">
        <f>SUMIF('2. Expenditure Details'!$C:$C,$C:$C,'2. Expenditure Details'!$G:$G)</f>
        <v>0</v>
      </c>
      <c r="G30" s="205"/>
      <c r="H30" s="206"/>
    </row>
    <row r="31" spans="2:8" ht="30" customHeight="1" x14ac:dyDescent="0.3">
      <c r="B31" s="197"/>
      <c r="C31" s="192" t="s">
        <v>407</v>
      </c>
      <c r="D31" s="193"/>
      <c r="E31" s="20"/>
      <c r="F31" s="62">
        <f>SUMIF('2. Expenditure Details'!$C:$C,$C:$C,'2. Expenditure Details'!$G:$G)</f>
        <v>0</v>
      </c>
      <c r="G31" s="205"/>
      <c r="H31" s="206"/>
    </row>
    <row r="32" spans="2:8" ht="30" customHeight="1" x14ac:dyDescent="0.3">
      <c r="B32" s="197"/>
      <c r="C32" s="192" t="s">
        <v>413</v>
      </c>
      <c r="D32" s="193"/>
      <c r="E32" s="20"/>
      <c r="F32" s="62">
        <f>SUMIF('2. Expenditure Details'!$C:$C,$C:$C,'2. Expenditure Details'!$G:$G)</f>
        <v>0</v>
      </c>
      <c r="G32" s="205"/>
      <c r="H32" s="206"/>
    </row>
    <row r="33" spans="2:8" ht="30" customHeight="1" x14ac:dyDescent="0.3">
      <c r="B33" s="197"/>
      <c r="C33" s="192" t="s">
        <v>400</v>
      </c>
      <c r="D33" s="193"/>
      <c r="E33" s="20"/>
      <c r="F33" s="62">
        <f>SUMIF('2. Expenditure Details'!$C:$C,$C:$C,'2. Expenditure Details'!$G:$G)</f>
        <v>0</v>
      </c>
      <c r="G33" s="205"/>
      <c r="H33" s="206"/>
    </row>
    <row r="34" spans="2:8" ht="30" customHeight="1" x14ac:dyDescent="0.3">
      <c r="B34" s="197"/>
      <c r="C34" s="192" t="s">
        <v>414</v>
      </c>
      <c r="D34" s="193"/>
      <c r="E34" s="20"/>
      <c r="F34" s="62">
        <f>SUMIF('2. Expenditure Details'!$C:$C,$C:$C,'2. Expenditure Details'!$G:$G)</f>
        <v>0</v>
      </c>
      <c r="G34" s="205"/>
      <c r="H34" s="206"/>
    </row>
    <row r="35" spans="2:8" ht="30" customHeight="1" x14ac:dyDescent="0.3">
      <c r="B35" s="197"/>
      <c r="C35" s="192" t="s">
        <v>402</v>
      </c>
      <c r="D35" s="193"/>
      <c r="E35" s="20"/>
      <c r="F35" s="62">
        <f>SUMIF('2. Expenditure Details'!$C:$C,$C:$C,'2. Expenditure Details'!$G:$G)</f>
        <v>0</v>
      </c>
      <c r="G35" s="205"/>
      <c r="H35" s="206"/>
    </row>
    <row r="36" spans="2:8" ht="30" customHeight="1" x14ac:dyDescent="0.3">
      <c r="B36" s="197"/>
      <c r="C36" s="192" t="s">
        <v>403</v>
      </c>
      <c r="D36" s="193"/>
      <c r="E36" s="20"/>
      <c r="F36" s="62">
        <f>SUMIF('2. Expenditure Details'!$C:$C,$C:$C,'2. Expenditure Details'!$G:$G)</f>
        <v>0</v>
      </c>
      <c r="G36" s="205"/>
      <c r="H36" s="206"/>
    </row>
    <row r="37" spans="2:8" ht="30" customHeight="1" thickBot="1" x14ac:dyDescent="0.35">
      <c r="B37" s="198"/>
      <c r="C37" s="194" t="s">
        <v>416</v>
      </c>
      <c r="D37" s="195"/>
      <c r="E37" s="53"/>
      <c r="F37" s="62">
        <f>SUMIF('2. Expenditure Details'!$C:$C,$C:$C,'2. Expenditure Details'!$G:$G)</f>
        <v>0</v>
      </c>
      <c r="G37" s="232"/>
      <c r="H37" s="233"/>
    </row>
    <row r="38" spans="2:8" ht="30" customHeight="1" thickBot="1" x14ac:dyDescent="0.35">
      <c r="B38" s="185" t="s">
        <v>408</v>
      </c>
      <c r="C38" s="186"/>
      <c r="D38" s="187"/>
      <c r="E38" s="64">
        <f>SUM(E23:E37)</f>
        <v>0</v>
      </c>
      <c r="F38" s="64">
        <f>SUM(F23:F37)</f>
        <v>0</v>
      </c>
      <c r="G38" s="230"/>
      <c r="H38" s="231"/>
    </row>
    <row r="39" spans="2:8" ht="27" customHeight="1" thickBot="1" x14ac:dyDescent="0.35">
      <c r="B39" s="185" t="s">
        <v>429</v>
      </c>
      <c r="C39" s="186"/>
      <c r="D39" s="187"/>
      <c r="E39" s="64">
        <f>E38+E22</f>
        <v>0</v>
      </c>
      <c r="F39" s="64">
        <f>F38+F22</f>
        <v>0</v>
      </c>
      <c r="G39" s="230"/>
      <c r="H39" s="231"/>
    </row>
  </sheetData>
  <sheetProtection algorithmName="SHA-512" hashValue="LaoFKTa6mT9yY2xEaweLt2X3Um7zMrq5P9rcvlb+7mozJJ8gDWZ0qOOFQMmO8akuLuMHourdLvyJzCubwNpSmA==" saltValue="9z3Yh7R18ogTvAwCP5BKwQ==" spinCount="100000" sheet="1" objects="1" scenarios="1"/>
  <mergeCells count="74">
    <mergeCell ref="G37:H37"/>
    <mergeCell ref="G38:H38"/>
    <mergeCell ref="G39:H39"/>
    <mergeCell ref="G32:H32"/>
    <mergeCell ref="G33:H33"/>
    <mergeCell ref="G34:H34"/>
    <mergeCell ref="G35:H35"/>
    <mergeCell ref="G36:H36"/>
    <mergeCell ref="G27:H27"/>
    <mergeCell ref="G28:H28"/>
    <mergeCell ref="G29:H29"/>
    <mergeCell ref="G30:H30"/>
    <mergeCell ref="G31:H31"/>
    <mergeCell ref="G22:H22"/>
    <mergeCell ref="G23:H23"/>
    <mergeCell ref="G24:H24"/>
    <mergeCell ref="G25:H25"/>
    <mergeCell ref="G26:H26"/>
    <mergeCell ref="G17:H17"/>
    <mergeCell ref="G18:H18"/>
    <mergeCell ref="G19:H19"/>
    <mergeCell ref="G20:H20"/>
    <mergeCell ref="G21:H21"/>
    <mergeCell ref="B2:H2"/>
    <mergeCell ref="B3:F3"/>
    <mergeCell ref="G3:H3"/>
    <mergeCell ref="G4:H4"/>
    <mergeCell ref="B9:H9"/>
    <mergeCell ref="G7:H7"/>
    <mergeCell ref="G8:H8"/>
    <mergeCell ref="C4:D4"/>
    <mergeCell ref="C5:D5"/>
    <mergeCell ref="C7:D7"/>
    <mergeCell ref="C8:D8"/>
    <mergeCell ref="C6:D6"/>
    <mergeCell ref="G15:H15"/>
    <mergeCell ref="G16:H16"/>
    <mergeCell ref="G12:H12"/>
    <mergeCell ref="G13:H13"/>
    <mergeCell ref="G14:H14"/>
    <mergeCell ref="C10:D10"/>
    <mergeCell ref="C11:D11"/>
    <mergeCell ref="C12:D12"/>
    <mergeCell ref="C13:D13"/>
    <mergeCell ref="C14:D14"/>
    <mergeCell ref="C27:D27"/>
    <mergeCell ref="C28:D28"/>
    <mergeCell ref="B11:B21"/>
    <mergeCell ref="B23:B37"/>
    <mergeCell ref="C15:D15"/>
    <mergeCell ref="C16:D16"/>
    <mergeCell ref="C17:D17"/>
    <mergeCell ref="C18:D18"/>
    <mergeCell ref="C19:D19"/>
    <mergeCell ref="C20:D20"/>
    <mergeCell ref="C21:D21"/>
    <mergeCell ref="C23:D23"/>
    <mergeCell ref="B22:D22"/>
    <mergeCell ref="B38:D38"/>
    <mergeCell ref="B39:D39"/>
    <mergeCell ref="G10:H10"/>
    <mergeCell ref="G11:H11"/>
    <mergeCell ref="C34:D34"/>
    <mergeCell ref="C35:D35"/>
    <mergeCell ref="C36:D36"/>
    <mergeCell ref="C37:D37"/>
    <mergeCell ref="C29:D29"/>
    <mergeCell ref="C30:D30"/>
    <mergeCell ref="C31:D31"/>
    <mergeCell ref="C32:D32"/>
    <mergeCell ref="C33:D33"/>
    <mergeCell ref="C24:D24"/>
    <mergeCell ref="C25:D25"/>
    <mergeCell ref="C26:D26"/>
  </mergeCells>
  <conditionalFormatting sqref="F11:F12">
    <cfRule type="expression" dxfId="13" priority="19">
      <formula>F11&lt;&gt;E11</formula>
    </cfRule>
  </conditionalFormatting>
  <conditionalFormatting sqref="F13:F21">
    <cfRule type="expression" dxfId="12" priority="2">
      <formula>F13&lt;&gt;E13</formula>
    </cfRule>
  </conditionalFormatting>
  <conditionalFormatting sqref="F23:F37">
    <cfRule type="expression" dxfId="11" priority="1">
      <formula>F23&lt;&gt;E23</formula>
    </cfRule>
  </conditionalFormatting>
  <dataValidations count="1">
    <dataValidation type="list" allowBlank="1" showInputMessage="1" showErrorMessage="1" sqref="C4" xr:uid="{74493501-9491-4B9C-99B5-1D4F553E853A}">
      <formula1>Organizations</formula1>
    </dataValidation>
  </dataValidations>
  <pageMargins left="0.7" right="0.7" top="0.75" bottom="0.75" header="0.3" footer="0.3"/>
  <pageSetup scale="51" orientation="portrait" r:id="rId1"/>
  <headerFooter>
    <oddHeader>&amp;C&amp;"-,Bold"&amp;14HEALTH SYSTEMS DIVISION
HOUSING ASSISTANCE SERVICES  PROGRAM
SUMMARY REPORTING FORM</oddHeader>
  </headerFooter>
  <ignoredErrors>
    <ignoredError sqref="F22" formula="1"/>
  </ignoredErrors>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CBCC6A2-7D44-4B00-9100-B669BF9E349E}">
          <x14:formula1>
            <xm:f>'Data Validation'!$N$2:$N$37</xm:f>
          </x14:formula1>
          <xm:sqref>F4</xm:sqref>
        </x14:dataValidation>
        <x14:dataValidation type="list" allowBlank="1" showInputMessage="1" showErrorMessage="1" xr:uid="{6342A8A2-7E56-4CF1-BD9F-FB3A58CB23CA}">
          <x14:formula1>
            <xm:f>'Data Validation'!$T$2:$T$3</xm:f>
          </x14:formula1>
          <xm:sqref>C6:D6</xm:sqref>
        </x14:dataValidation>
        <x14:dataValidation type="list" allowBlank="1" showInputMessage="1" showErrorMessage="1" xr:uid="{81C5C364-FD61-4B08-BADF-E15F44AE780C}">
          <x14:formula1>
            <xm:f>'Data Validation'!$F$2:$F$22</xm:f>
          </x14:formula1>
          <xm:sqref>H5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229C83-68DF-454A-BA19-0144B3ED0FE8}">
  <sheetPr codeName="Sheet7"/>
  <dimension ref="B1:H58"/>
  <sheetViews>
    <sheetView showGridLines="0" zoomScale="90" zoomScaleNormal="90" workbookViewId="0">
      <selection activeCell="D17" sqref="D17"/>
    </sheetView>
  </sheetViews>
  <sheetFormatPr defaultColWidth="8.7109375" defaultRowHeight="18" x14ac:dyDescent="0.25"/>
  <cols>
    <col min="1" max="1" width="2.7109375" style="98" customWidth="1"/>
    <col min="2" max="2" width="25.7109375" style="98" customWidth="1"/>
    <col min="3" max="3" width="40.7109375" style="98" customWidth="1"/>
    <col min="4" max="4" width="20.7109375" style="98" customWidth="1"/>
    <col min="5" max="5" width="30.7109375" style="98" customWidth="1"/>
    <col min="6" max="6" width="20.7109375" style="98" customWidth="1"/>
    <col min="7" max="7" width="25.7109375" style="98" customWidth="1"/>
    <col min="8" max="8" width="65.7109375" style="98" customWidth="1"/>
    <col min="9" max="10" width="8.7109375" style="98"/>
    <col min="11" max="11" width="3.7109375" style="98" customWidth="1"/>
    <col min="12" max="16384" width="8.7109375" style="98"/>
  </cols>
  <sheetData>
    <row r="1" spans="2:8" ht="18.75" thickBot="1" x14ac:dyDescent="0.3"/>
    <row r="2" spans="2:8" ht="85.15" customHeight="1" thickBot="1" x14ac:dyDescent="0.3">
      <c r="B2" s="207" t="s">
        <v>456</v>
      </c>
      <c r="C2" s="208"/>
      <c r="D2" s="208"/>
      <c r="E2" s="208"/>
      <c r="F2" s="208"/>
      <c r="G2" s="208"/>
      <c r="H2" s="209"/>
    </row>
    <row r="3" spans="2:8" ht="45" customHeight="1" x14ac:dyDescent="0.25">
      <c r="B3" s="210" t="s">
        <v>347</v>
      </c>
      <c r="C3" s="211"/>
      <c r="D3" s="211"/>
      <c r="E3" s="211"/>
      <c r="F3" s="212"/>
      <c r="G3" s="213" t="s">
        <v>322</v>
      </c>
      <c r="H3" s="214"/>
    </row>
    <row r="4" spans="2:8" ht="30" customHeight="1" thickBot="1" x14ac:dyDescent="0.3">
      <c r="B4" s="92" t="s">
        <v>304</v>
      </c>
      <c r="C4" s="237">
        <f>'1. Invoice Form'!C4</f>
        <v>0</v>
      </c>
      <c r="D4" s="238"/>
      <c r="E4" s="93" t="s">
        <v>334</v>
      </c>
      <c r="F4" s="67">
        <f>'1. Invoice Form'!F4</f>
        <v>0</v>
      </c>
      <c r="G4" s="215" t="s">
        <v>323</v>
      </c>
      <c r="H4" s="216"/>
    </row>
    <row r="5" spans="2:8" ht="30" customHeight="1" thickBot="1" x14ac:dyDescent="0.3">
      <c r="B5" s="92" t="s">
        <v>307</v>
      </c>
      <c r="C5" s="237">
        <f>'1. Invoice Form'!C5</f>
        <v>0</v>
      </c>
      <c r="D5" s="238"/>
      <c r="E5" s="93" t="s">
        <v>308</v>
      </c>
      <c r="F5" s="66">
        <f>'1. Invoice Form'!F5</f>
        <v>0</v>
      </c>
      <c r="G5" s="68" t="s">
        <v>364</v>
      </c>
      <c r="H5" s="65" t="str">
        <f>'1. Invoice Form'!H5</f>
        <v>Acquisition/Closing Invoice</v>
      </c>
    </row>
    <row r="6" spans="2:8" ht="45" customHeight="1" x14ac:dyDescent="0.25">
      <c r="B6" s="217" t="s">
        <v>446</v>
      </c>
      <c r="C6" s="218"/>
      <c r="D6" s="218"/>
      <c r="E6" s="218"/>
      <c r="F6" s="218"/>
      <c r="G6" s="218"/>
      <c r="H6" s="219"/>
    </row>
    <row r="7" spans="2:8" ht="30" customHeight="1" x14ac:dyDescent="0.25">
      <c r="B7" s="99" t="s">
        <v>328</v>
      </c>
      <c r="C7" s="100" t="s">
        <v>421</v>
      </c>
      <c r="D7" s="100" t="s">
        <v>447</v>
      </c>
      <c r="E7" s="101" t="s">
        <v>422</v>
      </c>
      <c r="F7" s="102" t="s">
        <v>424</v>
      </c>
      <c r="G7" s="102" t="s">
        <v>439</v>
      </c>
      <c r="H7" s="103" t="s">
        <v>436</v>
      </c>
    </row>
    <row r="8" spans="2:8" x14ac:dyDescent="0.25">
      <c r="B8" s="69" t="s">
        <v>418</v>
      </c>
      <c r="C8" s="70" t="s">
        <v>454</v>
      </c>
      <c r="D8" s="71">
        <v>45017</v>
      </c>
      <c r="E8" s="74" t="s">
        <v>452</v>
      </c>
      <c r="F8" s="75" t="s">
        <v>453</v>
      </c>
      <c r="G8" s="72">
        <v>2500</v>
      </c>
      <c r="H8" s="73" t="s">
        <v>455</v>
      </c>
    </row>
    <row r="9" spans="2:8" x14ac:dyDescent="0.25">
      <c r="B9" s="58"/>
      <c r="C9" s="59"/>
      <c r="D9" s="48"/>
      <c r="E9" s="54"/>
      <c r="F9" s="50"/>
      <c r="G9" s="55"/>
      <c r="H9" s="56"/>
    </row>
    <row r="10" spans="2:8" x14ac:dyDescent="0.25">
      <c r="B10" s="58"/>
      <c r="C10" s="59"/>
      <c r="D10" s="48"/>
      <c r="E10" s="51"/>
      <c r="F10" s="50"/>
      <c r="G10" s="55"/>
      <c r="H10" s="56"/>
    </row>
    <row r="11" spans="2:8" x14ac:dyDescent="0.25">
      <c r="B11" s="58"/>
      <c r="C11" s="59"/>
      <c r="D11" s="48"/>
      <c r="E11" s="51"/>
      <c r="F11" s="50"/>
      <c r="G11" s="55"/>
      <c r="H11" s="56"/>
    </row>
    <row r="12" spans="2:8" x14ac:dyDescent="0.25">
      <c r="B12" s="58"/>
      <c r="C12" s="59"/>
      <c r="D12" s="48"/>
      <c r="E12" s="51"/>
      <c r="F12" s="50"/>
      <c r="G12" s="55"/>
      <c r="H12" s="56"/>
    </row>
    <row r="13" spans="2:8" x14ac:dyDescent="0.25">
      <c r="B13" s="58"/>
      <c r="C13" s="59"/>
      <c r="D13" s="48"/>
      <c r="E13" s="51"/>
      <c r="F13" s="50"/>
      <c r="G13" s="55"/>
      <c r="H13" s="56"/>
    </row>
    <row r="14" spans="2:8" x14ac:dyDescent="0.25">
      <c r="B14" s="58"/>
      <c r="C14" s="59"/>
      <c r="D14" s="48"/>
      <c r="E14" s="51"/>
      <c r="F14" s="50"/>
      <c r="G14" s="55"/>
      <c r="H14" s="56"/>
    </row>
    <row r="15" spans="2:8" x14ac:dyDescent="0.25">
      <c r="B15" s="58"/>
      <c r="C15" s="59"/>
      <c r="D15" s="48"/>
      <c r="E15" s="51"/>
      <c r="F15" s="50"/>
      <c r="G15" s="55"/>
      <c r="H15" s="56"/>
    </row>
    <row r="16" spans="2:8" x14ac:dyDescent="0.25">
      <c r="B16" s="58"/>
      <c r="C16" s="59"/>
      <c r="D16" s="48"/>
      <c r="E16" s="51"/>
      <c r="F16" s="50"/>
      <c r="G16" s="55"/>
      <c r="H16" s="56"/>
    </row>
    <row r="17" spans="2:8" x14ac:dyDescent="0.25">
      <c r="B17" s="58"/>
      <c r="C17" s="59"/>
      <c r="D17" s="48"/>
      <c r="E17" s="51"/>
      <c r="F17" s="50"/>
      <c r="G17" s="55"/>
      <c r="H17" s="56"/>
    </row>
    <row r="18" spans="2:8" x14ac:dyDescent="0.25">
      <c r="B18" s="58"/>
      <c r="C18" s="59"/>
      <c r="D18" s="48"/>
      <c r="E18" s="51"/>
      <c r="F18" s="50"/>
      <c r="G18" s="55"/>
      <c r="H18" s="56"/>
    </row>
    <row r="19" spans="2:8" x14ac:dyDescent="0.25">
      <c r="B19" s="58"/>
      <c r="C19" s="59"/>
      <c r="D19" s="48"/>
      <c r="E19" s="51"/>
      <c r="F19" s="50"/>
      <c r="G19" s="55"/>
      <c r="H19" s="56"/>
    </row>
    <row r="20" spans="2:8" x14ac:dyDescent="0.25">
      <c r="B20" s="58"/>
      <c r="C20" s="59"/>
      <c r="D20" s="48"/>
      <c r="E20" s="51"/>
      <c r="F20" s="50"/>
      <c r="G20" s="55"/>
      <c r="H20" s="56"/>
    </row>
    <row r="21" spans="2:8" x14ac:dyDescent="0.25">
      <c r="B21" s="58"/>
      <c r="C21" s="59"/>
      <c r="D21" s="48"/>
      <c r="E21" s="51"/>
      <c r="F21" s="50"/>
      <c r="G21" s="55"/>
      <c r="H21" s="56"/>
    </row>
    <row r="22" spans="2:8" x14ac:dyDescent="0.25">
      <c r="B22" s="58"/>
      <c r="C22" s="59"/>
      <c r="D22" s="48"/>
      <c r="E22" s="54"/>
      <c r="F22" s="50"/>
      <c r="G22" s="55"/>
      <c r="H22" s="56"/>
    </row>
    <row r="23" spans="2:8" x14ac:dyDescent="0.25">
      <c r="B23" s="58"/>
      <c r="C23" s="59"/>
      <c r="D23" s="48"/>
      <c r="E23" s="54"/>
      <c r="F23" s="50"/>
      <c r="G23" s="55"/>
      <c r="H23" s="56"/>
    </row>
    <row r="24" spans="2:8" x14ac:dyDescent="0.25">
      <c r="B24" s="58"/>
      <c r="C24" s="59"/>
      <c r="D24" s="48"/>
      <c r="E24" s="54"/>
      <c r="F24" s="50"/>
      <c r="G24" s="55"/>
      <c r="H24" s="56"/>
    </row>
    <row r="25" spans="2:8" x14ac:dyDescent="0.25">
      <c r="B25" s="58"/>
      <c r="C25" s="59"/>
      <c r="D25" s="48"/>
      <c r="E25" s="54"/>
      <c r="F25" s="50"/>
      <c r="G25" s="55"/>
      <c r="H25" s="56"/>
    </row>
    <row r="26" spans="2:8" x14ac:dyDescent="0.25">
      <c r="B26" s="58"/>
      <c r="C26" s="59"/>
      <c r="D26" s="48"/>
      <c r="E26" s="54"/>
      <c r="F26" s="50"/>
      <c r="G26" s="55"/>
      <c r="H26" s="56"/>
    </row>
    <row r="27" spans="2:8" x14ac:dyDescent="0.25">
      <c r="B27" s="58"/>
      <c r="C27" s="59"/>
      <c r="D27" s="48"/>
      <c r="E27" s="54"/>
      <c r="F27" s="50"/>
      <c r="G27" s="55"/>
      <c r="H27" s="56"/>
    </row>
    <row r="28" spans="2:8" x14ac:dyDescent="0.25">
      <c r="B28" s="58"/>
      <c r="C28" s="59"/>
      <c r="D28" s="48"/>
      <c r="E28" s="51"/>
      <c r="F28" s="50"/>
      <c r="G28" s="55"/>
      <c r="H28" s="56"/>
    </row>
    <row r="29" spans="2:8" x14ac:dyDescent="0.25">
      <c r="B29" s="58"/>
      <c r="C29" s="59"/>
      <c r="D29" s="48"/>
      <c r="E29" s="51"/>
      <c r="F29" s="50"/>
      <c r="G29" s="55"/>
      <c r="H29" s="56"/>
    </row>
    <row r="30" spans="2:8" x14ac:dyDescent="0.25">
      <c r="B30" s="58"/>
      <c r="C30" s="59"/>
      <c r="D30" s="48"/>
      <c r="E30" s="51"/>
      <c r="F30" s="50"/>
      <c r="G30" s="55"/>
      <c r="H30" s="56"/>
    </row>
    <row r="31" spans="2:8" x14ac:dyDescent="0.25">
      <c r="B31" s="58"/>
      <c r="C31" s="59"/>
      <c r="D31" s="48"/>
      <c r="E31" s="51"/>
      <c r="F31" s="50"/>
      <c r="G31" s="55"/>
      <c r="H31" s="56"/>
    </row>
    <row r="32" spans="2:8" x14ac:dyDescent="0.25">
      <c r="B32" s="58"/>
      <c r="C32" s="59"/>
      <c r="D32" s="48"/>
      <c r="E32" s="51"/>
      <c r="F32" s="50"/>
      <c r="G32" s="55"/>
      <c r="H32" s="56"/>
    </row>
    <row r="33" spans="2:8" x14ac:dyDescent="0.25">
      <c r="B33" s="58"/>
      <c r="C33" s="59"/>
      <c r="D33" s="48"/>
      <c r="E33" s="51"/>
      <c r="F33" s="50"/>
      <c r="G33" s="55"/>
      <c r="H33" s="56"/>
    </row>
    <row r="34" spans="2:8" x14ac:dyDescent="0.25">
      <c r="B34" s="58"/>
      <c r="C34" s="59"/>
      <c r="D34" s="48"/>
      <c r="E34" s="51"/>
      <c r="F34" s="50"/>
      <c r="G34" s="55"/>
      <c r="H34" s="56"/>
    </row>
    <row r="35" spans="2:8" x14ac:dyDescent="0.25">
      <c r="B35" s="58"/>
      <c r="C35" s="59"/>
      <c r="D35" s="48"/>
      <c r="E35" s="51"/>
      <c r="F35" s="50"/>
      <c r="G35" s="55"/>
      <c r="H35" s="56"/>
    </row>
    <row r="36" spans="2:8" x14ac:dyDescent="0.25">
      <c r="B36" s="58"/>
      <c r="C36" s="59"/>
      <c r="D36" s="48"/>
      <c r="E36" s="51"/>
      <c r="F36" s="50"/>
      <c r="G36" s="55"/>
      <c r="H36" s="56"/>
    </row>
    <row r="37" spans="2:8" x14ac:dyDescent="0.25">
      <c r="B37" s="58"/>
      <c r="C37" s="59"/>
      <c r="D37" s="48"/>
      <c r="E37" s="54"/>
      <c r="F37" s="50"/>
      <c r="G37" s="55"/>
      <c r="H37" s="56"/>
    </row>
    <row r="38" spans="2:8" x14ac:dyDescent="0.25">
      <c r="B38" s="58"/>
      <c r="C38" s="59"/>
      <c r="D38" s="48"/>
      <c r="E38" s="54"/>
      <c r="F38" s="50"/>
      <c r="G38" s="55"/>
      <c r="H38" s="56"/>
    </row>
    <row r="39" spans="2:8" x14ac:dyDescent="0.25">
      <c r="B39" s="58"/>
      <c r="C39" s="59"/>
      <c r="D39" s="48"/>
      <c r="E39" s="54"/>
      <c r="F39" s="50"/>
      <c r="G39" s="55"/>
      <c r="H39" s="56"/>
    </row>
    <row r="40" spans="2:8" x14ac:dyDescent="0.25">
      <c r="B40" s="58"/>
      <c r="C40" s="59"/>
      <c r="D40" s="49"/>
      <c r="E40" s="54"/>
      <c r="F40" s="50"/>
      <c r="G40" s="55"/>
      <c r="H40" s="56"/>
    </row>
    <row r="41" spans="2:8" x14ac:dyDescent="0.25">
      <c r="B41" s="58"/>
      <c r="C41" s="59"/>
      <c r="D41" s="48"/>
      <c r="E41" s="54"/>
      <c r="F41" s="50"/>
      <c r="G41" s="55"/>
      <c r="H41" s="56"/>
    </row>
    <row r="42" spans="2:8" x14ac:dyDescent="0.25">
      <c r="B42" s="58"/>
      <c r="C42" s="59"/>
      <c r="D42" s="48"/>
      <c r="E42" s="54"/>
      <c r="F42" s="50"/>
      <c r="G42" s="55"/>
      <c r="H42" s="56"/>
    </row>
    <row r="43" spans="2:8" x14ac:dyDescent="0.25">
      <c r="B43" s="58"/>
      <c r="C43" s="59"/>
      <c r="D43" s="48"/>
      <c r="E43" s="54"/>
      <c r="F43" s="50"/>
      <c r="G43" s="55"/>
      <c r="H43" s="56"/>
    </row>
    <row r="44" spans="2:8" x14ac:dyDescent="0.25">
      <c r="B44" s="58"/>
      <c r="C44" s="59"/>
      <c r="D44" s="48"/>
      <c r="E44" s="54"/>
      <c r="F44" s="50"/>
      <c r="G44" s="55"/>
      <c r="H44" s="56"/>
    </row>
    <row r="45" spans="2:8" x14ac:dyDescent="0.25">
      <c r="B45" s="58"/>
      <c r="C45" s="59"/>
      <c r="D45" s="48"/>
      <c r="E45" s="54"/>
      <c r="F45" s="50"/>
      <c r="G45" s="55"/>
      <c r="H45" s="56"/>
    </row>
    <row r="46" spans="2:8" x14ac:dyDescent="0.25">
      <c r="B46" s="58"/>
      <c r="C46" s="59"/>
      <c r="D46" s="48"/>
      <c r="E46" s="54"/>
      <c r="F46" s="50"/>
      <c r="G46" s="55"/>
      <c r="H46" s="56"/>
    </row>
    <row r="47" spans="2:8" x14ac:dyDescent="0.25">
      <c r="B47" s="58"/>
      <c r="C47" s="59"/>
      <c r="D47" s="48"/>
      <c r="E47" s="54"/>
      <c r="F47" s="50"/>
      <c r="G47" s="55"/>
      <c r="H47" s="56"/>
    </row>
    <row r="48" spans="2:8" x14ac:dyDescent="0.25">
      <c r="B48" s="58"/>
      <c r="C48" s="59"/>
      <c r="D48" s="48"/>
      <c r="E48" s="54"/>
      <c r="F48" s="50"/>
      <c r="G48" s="55"/>
      <c r="H48" s="56"/>
    </row>
    <row r="49" spans="2:8" x14ac:dyDescent="0.25">
      <c r="B49" s="58"/>
      <c r="C49" s="59"/>
      <c r="D49" s="48"/>
      <c r="E49" s="54"/>
      <c r="F49" s="50"/>
      <c r="G49" s="55"/>
      <c r="H49" s="56"/>
    </row>
    <row r="50" spans="2:8" x14ac:dyDescent="0.25">
      <c r="B50" s="58"/>
      <c r="C50" s="59"/>
      <c r="D50" s="48"/>
      <c r="E50" s="54"/>
      <c r="F50" s="50"/>
      <c r="G50" s="55"/>
      <c r="H50" s="56"/>
    </row>
    <row r="51" spans="2:8" x14ac:dyDescent="0.25">
      <c r="B51" s="58"/>
      <c r="C51" s="59"/>
      <c r="D51" s="48"/>
      <c r="E51" s="54"/>
      <c r="F51" s="50"/>
      <c r="G51" s="55"/>
      <c r="H51" s="56"/>
    </row>
    <row r="52" spans="2:8" x14ac:dyDescent="0.25">
      <c r="B52" s="58"/>
      <c r="C52" s="59"/>
      <c r="D52" s="48"/>
      <c r="E52" s="54"/>
      <c r="F52" s="50"/>
      <c r="G52" s="55"/>
      <c r="H52" s="56"/>
    </row>
    <row r="53" spans="2:8" x14ac:dyDescent="0.25">
      <c r="B53" s="58"/>
      <c r="C53" s="59"/>
      <c r="D53" s="48"/>
      <c r="E53" s="54"/>
      <c r="F53" s="50"/>
      <c r="G53" s="55"/>
      <c r="H53" s="56"/>
    </row>
    <row r="54" spans="2:8" x14ac:dyDescent="0.25">
      <c r="B54" s="58"/>
      <c r="C54" s="59"/>
      <c r="D54" s="48"/>
      <c r="E54" s="54"/>
      <c r="F54" s="50"/>
      <c r="G54" s="55"/>
      <c r="H54" s="56"/>
    </row>
    <row r="55" spans="2:8" x14ac:dyDescent="0.25">
      <c r="B55" s="58"/>
      <c r="C55" s="59"/>
      <c r="D55" s="48"/>
      <c r="E55" s="54"/>
      <c r="F55" s="50"/>
      <c r="G55" s="55"/>
      <c r="H55" s="56"/>
    </row>
    <row r="56" spans="2:8" x14ac:dyDescent="0.25">
      <c r="B56" s="58"/>
      <c r="C56" s="59"/>
      <c r="D56" s="49"/>
      <c r="E56" s="54"/>
      <c r="F56" s="50"/>
      <c r="G56" s="55"/>
      <c r="H56" s="56"/>
    </row>
    <row r="57" spans="2:8" x14ac:dyDescent="0.25">
      <c r="B57" s="58"/>
      <c r="C57" s="59"/>
      <c r="D57" s="49"/>
      <c r="E57" s="54"/>
      <c r="F57" s="50"/>
      <c r="G57" s="55"/>
      <c r="H57" s="56"/>
    </row>
    <row r="58" spans="2:8" ht="20.25" x14ac:dyDescent="0.25">
      <c r="B58" s="234" t="s">
        <v>423</v>
      </c>
      <c r="C58" s="235"/>
      <c r="D58" s="235"/>
      <c r="E58" s="235"/>
      <c r="F58" s="236"/>
      <c r="G58" s="104">
        <f>SUM(G9:G57)</f>
        <v>0</v>
      </c>
      <c r="H58" s="105"/>
    </row>
  </sheetData>
  <sheetProtection algorithmName="SHA-512" hashValue="lkzn0lplN5VpHqoKkSNARTfxP2BUUie2R3TbcR0AVAO2P4SnjNgskbhUsNB3bfG7A3vfAWjq8ulLzlVCyLfRyQ==" saltValue="Sg9zBgHrxc5HLHPW89SZiQ==" spinCount="100000" sheet="1" formatCells="0" formatColumns="0" formatRows="0"/>
  <mergeCells count="8">
    <mergeCell ref="B58:F58"/>
    <mergeCell ref="B2:H2"/>
    <mergeCell ref="B6:H6"/>
    <mergeCell ref="B3:F3"/>
    <mergeCell ref="G3:H3"/>
    <mergeCell ref="C4:D4"/>
    <mergeCell ref="G4:H4"/>
    <mergeCell ref="C5:D5"/>
  </mergeCells>
  <dataValidations count="1">
    <dataValidation type="list" allowBlank="1" showInputMessage="1" showErrorMessage="1" sqref="C9:C57" xr:uid="{F16C57ED-6976-4365-B628-7D8AAF682C8F}">
      <formula1>INDIRECT(SUBSTITUTE(B9," ","_"))</formula1>
    </dataValidation>
  </dataValidations>
  <pageMargins left="0.7" right="0.7" top="0.75" bottom="0.75" header="0.3" footer="0.3"/>
  <pageSetup orientation="portrait" r:id="rId1"/>
  <ignoredErrors>
    <ignoredError sqref="G58" formulaRange="1"/>
  </ignoredErrors>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926D4A0-E97B-4B61-95F1-F402A2B815FA}">
          <x14:formula1>
            <xm:f>'Data Validation'!$F$2:$F$22</xm:f>
          </x14:formula1>
          <xm:sqref>H5</xm:sqref>
        </x14:dataValidation>
        <x14:dataValidation type="list" allowBlank="1" showInputMessage="1" showErrorMessage="1" xr:uid="{6EC82E8C-C242-4EAE-AEF5-D715A7941D9F}">
          <x14:formula1>
            <xm:f>'Data Validation'!$X$1:$Y$1</xm:f>
          </x14:formula1>
          <xm:sqref>B9:B57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E2D89B-7219-43BE-8995-DC23214B9522}">
  <dimension ref="B1:G9"/>
  <sheetViews>
    <sheetView showGridLines="0" zoomScale="90" zoomScaleNormal="90" workbookViewId="0"/>
  </sheetViews>
  <sheetFormatPr defaultColWidth="8.85546875" defaultRowHeight="16.5" x14ac:dyDescent="0.3"/>
  <cols>
    <col min="1" max="1" width="2.7109375" style="91" customWidth="1"/>
    <col min="2" max="2" width="27.140625" style="91" bestFit="1" customWidth="1"/>
    <col min="3" max="3" width="33.42578125" style="91" customWidth="1"/>
    <col min="4" max="4" width="22.140625" style="91" bestFit="1" customWidth="1"/>
    <col min="5" max="5" width="32.7109375" style="91" bestFit="1" customWidth="1"/>
    <col min="6" max="6" width="25.7109375" style="91" customWidth="1"/>
    <col min="7" max="7" width="30.7109375" style="91" customWidth="1"/>
    <col min="8" max="16384" width="8.85546875" style="91"/>
  </cols>
  <sheetData>
    <row r="1" spans="2:7" ht="17.25" thickBot="1" x14ac:dyDescent="0.35"/>
    <row r="2" spans="2:7" ht="85.15" customHeight="1" thickBot="1" x14ac:dyDescent="0.35">
      <c r="B2" s="207" t="s">
        <v>485</v>
      </c>
      <c r="C2" s="208"/>
      <c r="D2" s="208"/>
      <c r="E2" s="208"/>
      <c r="F2" s="208"/>
      <c r="G2" s="209"/>
    </row>
    <row r="3" spans="2:7" ht="45" customHeight="1" thickBot="1" x14ac:dyDescent="0.35">
      <c r="B3" s="242" t="s">
        <v>329</v>
      </c>
      <c r="C3" s="243"/>
      <c r="D3" s="243"/>
      <c r="E3" s="243"/>
      <c r="F3" s="243"/>
      <c r="G3" s="244"/>
    </row>
    <row r="4" spans="2:7" ht="45" customHeight="1" x14ac:dyDescent="0.3">
      <c r="B4" s="106" t="s">
        <v>304</v>
      </c>
      <c r="C4" s="245">
        <f>'1. Invoice Form'!C4</f>
        <v>0</v>
      </c>
      <c r="D4" s="245"/>
      <c r="E4" s="246"/>
      <c r="F4" s="107" t="s">
        <v>308</v>
      </c>
      <c r="G4" s="21">
        <f>'1. Invoice Form'!F5</f>
        <v>0</v>
      </c>
    </row>
    <row r="5" spans="2:7" ht="45" customHeight="1" x14ac:dyDescent="0.3">
      <c r="B5" s="108" t="s">
        <v>307</v>
      </c>
      <c r="C5" s="247">
        <f>'1. Invoice Form'!C5</f>
        <v>0</v>
      </c>
      <c r="D5" s="247"/>
      <c r="E5" s="248"/>
      <c r="F5" s="109" t="s">
        <v>324</v>
      </c>
      <c r="G5" s="86" t="str">
        <f>'1. Invoice Form'!H5</f>
        <v>Acquisition/Closing Invoice</v>
      </c>
    </row>
    <row r="6" spans="2:7" ht="45" customHeight="1" thickBot="1" x14ac:dyDescent="0.35">
      <c r="B6" s="110" t="s">
        <v>483</v>
      </c>
      <c r="C6" s="87">
        <f>'1. Invoice Form'!E22</f>
        <v>0</v>
      </c>
      <c r="D6" s="111" t="s">
        <v>484</v>
      </c>
      <c r="E6" s="88">
        <f>'1. Invoice Form'!E38</f>
        <v>0</v>
      </c>
      <c r="F6" s="112" t="s">
        <v>482</v>
      </c>
      <c r="G6" s="89">
        <f>'1. Invoice Form'!E39</f>
        <v>0</v>
      </c>
    </row>
    <row r="7" spans="2:7" ht="45" customHeight="1" thickBot="1" x14ac:dyDescent="0.35">
      <c r="B7" s="242" t="s">
        <v>314</v>
      </c>
      <c r="C7" s="243"/>
      <c r="D7" s="243"/>
      <c r="E7" s="243"/>
      <c r="F7" s="243"/>
      <c r="G7" s="244"/>
    </row>
    <row r="8" spans="2:7" s="113" customFormat="1" ht="85.15" customHeight="1" x14ac:dyDescent="0.25">
      <c r="B8" s="239" t="s">
        <v>330</v>
      </c>
      <c r="C8" s="240"/>
      <c r="D8" s="240"/>
      <c r="E8" s="240"/>
      <c r="F8" s="240"/>
      <c r="G8" s="241"/>
    </row>
    <row r="9" spans="2:7" ht="45" customHeight="1" thickBot="1" x14ac:dyDescent="0.35">
      <c r="B9" s="114" t="s">
        <v>331</v>
      </c>
      <c r="C9" s="22"/>
      <c r="D9" s="115" t="s">
        <v>332</v>
      </c>
      <c r="E9" s="22"/>
      <c r="F9" s="115" t="s">
        <v>333</v>
      </c>
      <c r="G9" s="23"/>
    </row>
  </sheetData>
  <sheetProtection algorithmName="SHA-512" hashValue="UNCI9YA6L+vW0LCBHpUfEJwG6A/jxXVovIExnTAF1LI//E3m2kwxC84IjKAC5JCyhVvayEh5TjB4m8/pqWl/NQ==" saltValue="viP6M4PVjk6MFbYfM5/3OQ==" spinCount="100000" sheet="1" objects="1" scenarios="1" formatCells="0" formatColumns="0" formatRows="0"/>
  <mergeCells count="6">
    <mergeCell ref="B8:G8"/>
    <mergeCell ref="B2:G2"/>
    <mergeCell ref="B3:G3"/>
    <mergeCell ref="C4:E4"/>
    <mergeCell ref="C5:E5"/>
    <mergeCell ref="B7:G7"/>
  </mergeCells>
  <pageMargins left="0.7" right="0.7" top="0.75" bottom="0.75" header="0.3" footer="0.3"/>
  <pageSetup scale="51" orientation="portrait" r:id="rId1"/>
  <headerFooter>
    <oddHeader>&amp;C&amp;"-,Bold"&amp;14HEALTH SYSTEMS DIVISION
HOUSING ASSISTANCE SERVICES  PROGRAM
SUMMARY REPORTING FORM</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D6D446-2236-47FA-8046-E1A2F0C2A906}">
  <dimension ref="B1:AT58"/>
  <sheetViews>
    <sheetView workbookViewId="0">
      <selection activeCell="C2" sqref="C2:N4"/>
    </sheetView>
  </sheetViews>
  <sheetFormatPr defaultColWidth="8.85546875" defaultRowHeight="15" x14ac:dyDescent="0.25"/>
  <cols>
    <col min="1" max="1" width="8.85546875" style="76"/>
    <col min="2" max="2" width="23" style="76" bestFit="1" customWidth="1"/>
    <col min="3" max="3" width="25.5703125" style="76" bestFit="1" customWidth="1"/>
    <col min="4" max="4" width="17.28515625" style="76" bestFit="1" customWidth="1"/>
    <col min="5" max="5" width="42.85546875" style="76" bestFit="1" customWidth="1"/>
    <col min="6" max="6" width="31.140625" style="76" bestFit="1" customWidth="1"/>
    <col min="7" max="8" width="24.28515625" style="76" bestFit="1" customWidth="1"/>
    <col min="9" max="9" width="35.28515625" style="76" bestFit="1" customWidth="1"/>
    <col min="10" max="10" width="17.7109375" style="76" bestFit="1" customWidth="1"/>
    <col min="11" max="11" width="15.7109375" style="76" bestFit="1" customWidth="1"/>
    <col min="12" max="12" width="13.28515625" style="76" bestFit="1" customWidth="1"/>
    <col min="13" max="13" width="11.140625" style="76" bestFit="1" customWidth="1"/>
    <col min="14" max="14" width="14.28515625" style="76" bestFit="1" customWidth="1"/>
    <col min="15" max="15" width="18.28515625" style="76" bestFit="1" customWidth="1"/>
    <col min="16" max="16" width="23.42578125" style="76" bestFit="1" customWidth="1"/>
    <col min="17" max="17" width="29.5703125" style="76" bestFit="1" customWidth="1"/>
    <col min="18" max="18" width="13.7109375" style="76" bestFit="1" customWidth="1"/>
    <col min="19" max="19" width="24.7109375" style="76" bestFit="1" customWidth="1"/>
    <col min="20" max="20" width="5.28515625" style="76" bestFit="1" customWidth="1"/>
    <col min="21" max="21" width="22.140625" style="76" bestFit="1" customWidth="1"/>
    <col min="22" max="22" width="27.7109375" style="76" bestFit="1" customWidth="1"/>
    <col min="23" max="24" width="13.42578125" style="76" bestFit="1" customWidth="1"/>
    <col min="25" max="25" width="30.28515625" style="76" bestFit="1" customWidth="1"/>
    <col min="26" max="26" width="29.28515625" style="76" bestFit="1" customWidth="1"/>
    <col min="27" max="27" width="7.42578125" style="76" bestFit="1" customWidth="1"/>
    <col min="28" max="28" width="23.28515625" style="76" bestFit="1" customWidth="1"/>
    <col min="29" max="29" width="15.85546875" style="76" bestFit="1" customWidth="1"/>
    <col min="30" max="30" width="14.5703125" style="76" bestFit="1" customWidth="1"/>
    <col min="31" max="31" width="18" style="76" bestFit="1" customWidth="1"/>
    <col min="32" max="32" width="7.7109375" style="76" bestFit="1" customWidth="1"/>
    <col min="33" max="33" width="21.140625" style="76" bestFit="1" customWidth="1"/>
    <col min="34" max="34" width="25.7109375" style="76" bestFit="1" customWidth="1"/>
    <col min="35" max="35" width="10.28515625" style="76" bestFit="1" customWidth="1"/>
    <col min="36" max="36" width="20.5703125" style="76" bestFit="1" customWidth="1"/>
    <col min="37" max="37" width="17.28515625" style="76" bestFit="1" customWidth="1"/>
    <col min="38" max="39" width="31.42578125" style="76" bestFit="1" customWidth="1"/>
    <col min="40" max="40" width="7.28515625" style="76" bestFit="1" customWidth="1"/>
    <col min="41" max="41" width="18.28515625" style="76" bestFit="1" customWidth="1"/>
    <col min="42" max="42" width="17.5703125" style="76" bestFit="1" customWidth="1"/>
    <col min="43" max="43" width="12.85546875" style="76" bestFit="1" customWidth="1"/>
    <col min="44" max="44" width="24.28515625" style="76" bestFit="1" customWidth="1"/>
    <col min="45" max="45" width="19.85546875" style="76" bestFit="1" customWidth="1"/>
    <col min="46" max="46" width="15.7109375" style="76" bestFit="1" customWidth="1"/>
    <col min="47" max="16384" width="8.85546875" style="76"/>
  </cols>
  <sheetData>
    <row r="1" spans="2:46" ht="15.75" thickBot="1" x14ac:dyDescent="0.3"/>
    <row r="2" spans="2:46" x14ac:dyDescent="0.25">
      <c r="C2" s="251" t="s">
        <v>381</v>
      </c>
      <c r="D2" s="249"/>
      <c r="E2" s="249"/>
      <c r="F2" s="249"/>
      <c r="G2" s="249"/>
      <c r="H2" s="249"/>
      <c r="I2" s="249"/>
      <c r="J2" s="249"/>
      <c r="K2" s="249"/>
      <c r="L2" s="249"/>
      <c r="M2" s="249"/>
      <c r="N2" s="250"/>
      <c r="O2" s="251" t="s">
        <v>380</v>
      </c>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50"/>
      <c r="AR2" s="249" t="s">
        <v>382</v>
      </c>
      <c r="AS2" s="249"/>
      <c r="AT2" s="250"/>
    </row>
    <row r="3" spans="2:46" x14ac:dyDescent="0.25">
      <c r="B3" s="30" t="s">
        <v>457</v>
      </c>
      <c r="C3" s="31" t="s">
        <v>461</v>
      </c>
      <c r="D3" s="38" t="s">
        <v>348</v>
      </c>
      <c r="E3" s="30" t="s">
        <v>0</v>
      </c>
      <c r="F3" s="30" t="s">
        <v>32</v>
      </c>
      <c r="G3" s="30" t="s">
        <v>1</v>
      </c>
      <c r="H3" s="30" t="s">
        <v>24</v>
      </c>
      <c r="I3" s="36" t="s">
        <v>375</v>
      </c>
      <c r="J3" s="30" t="s">
        <v>10</v>
      </c>
      <c r="K3" s="30" t="s">
        <v>12</v>
      </c>
      <c r="L3" s="30" t="s">
        <v>11</v>
      </c>
      <c r="M3" s="30" t="s">
        <v>383</v>
      </c>
      <c r="N3" s="38" t="s">
        <v>2</v>
      </c>
      <c r="O3" s="31" t="s">
        <v>387</v>
      </c>
      <c r="P3" s="38" t="s">
        <v>404</v>
      </c>
      <c r="Q3" s="38" t="s">
        <v>388</v>
      </c>
      <c r="R3" s="38" t="s">
        <v>389</v>
      </c>
      <c r="S3" s="38" t="s">
        <v>390</v>
      </c>
      <c r="T3" s="38" t="s">
        <v>391</v>
      </c>
      <c r="U3" s="38" t="s">
        <v>392</v>
      </c>
      <c r="V3" s="38" t="s">
        <v>393</v>
      </c>
      <c r="W3" s="38" t="s">
        <v>394</v>
      </c>
      <c r="X3" s="38" t="s">
        <v>395</v>
      </c>
      <c r="Y3" s="38" t="s">
        <v>415</v>
      </c>
      <c r="Z3" s="38" t="s">
        <v>405</v>
      </c>
      <c r="AA3" s="38" t="s">
        <v>396</v>
      </c>
      <c r="AB3" s="38" t="s">
        <v>397</v>
      </c>
      <c r="AC3" s="38" t="s">
        <v>398</v>
      </c>
      <c r="AD3" s="38" t="s">
        <v>412</v>
      </c>
      <c r="AE3" s="38" t="s">
        <v>411</v>
      </c>
      <c r="AF3" s="38" t="s">
        <v>401</v>
      </c>
      <c r="AG3" s="38" t="s">
        <v>399</v>
      </c>
      <c r="AH3" s="38" t="s">
        <v>406</v>
      </c>
      <c r="AI3" s="38" t="s">
        <v>407</v>
      </c>
      <c r="AJ3" s="38" t="s">
        <v>413</v>
      </c>
      <c r="AK3" s="38" t="s">
        <v>400</v>
      </c>
      <c r="AL3" s="38" t="s">
        <v>414</v>
      </c>
      <c r="AM3" s="38" t="s">
        <v>402</v>
      </c>
      <c r="AN3" s="38" t="s">
        <v>403</v>
      </c>
      <c r="AO3" s="38" t="s">
        <v>416</v>
      </c>
      <c r="AP3" s="38" t="s">
        <v>408</v>
      </c>
      <c r="AQ3" s="32" t="s">
        <v>409</v>
      </c>
      <c r="AR3" s="30" t="s">
        <v>315</v>
      </c>
      <c r="AS3" s="30" t="s">
        <v>317</v>
      </c>
      <c r="AT3" s="32" t="s">
        <v>384</v>
      </c>
    </row>
    <row r="4" spans="2:46" ht="15.75" thickBot="1" x14ac:dyDescent="0.3">
      <c r="B4" s="30" t="s">
        <v>385</v>
      </c>
      <c r="C4" s="85" t="str">
        <f>_xlfn.CONCAT('1. Invoice Form'!F5,"-",INDEX('Data Validation'!J:J,MATCH('1. Invoice Form'!H5,'Data Validation'!F:F,0)))</f>
        <v>-1</v>
      </c>
      <c r="D4" s="81" t="str">
        <f>'1. Invoice Form'!H5</f>
        <v>Acquisition/Closing Invoice</v>
      </c>
      <c r="E4" s="34">
        <f>'1. Invoice Form'!C4</f>
        <v>0</v>
      </c>
      <c r="F4" s="33">
        <f>'1. Invoice Form'!F4</f>
        <v>0</v>
      </c>
      <c r="G4" s="34">
        <f>'1. Invoice Form'!C5</f>
        <v>0</v>
      </c>
      <c r="H4" s="34">
        <f>'1. Invoice Form'!F5</f>
        <v>0</v>
      </c>
      <c r="I4" s="34">
        <f>'1. Invoice Form'!C6</f>
        <v>0</v>
      </c>
      <c r="J4" s="34">
        <f>'1. Invoice Form'!F6</f>
        <v>0</v>
      </c>
      <c r="K4" s="34">
        <f>'1. Invoice Form'!C7</f>
        <v>0</v>
      </c>
      <c r="L4" s="34">
        <f>'1. Invoice Form'!F7</f>
        <v>0</v>
      </c>
      <c r="M4" s="34">
        <f>'1. Invoice Form'!C8</f>
        <v>0</v>
      </c>
      <c r="N4" s="34">
        <f>'1. Invoice Form'!F8</f>
        <v>0</v>
      </c>
      <c r="O4" s="77">
        <f>'1. Invoice Form'!E11</f>
        <v>0</v>
      </c>
      <c r="P4" s="78">
        <f>'1. Invoice Form'!E12</f>
        <v>0</v>
      </c>
      <c r="Q4" s="78">
        <f>'1. Invoice Form'!E13</f>
        <v>0</v>
      </c>
      <c r="R4" s="78">
        <f>'1. Invoice Form'!E14</f>
        <v>0</v>
      </c>
      <c r="S4" s="78">
        <f>'1. Invoice Form'!E15</f>
        <v>0</v>
      </c>
      <c r="T4" s="78">
        <f>'1. Invoice Form'!E16</f>
        <v>0</v>
      </c>
      <c r="U4" s="78">
        <f>'1. Invoice Form'!E17</f>
        <v>0</v>
      </c>
      <c r="V4" s="78">
        <f>'1. Invoice Form'!E18</f>
        <v>0</v>
      </c>
      <c r="W4" s="78">
        <f>'1. Invoice Form'!E19</f>
        <v>0</v>
      </c>
      <c r="X4" s="78">
        <f>'1. Invoice Form'!E20</f>
        <v>0</v>
      </c>
      <c r="Y4" s="78">
        <f>'1. Invoice Form'!E21</f>
        <v>0</v>
      </c>
      <c r="Z4" s="78">
        <f>'1. Invoice Form'!E22</f>
        <v>0</v>
      </c>
      <c r="AA4" s="78">
        <f>'1. Invoice Form'!E23</f>
        <v>0</v>
      </c>
      <c r="AB4" s="78">
        <f>'1. Invoice Form'!E24</f>
        <v>0</v>
      </c>
      <c r="AC4" s="78">
        <f>'1. Invoice Form'!E25</f>
        <v>0</v>
      </c>
      <c r="AD4" s="78">
        <f>'1. Invoice Form'!E26</f>
        <v>0</v>
      </c>
      <c r="AE4" s="78">
        <f>'1. Invoice Form'!E27</f>
        <v>0</v>
      </c>
      <c r="AF4" s="78">
        <f>'1. Invoice Form'!E28</f>
        <v>0</v>
      </c>
      <c r="AG4" s="78">
        <f>'1. Invoice Form'!E29</f>
        <v>0</v>
      </c>
      <c r="AH4" s="78">
        <f>'1. Invoice Form'!E30</f>
        <v>0</v>
      </c>
      <c r="AI4" s="78">
        <f>'1. Invoice Form'!E31</f>
        <v>0</v>
      </c>
      <c r="AJ4" s="78">
        <f>'1. Invoice Form'!E32</f>
        <v>0</v>
      </c>
      <c r="AK4" s="78">
        <f>'1. Invoice Form'!E33</f>
        <v>0</v>
      </c>
      <c r="AL4" s="78">
        <f>'1. Invoice Form'!E34</f>
        <v>0</v>
      </c>
      <c r="AM4" s="78">
        <f>'1. Invoice Form'!E35</f>
        <v>0</v>
      </c>
      <c r="AN4" s="78">
        <f>'1. Invoice Form'!E36</f>
        <v>0</v>
      </c>
      <c r="AO4" s="78">
        <f>'1. Invoice Form'!E37</f>
        <v>0</v>
      </c>
      <c r="AP4" s="78">
        <f>'1. Invoice Form'!E38</f>
        <v>0</v>
      </c>
      <c r="AQ4" s="79">
        <f>'1. Invoice Form'!E39</f>
        <v>0</v>
      </c>
      <c r="AR4" s="34">
        <f>'3. Certification'!C9</f>
        <v>0</v>
      </c>
      <c r="AS4" s="34">
        <f>'3. Certification'!E9</f>
        <v>0</v>
      </c>
      <c r="AT4" s="35">
        <f>'3. Certification'!G9</f>
        <v>0</v>
      </c>
    </row>
    <row r="8" spans="2:46" x14ac:dyDescent="0.25">
      <c r="B8" s="30" t="s">
        <v>458</v>
      </c>
    </row>
    <row r="9" spans="2:46" x14ac:dyDescent="0.25">
      <c r="B9" s="30" t="s">
        <v>459</v>
      </c>
      <c r="C9" s="76" t="s">
        <v>24</v>
      </c>
      <c r="D9" s="76" t="s">
        <v>348</v>
      </c>
      <c r="E9" s="76" t="s">
        <v>328</v>
      </c>
      <c r="F9" s="76" t="s">
        <v>421</v>
      </c>
      <c r="G9" s="76" t="s">
        <v>447</v>
      </c>
      <c r="H9" s="76" t="s">
        <v>422</v>
      </c>
      <c r="I9" s="76" t="s">
        <v>424</v>
      </c>
      <c r="J9" s="76" t="s">
        <v>439</v>
      </c>
      <c r="K9" s="76" t="s">
        <v>436</v>
      </c>
    </row>
    <row r="10" spans="2:46" x14ac:dyDescent="0.25">
      <c r="C10" s="76">
        <f>'1. Invoice Form'!$F$5</f>
        <v>0</v>
      </c>
      <c r="D10" s="80" t="str">
        <f>'1. Invoice Form'!$H$5</f>
        <v>Acquisition/Closing Invoice</v>
      </c>
      <c r="E10" s="76">
        <f>'2. Expenditure Details'!B9</f>
        <v>0</v>
      </c>
      <c r="F10" s="76">
        <f>'2. Expenditure Details'!C9</f>
        <v>0</v>
      </c>
      <c r="G10" s="76">
        <f>'2. Expenditure Details'!D9</f>
        <v>0</v>
      </c>
      <c r="H10" s="76">
        <f>'2. Expenditure Details'!E9</f>
        <v>0</v>
      </c>
      <c r="I10" s="76">
        <f>'2. Expenditure Details'!F9</f>
        <v>0</v>
      </c>
      <c r="J10" s="76">
        <f>'2. Expenditure Details'!G9</f>
        <v>0</v>
      </c>
      <c r="K10" s="76">
        <f>'2. Expenditure Details'!H9</f>
        <v>0</v>
      </c>
    </row>
    <row r="11" spans="2:46" x14ac:dyDescent="0.25">
      <c r="C11" s="76">
        <f>'1. Invoice Form'!$F$5</f>
        <v>0</v>
      </c>
      <c r="D11" s="80" t="str">
        <f>'1. Invoice Form'!$H$5</f>
        <v>Acquisition/Closing Invoice</v>
      </c>
      <c r="E11" s="76">
        <f>'2. Expenditure Details'!B10</f>
        <v>0</v>
      </c>
      <c r="F11" s="76">
        <f>'2. Expenditure Details'!C10</f>
        <v>0</v>
      </c>
      <c r="G11" s="76">
        <f>'2. Expenditure Details'!D10</f>
        <v>0</v>
      </c>
      <c r="H11" s="76">
        <f>'2. Expenditure Details'!E10</f>
        <v>0</v>
      </c>
      <c r="I11" s="76">
        <f>'2. Expenditure Details'!F10</f>
        <v>0</v>
      </c>
      <c r="J11" s="76">
        <f>'2. Expenditure Details'!G10</f>
        <v>0</v>
      </c>
      <c r="K11" s="76">
        <f>'2. Expenditure Details'!H10</f>
        <v>0</v>
      </c>
    </row>
    <row r="12" spans="2:46" x14ac:dyDescent="0.25">
      <c r="C12" s="76">
        <f>'1. Invoice Form'!$F$5</f>
        <v>0</v>
      </c>
      <c r="D12" s="80" t="str">
        <f>'1. Invoice Form'!$H$5</f>
        <v>Acquisition/Closing Invoice</v>
      </c>
      <c r="E12" s="76">
        <f>'2. Expenditure Details'!B11</f>
        <v>0</v>
      </c>
      <c r="F12" s="76">
        <f>'2. Expenditure Details'!C11</f>
        <v>0</v>
      </c>
      <c r="G12" s="76">
        <f>'2. Expenditure Details'!D11</f>
        <v>0</v>
      </c>
      <c r="H12" s="76">
        <f>'2. Expenditure Details'!E11</f>
        <v>0</v>
      </c>
      <c r="I12" s="76">
        <f>'2. Expenditure Details'!F11</f>
        <v>0</v>
      </c>
      <c r="J12" s="76">
        <f>'2. Expenditure Details'!G11</f>
        <v>0</v>
      </c>
      <c r="K12" s="76">
        <f>'2. Expenditure Details'!H11</f>
        <v>0</v>
      </c>
    </row>
    <row r="13" spans="2:46" x14ac:dyDescent="0.25">
      <c r="C13" s="76">
        <f>'1. Invoice Form'!$F$5</f>
        <v>0</v>
      </c>
      <c r="D13" s="80" t="str">
        <f>'1. Invoice Form'!$H$5</f>
        <v>Acquisition/Closing Invoice</v>
      </c>
      <c r="E13" s="76">
        <f>'2. Expenditure Details'!B12</f>
        <v>0</v>
      </c>
      <c r="F13" s="76">
        <f>'2. Expenditure Details'!C12</f>
        <v>0</v>
      </c>
      <c r="G13" s="76">
        <f>'2. Expenditure Details'!D12</f>
        <v>0</v>
      </c>
      <c r="H13" s="76">
        <f>'2. Expenditure Details'!E12</f>
        <v>0</v>
      </c>
      <c r="I13" s="76">
        <f>'2. Expenditure Details'!F12</f>
        <v>0</v>
      </c>
      <c r="J13" s="76">
        <f>'2. Expenditure Details'!G12</f>
        <v>0</v>
      </c>
      <c r="K13" s="76">
        <f>'2. Expenditure Details'!H12</f>
        <v>0</v>
      </c>
    </row>
    <row r="14" spans="2:46" x14ac:dyDescent="0.25">
      <c r="C14" s="76">
        <f>'1. Invoice Form'!$F$5</f>
        <v>0</v>
      </c>
      <c r="D14" s="80" t="str">
        <f>'1. Invoice Form'!$H$5</f>
        <v>Acquisition/Closing Invoice</v>
      </c>
      <c r="E14" s="76">
        <f>'2. Expenditure Details'!B13</f>
        <v>0</v>
      </c>
      <c r="F14" s="76">
        <f>'2. Expenditure Details'!C13</f>
        <v>0</v>
      </c>
      <c r="G14" s="76">
        <f>'2. Expenditure Details'!D13</f>
        <v>0</v>
      </c>
      <c r="H14" s="76">
        <f>'2. Expenditure Details'!E13</f>
        <v>0</v>
      </c>
      <c r="I14" s="76">
        <f>'2. Expenditure Details'!F13</f>
        <v>0</v>
      </c>
      <c r="J14" s="76">
        <f>'2. Expenditure Details'!G13</f>
        <v>0</v>
      </c>
      <c r="K14" s="76">
        <f>'2. Expenditure Details'!H13</f>
        <v>0</v>
      </c>
    </row>
    <row r="15" spans="2:46" x14ac:dyDescent="0.25">
      <c r="C15" s="76">
        <f>'1. Invoice Form'!$F$5</f>
        <v>0</v>
      </c>
      <c r="D15" s="80" t="str">
        <f>'1. Invoice Form'!$H$5</f>
        <v>Acquisition/Closing Invoice</v>
      </c>
      <c r="E15" s="76">
        <f>'2. Expenditure Details'!B14</f>
        <v>0</v>
      </c>
      <c r="F15" s="76">
        <f>'2. Expenditure Details'!C14</f>
        <v>0</v>
      </c>
      <c r="G15" s="76">
        <f>'2. Expenditure Details'!D14</f>
        <v>0</v>
      </c>
      <c r="H15" s="76">
        <f>'2. Expenditure Details'!E14</f>
        <v>0</v>
      </c>
      <c r="I15" s="76">
        <f>'2. Expenditure Details'!F14</f>
        <v>0</v>
      </c>
      <c r="J15" s="76">
        <f>'2. Expenditure Details'!G14</f>
        <v>0</v>
      </c>
      <c r="K15" s="76">
        <f>'2. Expenditure Details'!H14</f>
        <v>0</v>
      </c>
    </row>
    <row r="16" spans="2:46" x14ac:dyDescent="0.25">
      <c r="C16" s="76">
        <f>'1. Invoice Form'!$F$5</f>
        <v>0</v>
      </c>
      <c r="D16" s="80" t="str">
        <f>'1. Invoice Form'!$H$5</f>
        <v>Acquisition/Closing Invoice</v>
      </c>
      <c r="E16" s="76">
        <f>'2. Expenditure Details'!B15</f>
        <v>0</v>
      </c>
      <c r="F16" s="76">
        <f>'2. Expenditure Details'!C15</f>
        <v>0</v>
      </c>
      <c r="G16" s="76">
        <f>'2. Expenditure Details'!D15</f>
        <v>0</v>
      </c>
      <c r="H16" s="76">
        <f>'2. Expenditure Details'!E15</f>
        <v>0</v>
      </c>
      <c r="I16" s="76">
        <f>'2. Expenditure Details'!F15</f>
        <v>0</v>
      </c>
      <c r="J16" s="76">
        <f>'2. Expenditure Details'!G15</f>
        <v>0</v>
      </c>
      <c r="K16" s="76">
        <f>'2. Expenditure Details'!H15</f>
        <v>0</v>
      </c>
    </row>
    <row r="17" spans="3:11" x14ac:dyDescent="0.25">
      <c r="C17" s="76">
        <f>'1. Invoice Form'!$F$5</f>
        <v>0</v>
      </c>
      <c r="D17" s="80" t="str">
        <f>'1. Invoice Form'!$H$5</f>
        <v>Acquisition/Closing Invoice</v>
      </c>
      <c r="E17" s="76">
        <f>'2. Expenditure Details'!B16</f>
        <v>0</v>
      </c>
      <c r="F17" s="76">
        <f>'2. Expenditure Details'!C16</f>
        <v>0</v>
      </c>
      <c r="G17" s="76">
        <f>'2. Expenditure Details'!D16</f>
        <v>0</v>
      </c>
      <c r="H17" s="76">
        <f>'2. Expenditure Details'!E16</f>
        <v>0</v>
      </c>
      <c r="I17" s="76">
        <f>'2. Expenditure Details'!F16</f>
        <v>0</v>
      </c>
      <c r="J17" s="76">
        <f>'2. Expenditure Details'!G16</f>
        <v>0</v>
      </c>
      <c r="K17" s="76">
        <f>'2. Expenditure Details'!H16</f>
        <v>0</v>
      </c>
    </row>
    <row r="18" spans="3:11" x14ac:dyDescent="0.25">
      <c r="C18" s="76">
        <f>'1. Invoice Form'!$F$5</f>
        <v>0</v>
      </c>
      <c r="D18" s="80" t="str">
        <f>'1. Invoice Form'!$H$5</f>
        <v>Acquisition/Closing Invoice</v>
      </c>
      <c r="E18" s="76">
        <f>'2. Expenditure Details'!B17</f>
        <v>0</v>
      </c>
      <c r="F18" s="76">
        <f>'2. Expenditure Details'!C17</f>
        <v>0</v>
      </c>
      <c r="G18" s="76">
        <f>'2. Expenditure Details'!D17</f>
        <v>0</v>
      </c>
      <c r="H18" s="76">
        <f>'2. Expenditure Details'!E17</f>
        <v>0</v>
      </c>
      <c r="I18" s="76">
        <f>'2. Expenditure Details'!F17</f>
        <v>0</v>
      </c>
      <c r="J18" s="76">
        <f>'2. Expenditure Details'!G17</f>
        <v>0</v>
      </c>
      <c r="K18" s="76">
        <f>'2. Expenditure Details'!H17</f>
        <v>0</v>
      </c>
    </row>
    <row r="19" spans="3:11" x14ac:dyDescent="0.25">
      <c r="C19" s="76">
        <f>'1. Invoice Form'!$F$5</f>
        <v>0</v>
      </c>
      <c r="D19" s="80" t="str">
        <f>'1. Invoice Form'!$H$5</f>
        <v>Acquisition/Closing Invoice</v>
      </c>
      <c r="E19" s="76">
        <f>'2. Expenditure Details'!B18</f>
        <v>0</v>
      </c>
      <c r="F19" s="76">
        <f>'2. Expenditure Details'!C18</f>
        <v>0</v>
      </c>
      <c r="G19" s="76">
        <f>'2. Expenditure Details'!D18</f>
        <v>0</v>
      </c>
      <c r="H19" s="76">
        <f>'2. Expenditure Details'!E18</f>
        <v>0</v>
      </c>
      <c r="I19" s="76">
        <f>'2. Expenditure Details'!F18</f>
        <v>0</v>
      </c>
      <c r="J19" s="76">
        <f>'2. Expenditure Details'!G18</f>
        <v>0</v>
      </c>
      <c r="K19" s="76">
        <f>'2. Expenditure Details'!H18</f>
        <v>0</v>
      </c>
    </row>
    <row r="20" spans="3:11" x14ac:dyDescent="0.25">
      <c r="C20" s="76">
        <f>'1. Invoice Form'!$F$5</f>
        <v>0</v>
      </c>
      <c r="D20" s="80" t="str">
        <f>'1. Invoice Form'!$H$5</f>
        <v>Acquisition/Closing Invoice</v>
      </c>
      <c r="E20" s="76">
        <f>'2. Expenditure Details'!B19</f>
        <v>0</v>
      </c>
      <c r="F20" s="76">
        <f>'2. Expenditure Details'!C19</f>
        <v>0</v>
      </c>
      <c r="G20" s="76">
        <f>'2. Expenditure Details'!D19</f>
        <v>0</v>
      </c>
      <c r="H20" s="76">
        <f>'2. Expenditure Details'!E19</f>
        <v>0</v>
      </c>
      <c r="I20" s="76">
        <f>'2. Expenditure Details'!F19</f>
        <v>0</v>
      </c>
      <c r="J20" s="76">
        <f>'2. Expenditure Details'!G19</f>
        <v>0</v>
      </c>
      <c r="K20" s="76">
        <f>'2. Expenditure Details'!H19</f>
        <v>0</v>
      </c>
    </row>
    <row r="21" spans="3:11" x14ac:dyDescent="0.25">
      <c r="C21" s="76">
        <f>'1. Invoice Form'!$F$5</f>
        <v>0</v>
      </c>
      <c r="D21" s="80" t="str">
        <f>'1. Invoice Form'!$H$5</f>
        <v>Acquisition/Closing Invoice</v>
      </c>
      <c r="E21" s="76">
        <f>'2. Expenditure Details'!B20</f>
        <v>0</v>
      </c>
      <c r="F21" s="76">
        <f>'2. Expenditure Details'!C20</f>
        <v>0</v>
      </c>
      <c r="G21" s="76">
        <f>'2. Expenditure Details'!D20</f>
        <v>0</v>
      </c>
      <c r="H21" s="76">
        <f>'2. Expenditure Details'!E20</f>
        <v>0</v>
      </c>
      <c r="I21" s="76">
        <f>'2. Expenditure Details'!F20</f>
        <v>0</v>
      </c>
      <c r="J21" s="76">
        <f>'2. Expenditure Details'!G20</f>
        <v>0</v>
      </c>
      <c r="K21" s="76">
        <f>'2. Expenditure Details'!H20</f>
        <v>0</v>
      </c>
    </row>
    <row r="22" spans="3:11" x14ac:dyDescent="0.25">
      <c r="C22" s="76">
        <f>'1. Invoice Form'!$F$5</f>
        <v>0</v>
      </c>
      <c r="D22" s="80" t="str">
        <f>'1. Invoice Form'!$H$5</f>
        <v>Acquisition/Closing Invoice</v>
      </c>
      <c r="E22" s="76">
        <f>'2. Expenditure Details'!B21</f>
        <v>0</v>
      </c>
      <c r="F22" s="76">
        <f>'2. Expenditure Details'!C21</f>
        <v>0</v>
      </c>
      <c r="G22" s="76">
        <f>'2. Expenditure Details'!D21</f>
        <v>0</v>
      </c>
      <c r="H22" s="76">
        <f>'2. Expenditure Details'!E21</f>
        <v>0</v>
      </c>
      <c r="I22" s="76">
        <f>'2. Expenditure Details'!F21</f>
        <v>0</v>
      </c>
      <c r="J22" s="76">
        <f>'2. Expenditure Details'!G21</f>
        <v>0</v>
      </c>
      <c r="K22" s="76">
        <f>'2. Expenditure Details'!H21</f>
        <v>0</v>
      </c>
    </row>
    <row r="23" spans="3:11" x14ac:dyDescent="0.25">
      <c r="C23" s="76">
        <f>'1. Invoice Form'!$F$5</f>
        <v>0</v>
      </c>
      <c r="D23" s="80" t="str">
        <f>'1. Invoice Form'!$H$5</f>
        <v>Acquisition/Closing Invoice</v>
      </c>
      <c r="E23" s="76">
        <f>'2. Expenditure Details'!B22</f>
        <v>0</v>
      </c>
      <c r="F23" s="76">
        <f>'2. Expenditure Details'!C22</f>
        <v>0</v>
      </c>
      <c r="G23" s="76">
        <f>'2. Expenditure Details'!D22</f>
        <v>0</v>
      </c>
      <c r="H23" s="76">
        <f>'2. Expenditure Details'!E22</f>
        <v>0</v>
      </c>
      <c r="I23" s="76">
        <f>'2. Expenditure Details'!F22</f>
        <v>0</v>
      </c>
      <c r="J23" s="76">
        <f>'2. Expenditure Details'!G22</f>
        <v>0</v>
      </c>
      <c r="K23" s="76">
        <f>'2. Expenditure Details'!H22</f>
        <v>0</v>
      </c>
    </row>
    <row r="24" spans="3:11" x14ac:dyDescent="0.25">
      <c r="C24" s="76">
        <f>'1. Invoice Form'!$F$5</f>
        <v>0</v>
      </c>
      <c r="D24" s="80" t="str">
        <f>'1. Invoice Form'!$H$5</f>
        <v>Acquisition/Closing Invoice</v>
      </c>
      <c r="E24" s="76">
        <f>'2. Expenditure Details'!B23</f>
        <v>0</v>
      </c>
      <c r="F24" s="76">
        <f>'2. Expenditure Details'!C23</f>
        <v>0</v>
      </c>
      <c r="G24" s="76">
        <f>'2. Expenditure Details'!D23</f>
        <v>0</v>
      </c>
      <c r="H24" s="76">
        <f>'2. Expenditure Details'!E23</f>
        <v>0</v>
      </c>
      <c r="I24" s="76">
        <f>'2. Expenditure Details'!F23</f>
        <v>0</v>
      </c>
      <c r="J24" s="76">
        <f>'2. Expenditure Details'!G23</f>
        <v>0</v>
      </c>
      <c r="K24" s="76">
        <f>'2. Expenditure Details'!H23</f>
        <v>0</v>
      </c>
    </row>
    <row r="25" spans="3:11" x14ac:dyDescent="0.25">
      <c r="C25" s="76">
        <f>'1. Invoice Form'!$F$5</f>
        <v>0</v>
      </c>
      <c r="D25" s="80" t="str">
        <f>'1. Invoice Form'!$H$5</f>
        <v>Acquisition/Closing Invoice</v>
      </c>
      <c r="E25" s="76">
        <f>'2. Expenditure Details'!B24</f>
        <v>0</v>
      </c>
      <c r="F25" s="76">
        <f>'2. Expenditure Details'!C24</f>
        <v>0</v>
      </c>
      <c r="G25" s="76">
        <f>'2. Expenditure Details'!D24</f>
        <v>0</v>
      </c>
      <c r="H25" s="76">
        <f>'2. Expenditure Details'!E24</f>
        <v>0</v>
      </c>
      <c r="I25" s="76">
        <f>'2. Expenditure Details'!F24</f>
        <v>0</v>
      </c>
      <c r="J25" s="76">
        <f>'2. Expenditure Details'!G24</f>
        <v>0</v>
      </c>
      <c r="K25" s="76">
        <f>'2. Expenditure Details'!H24</f>
        <v>0</v>
      </c>
    </row>
    <row r="26" spans="3:11" x14ac:dyDescent="0.25">
      <c r="C26" s="76">
        <f>'1. Invoice Form'!$F$5</f>
        <v>0</v>
      </c>
      <c r="D26" s="80" t="str">
        <f>'1. Invoice Form'!$H$5</f>
        <v>Acquisition/Closing Invoice</v>
      </c>
      <c r="E26" s="76">
        <f>'2. Expenditure Details'!B25</f>
        <v>0</v>
      </c>
      <c r="F26" s="76">
        <f>'2. Expenditure Details'!C25</f>
        <v>0</v>
      </c>
      <c r="G26" s="76">
        <f>'2. Expenditure Details'!D25</f>
        <v>0</v>
      </c>
      <c r="H26" s="76">
        <f>'2. Expenditure Details'!E25</f>
        <v>0</v>
      </c>
      <c r="I26" s="76">
        <f>'2. Expenditure Details'!F25</f>
        <v>0</v>
      </c>
      <c r="J26" s="76">
        <f>'2. Expenditure Details'!G25</f>
        <v>0</v>
      </c>
      <c r="K26" s="76">
        <f>'2. Expenditure Details'!H25</f>
        <v>0</v>
      </c>
    </row>
    <row r="27" spans="3:11" x14ac:dyDescent="0.25">
      <c r="C27" s="76">
        <f>'1. Invoice Form'!$F$5</f>
        <v>0</v>
      </c>
      <c r="D27" s="80" t="str">
        <f>'1. Invoice Form'!$H$5</f>
        <v>Acquisition/Closing Invoice</v>
      </c>
      <c r="E27" s="76">
        <f>'2. Expenditure Details'!B26</f>
        <v>0</v>
      </c>
      <c r="F27" s="76">
        <f>'2. Expenditure Details'!C26</f>
        <v>0</v>
      </c>
      <c r="G27" s="76">
        <f>'2. Expenditure Details'!D26</f>
        <v>0</v>
      </c>
      <c r="H27" s="76">
        <f>'2. Expenditure Details'!E26</f>
        <v>0</v>
      </c>
      <c r="I27" s="76">
        <f>'2. Expenditure Details'!F26</f>
        <v>0</v>
      </c>
      <c r="J27" s="76">
        <f>'2. Expenditure Details'!G26</f>
        <v>0</v>
      </c>
      <c r="K27" s="76">
        <f>'2. Expenditure Details'!H26</f>
        <v>0</v>
      </c>
    </row>
    <row r="28" spans="3:11" x14ac:dyDescent="0.25">
      <c r="C28" s="76">
        <f>'1. Invoice Form'!$F$5</f>
        <v>0</v>
      </c>
      <c r="D28" s="80" t="str">
        <f>'1. Invoice Form'!$H$5</f>
        <v>Acquisition/Closing Invoice</v>
      </c>
      <c r="E28" s="76">
        <f>'2. Expenditure Details'!B27</f>
        <v>0</v>
      </c>
      <c r="F28" s="76">
        <f>'2. Expenditure Details'!C27</f>
        <v>0</v>
      </c>
      <c r="G28" s="76">
        <f>'2. Expenditure Details'!D27</f>
        <v>0</v>
      </c>
      <c r="H28" s="76">
        <f>'2. Expenditure Details'!E27</f>
        <v>0</v>
      </c>
      <c r="I28" s="76">
        <f>'2. Expenditure Details'!F27</f>
        <v>0</v>
      </c>
      <c r="J28" s="76">
        <f>'2. Expenditure Details'!G27</f>
        <v>0</v>
      </c>
      <c r="K28" s="76">
        <f>'2. Expenditure Details'!H27</f>
        <v>0</v>
      </c>
    </row>
    <row r="29" spans="3:11" x14ac:dyDescent="0.25">
      <c r="C29" s="76">
        <f>'1. Invoice Form'!$F$5</f>
        <v>0</v>
      </c>
      <c r="D29" s="80" t="str">
        <f>'1. Invoice Form'!$H$5</f>
        <v>Acquisition/Closing Invoice</v>
      </c>
      <c r="E29" s="76">
        <f>'2. Expenditure Details'!B28</f>
        <v>0</v>
      </c>
      <c r="F29" s="76">
        <f>'2. Expenditure Details'!C28</f>
        <v>0</v>
      </c>
      <c r="G29" s="76">
        <f>'2. Expenditure Details'!D28</f>
        <v>0</v>
      </c>
      <c r="H29" s="76">
        <f>'2. Expenditure Details'!E28</f>
        <v>0</v>
      </c>
      <c r="I29" s="76">
        <f>'2. Expenditure Details'!F28</f>
        <v>0</v>
      </c>
      <c r="J29" s="76">
        <f>'2. Expenditure Details'!G28</f>
        <v>0</v>
      </c>
      <c r="K29" s="76">
        <f>'2. Expenditure Details'!H28</f>
        <v>0</v>
      </c>
    </row>
    <row r="30" spans="3:11" x14ac:dyDescent="0.25">
      <c r="C30" s="76">
        <f>'1. Invoice Form'!$F$5</f>
        <v>0</v>
      </c>
      <c r="D30" s="80" t="str">
        <f>'1. Invoice Form'!$H$5</f>
        <v>Acquisition/Closing Invoice</v>
      </c>
      <c r="E30" s="76">
        <f>'2. Expenditure Details'!B29</f>
        <v>0</v>
      </c>
      <c r="F30" s="76">
        <f>'2. Expenditure Details'!C29</f>
        <v>0</v>
      </c>
      <c r="G30" s="76">
        <f>'2. Expenditure Details'!D29</f>
        <v>0</v>
      </c>
      <c r="H30" s="76">
        <f>'2. Expenditure Details'!E29</f>
        <v>0</v>
      </c>
      <c r="I30" s="76">
        <f>'2. Expenditure Details'!F29</f>
        <v>0</v>
      </c>
      <c r="J30" s="76">
        <f>'2. Expenditure Details'!G29</f>
        <v>0</v>
      </c>
      <c r="K30" s="76">
        <f>'2. Expenditure Details'!H29</f>
        <v>0</v>
      </c>
    </row>
    <row r="31" spans="3:11" x14ac:dyDescent="0.25">
      <c r="C31" s="76">
        <f>'1. Invoice Form'!$F$5</f>
        <v>0</v>
      </c>
      <c r="D31" s="80" t="str">
        <f>'1. Invoice Form'!$H$5</f>
        <v>Acquisition/Closing Invoice</v>
      </c>
      <c r="E31" s="76">
        <f>'2. Expenditure Details'!B30</f>
        <v>0</v>
      </c>
      <c r="F31" s="76">
        <f>'2. Expenditure Details'!C30</f>
        <v>0</v>
      </c>
      <c r="G31" s="76">
        <f>'2. Expenditure Details'!D30</f>
        <v>0</v>
      </c>
      <c r="H31" s="76">
        <f>'2. Expenditure Details'!E30</f>
        <v>0</v>
      </c>
      <c r="I31" s="76">
        <f>'2. Expenditure Details'!F30</f>
        <v>0</v>
      </c>
      <c r="J31" s="76">
        <f>'2. Expenditure Details'!G30</f>
        <v>0</v>
      </c>
      <c r="K31" s="76">
        <f>'2. Expenditure Details'!H30</f>
        <v>0</v>
      </c>
    </row>
    <row r="32" spans="3:11" x14ac:dyDescent="0.25">
      <c r="C32" s="76">
        <f>'1. Invoice Form'!$F$5</f>
        <v>0</v>
      </c>
      <c r="D32" s="80" t="str">
        <f>'1. Invoice Form'!$H$5</f>
        <v>Acquisition/Closing Invoice</v>
      </c>
      <c r="E32" s="76">
        <f>'2. Expenditure Details'!B31</f>
        <v>0</v>
      </c>
      <c r="F32" s="76">
        <f>'2. Expenditure Details'!C31</f>
        <v>0</v>
      </c>
      <c r="G32" s="76">
        <f>'2. Expenditure Details'!D31</f>
        <v>0</v>
      </c>
      <c r="H32" s="76">
        <f>'2. Expenditure Details'!E31</f>
        <v>0</v>
      </c>
      <c r="I32" s="76">
        <f>'2. Expenditure Details'!F31</f>
        <v>0</v>
      </c>
      <c r="J32" s="76">
        <f>'2. Expenditure Details'!G31</f>
        <v>0</v>
      </c>
      <c r="K32" s="76">
        <f>'2. Expenditure Details'!H31</f>
        <v>0</v>
      </c>
    </row>
    <row r="33" spans="3:11" x14ac:dyDescent="0.25">
      <c r="C33" s="76">
        <f>'1. Invoice Form'!$F$5</f>
        <v>0</v>
      </c>
      <c r="D33" s="80" t="str">
        <f>'1. Invoice Form'!$H$5</f>
        <v>Acquisition/Closing Invoice</v>
      </c>
      <c r="E33" s="76">
        <f>'2. Expenditure Details'!B32</f>
        <v>0</v>
      </c>
      <c r="F33" s="76">
        <f>'2. Expenditure Details'!C32</f>
        <v>0</v>
      </c>
      <c r="G33" s="76">
        <f>'2. Expenditure Details'!D32</f>
        <v>0</v>
      </c>
      <c r="H33" s="76">
        <f>'2. Expenditure Details'!E32</f>
        <v>0</v>
      </c>
      <c r="I33" s="76">
        <f>'2. Expenditure Details'!F32</f>
        <v>0</v>
      </c>
      <c r="J33" s="76">
        <f>'2. Expenditure Details'!G32</f>
        <v>0</v>
      </c>
      <c r="K33" s="76">
        <f>'2. Expenditure Details'!H32</f>
        <v>0</v>
      </c>
    </row>
    <row r="34" spans="3:11" x14ac:dyDescent="0.25">
      <c r="C34" s="76">
        <f>'1. Invoice Form'!$F$5</f>
        <v>0</v>
      </c>
      <c r="D34" s="80" t="str">
        <f>'1. Invoice Form'!$H$5</f>
        <v>Acquisition/Closing Invoice</v>
      </c>
      <c r="E34" s="76">
        <f>'2. Expenditure Details'!B33</f>
        <v>0</v>
      </c>
      <c r="F34" s="76">
        <f>'2. Expenditure Details'!C33</f>
        <v>0</v>
      </c>
      <c r="G34" s="76">
        <f>'2. Expenditure Details'!D33</f>
        <v>0</v>
      </c>
      <c r="H34" s="76">
        <f>'2. Expenditure Details'!E33</f>
        <v>0</v>
      </c>
      <c r="I34" s="76">
        <f>'2. Expenditure Details'!F33</f>
        <v>0</v>
      </c>
      <c r="J34" s="76">
        <f>'2. Expenditure Details'!G33</f>
        <v>0</v>
      </c>
      <c r="K34" s="76">
        <f>'2. Expenditure Details'!H33</f>
        <v>0</v>
      </c>
    </row>
    <row r="35" spans="3:11" x14ac:dyDescent="0.25">
      <c r="C35" s="76">
        <f>'1. Invoice Form'!$F$5</f>
        <v>0</v>
      </c>
      <c r="D35" s="80" t="str">
        <f>'1. Invoice Form'!$H$5</f>
        <v>Acquisition/Closing Invoice</v>
      </c>
      <c r="E35" s="76">
        <f>'2. Expenditure Details'!B34</f>
        <v>0</v>
      </c>
      <c r="F35" s="76">
        <f>'2. Expenditure Details'!C34</f>
        <v>0</v>
      </c>
      <c r="G35" s="76">
        <f>'2. Expenditure Details'!D34</f>
        <v>0</v>
      </c>
      <c r="H35" s="76">
        <f>'2. Expenditure Details'!E34</f>
        <v>0</v>
      </c>
      <c r="I35" s="76">
        <f>'2. Expenditure Details'!F34</f>
        <v>0</v>
      </c>
      <c r="J35" s="76">
        <f>'2. Expenditure Details'!G34</f>
        <v>0</v>
      </c>
      <c r="K35" s="76">
        <f>'2. Expenditure Details'!H34</f>
        <v>0</v>
      </c>
    </row>
    <row r="36" spans="3:11" x14ac:dyDescent="0.25">
      <c r="C36" s="76">
        <f>'1. Invoice Form'!$F$5</f>
        <v>0</v>
      </c>
      <c r="D36" s="80" t="str">
        <f>'1. Invoice Form'!$H$5</f>
        <v>Acquisition/Closing Invoice</v>
      </c>
      <c r="E36" s="76">
        <f>'2. Expenditure Details'!B35</f>
        <v>0</v>
      </c>
      <c r="F36" s="76">
        <f>'2. Expenditure Details'!C35</f>
        <v>0</v>
      </c>
      <c r="G36" s="76">
        <f>'2. Expenditure Details'!D35</f>
        <v>0</v>
      </c>
      <c r="H36" s="76">
        <f>'2. Expenditure Details'!E35</f>
        <v>0</v>
      </c>
      <c r="I36" s="76">
        <f>'2. Expenditure Details'!F35</f>
        <v>0</v>
      </c>
      <c r="J36" s="76">
        <f>'2. Expenditure Details'!G35</f>
        <v>0</v>
      </c>
      <c r="K36" s="76">
        <f>'2. Expenditure Details'!H35</f>
        <v>0</v>
      </c>
    </row>
    <row r="37" spans="3:11" x14ac:dyDescent="0.25">
      <c r="C37" s="76">
        <f>'1. Invoice Form'!$F$5</f>
        <v>0</v>
      </c>
      <c r="D37" s="80" t="str">
        <f>'1. Invoice Form'!$H$5</f>
        <v>Acquisition/Closing Invoice</v>
      </c>
      <c r="E37" s="76">
        <f>'2. Expenditure Details'!B36</f>
        <v>0</v>
      </c>
      <c r="F37" s="76">
        <f>'2. Expenditure Details'!C36</f>
        <v>0</v>
      </c>
      <c r="G37" s="76">
        <f>'2. Expenditure Details'!D36</f>
        <v>0</v>
      </c>
      <c r="H37" s="76">
        <f>'2. Expenditure Details'!E36</f>
        <v>0</v>
      </c>
      <c r="I37" s="76">
        <f>'2. Expenditure Details'!F36</f>
        <v>0</v>
      </c>
      <c r="J37" s="76">
        <f>'2. Expenditure Details'!G36</f>
        <v>0</v>
      </c>
      <c r="K37" s="76">
        <f>'2. Expenditure Details'!H36</f>
        <v>0</v>
      </c>
    </row>
    <row r="38" spans="3:11" x14ac:dyDescent="0.25">
      <c r="C38" s="76">
        <f>'1. Invoice Form'!$F$5</f>
        <v>0</v>
      </c>
      <c r="D38" s="80" t="str">
        <f>'1. Invoice Form'!$H$5</f>
        <v>Acquisition/Closing Invoice</v>
      </c>
      <c r="E38" s="76">
        <f>'2. Expenditure Details'!B37</f>
        <v>0</v>
      </c>
      <c r="F38" s="76">
        <f>'2. Expenditure Details'!C37</f>
        <v>0</v>
      </c>
      <c r="G38" s="76">
        <f>'2. Expenditure Details'!D37</f>
        <v>0</v>
      </c>
      <c r="H38" s="76">
        <f>'2. Expenditure Details'!E37</f>
        <v>0</v>
      </c>
      <c r="I38" s="76">
        <f>'2. Expenditure Details'!F37</f>
        <v>0</v>
      </c>
      <c r="J38" s="76">
        <f>'2. Expenditure Details'!G37</f>
        <v>0</v>
      </c>
      <c r="K38" s="76">
        <f>'2. Expenditure Details'!H37</f>
        <v>0</v>
      </c>
    </row>
    <row r="39" spans="3:11" x14ac:dyDescent="0.25">
      <c r="C39" s="76">
        <f>'1. Invoice Form'!$F$5</f>
        <v>0</v>
      </c>
      <c r="D39" s="80" t="str">
        <f>'1. Invoice Form'!$H$5</f>
        <v>Acquisition/Closing Invoice</v>
      </c>
      <c r="E39" s="76">
        <f>'2. Expenditure Details'!B38</f>
        <v>0</v>
      </c>
      <c r="F39" s="76">
        <f>'2. Expenditure Details'!C38</f>
        <v>0</v>
      </c>
      <c r="G39" s="76">
        <f>'2. Expenditure Details'!D38</f>
        <v>0</v>
      </c>
      <c r="H39" s="76">
        <f>'2. Expenditure Details'!E38</f>
        <v>0</v>
      </c>
      <c r="I39" s="76">
        <f>'2. Expenditure Details'!F38</f>
        <v>0</v>
      </c>
      <c r="J39" s="76">
        <f>'2. Expenditure Details'!G38</f>
        <v>0</v>
      </c>
      <c r="K39" s="76">
        <f>'2. Expenditure Details'!H38</f>
        <v>0</v>
      </c>
    </row>
    <row r="40" spans="3:11" x14ac:dyDescent="0.25">
      <c r="C40" s="76">
        <f>'1. Invoice Form'!$F$5</f>
        <v>0</v>
      </c>
      <c r="D40" s="80" t="str">
        <f>'1. Invoice Form'!$H$5</f>
        <v>Acquisition/Closing Invoice</v>
      </c>
      <c r="E40" s="76">
        <f>'2. Expenditure Details'!B39</f>
        <v>0</v>
      </c>
      <c r="F40" s="76">
        <f>'2. Expenditure Details'!C39</f>
        <v>0</v>
      </c>
      <c r="G40" s="76">
        <f>'2. Expenditure Details'!D39</f>
        <v>0</v>
      </c>
      <c r="H40" s="76">
        <f>'2. Expenditure Details'!E39</f>
        <v>0</v>
      </c>
      <c r="I40" s="76">
        <f>'2. Expenditure Details'!F39</f>
        <v>0</v>
      </c>
      <c r="J40" s="76">
        <f>'2. Expenditure Details'!G39</f>
        <v>0</v>
      </c>
      <c r="K40" s="76">
        <f>'2. Expenditure Details'!H39</f>
        <v>0</v>
      </c>
    </row>
    <row r="41" spans="3:11" x14ac:dyDescent="0.25">
      <c r="C41" s="76">
        <f>'1. Invoice Form'!$F$5</f>
        <v>0</v>
      </c>
      <c r="D41" s="80" t="str">
        <f>'1. Invoice Form'!$H$5</f>
        <v>Acquisition/Closing Invoice</v>
      </c>
      <c r="E41" s="76">
        <f>'2. Expenditure Details'!B40</f>
        <v>0</v>
      </c>
      <c r="F41" s="76">
        <f>'2. Expenditure Details'!C40</f>
        <v>0</v>
      </c>
      <c r="G41" s="76">
        <f>'2. Expenditure Details'!D40</f>
        <v>0</v>
      </c>
      <c r="H41" s="76">
        <f>'2. Expenditure Details'!E40</f>
        <v>0</v>
      </c>
      <c r="I41" s="76">
        <f>'2. Expenditure Details'!F40</f>
        <v>0</v>
      </c>
      <c r="J41" s="76">
        <f>'2. Expenditure Details'!G40</f>
        <v>0</v>
      </c>
      <c r="K41" s="76">
        <f>'2. Expenditure Details'!H40</f>
        <v>0</v>
      </c>
    </row>
    <row r="42" spans="3:11" x14ac:dyDescent="0.25">
      <c r="C42" s="76">
        <f>'1. Invoice Form'!$F$5</f>
        <v>0</v>
      </c>
      <c r="D42" s="80" t="str">
        <f>'1. Invoice Form'!$H$5</f>
        <v>Acquisition/Closing Invoice</v>
      </c>
      <c r="E42" s="76">
        <f>'2. Expenditure Details'!B41</f>
        <v>0</v>
      </c>
      <c r="F42" s="76">
        <f>'2. Expenditure Details'!C41</f>
        <v>0</v>
      </c>
      <c r="G42" s="76">
        <f>'2. Expenditure Details'!D41</f>
        <v>0</v>
      </c>
      <c r="H42" s="76">
        <f>'2. Expenditure Details'!E41</f>
        <v>0</v>
      </c>
      <c r="I42" s="76">
        <f>'2. Expenditure Details'!F41</f>
        <v>0</v>
      </c>
      <c r="J42" s="76">
        <f>'2. Expenditure Details'!G41</f>
        <v>0</v>
      </c>
      <c r="K42" s="76">
        <f>'2. Expenditure Details'!H41</f>
        <v>0</v>
      </c>
    </row>
    <row r="43" spans="3:11" x14ac:dyDescent="0.25">
      <c r="C43" s="76">
        <f>'1. Invoice Form'!$F$5</f>
        <v>0</v>
      </c>
      <c r="D43" s="80" t="str">
        <f>'1. Invoice Form'!$H$5</f>
        <v>Acquisition/Closing Invoice</v>
      </c>
      <c r="E43" s="76">
        <f>'2. Expenditure Details'!B42</f>
        <v>0</v>
      </c>
      <c r="F43" s="76">
        <f>'2. Expenditure Details'!C42</f>
        <v>0</v>
      </c>
      <c r="G43" s="76">
        <f>'2. Expenditure Details'!D42</f>
        <v>0</v>
      </c>
      <c r="H43" s="76">
        <f>'2. Expenditure Details'!E42</f>
        <v>0</v>
      </c>
      <c r="I43" s="76">
        <f>'2. Expenditure Details'!F42</f>
        <v>0</v>
      </c>
      <c r="J43" s="76">
        <f>'2. Expenditure Details'!G42</f>
        <v>0</v>
      </c>
      <c r="K43" s="76">
        <f>'2. Expenditure Details'!H42</f>
        <v>0</v>
      </c>
    </row>
    <row r="44" spans="3:11" x14ac:dyDescent="0.25">
      <c r="C44" s="76">
        <f>'1. Invoice Form'!$F$5</f>
        <v>0</v>
      </c>
      <c r="D44" s="80" t="str">
        <f>'1. Invoice Form'!$H$5</f>
        <v>Acquisition/Closing Invoice</v>
      </c>
      <c r="E44" s="76">
        <f>'2. Expenditure Details'!B43</f>
        <v>0</v>
      </c>
      <c r="F44" s="76">
        <f>'2. Expenditure Details'!C43</f>
        <v>0</v>
      </c>
      <c r="G44" s="76">
        <f>'2. Expenditure Details'!D43</f>
        <v>0</v>
      </c>
      <c r="H44" s="76">
        <f>'2. Expenditure Details'!E43</f>
        <v>0</v>
      </c>
      <c r="I44" s="76">
        <f>'2. Expenditure Details'!F43</f>
        <v>0</v>
      </c>
      <c r="J44" s="76">
        <f>'2. Expenditure Details'!G43</f>
        <v>0</v>
      </c>
      <c r="K44" s="76">
        <f>'2. Expenditure Details'!H43</f>
        <v>0</v>
      </c>
    </row>
    <row r="45" spans="3:11" x14ac:dyDescent="0.25">
      <c r="C45" s="76">
        <f>'1. Invoice Form'!$F$5</f>
        <v>0</v>
      </c>
      <c r="D45" s="80" t="str">
        <f>'1. Invoice Form'!$H$5</f>
        <v>Acquisition/Closing Invoice</v>
      </c>
      <c r="E45" s="76">
        <f>'2. Expenditure Details'!B44</f>
        <v>0</v>
      </c>
      <c r="F45" s="76">
        <f>'2. Expenditure Details'!C44</f>
        <v>0</v>
      </c>
      <c r="G45" s="76">
        <f>'2. Expenditure Details'!D44</f>
        <v>0</v>
      </c>
      <c r="H45" s="76">
        <f>'2. Expenditure Details'!E44</f>
        <v>0</v>
      </c>
      <c r="I45" s="76">
        <f>'2. Expenditure Details'!F44</f>
        <v>0</v>
      </c>
      <c r="J45" s="76">
        <f>'2. Expenditure Details'!G44</f>
        <v>0</v>
      </c>
      <c r="K45" s="76">
        <f>'2. Expenditure Details'!H44</f>
        <v>0</v>
      </c>
    </row>
    <row r="46" spans="3:11" x14ac:dyDescent="0.25">
      <c r="C46" s="76">
        <f>'1. Invoice Form'!$F$5</f>
        <v>0</v>
      </c>
      <c r="D46" s="80" t="str">
        <f>'1. Invoice Form'!$H$5</f>
        <v>Acquisition/Closing Invoice</v>
      </c>
      <c r="E46" s="76">
        <f>'2. Expenditure Details'!B45</f>
        <v>0</v>
      </c>
      <c r="F46" s="76">
        <f>'2. Expenditure Details'!C45</f>
        <v>0</v>
      </c>
      <c r="G46" s="76">
        <f>'2. Expenditure Details'!D45</f>
        <v>0</v>
      </c>
      <c r="H46" s="76">
        <f>'2. Expenditure Details'!E45</f>
        <v>0</v>
      </c>
      <c r="I46" s="76">
        <f>'2. Expenditure Details'!F45</f>
        <v>0</v>
      </c>
      <c r="J46" s="76">
        <f>'2. Expenditure Details'!G45</f>
        <v>0</v>
      </c>
      <c r="K46" s="76">
        <f>'2. Expenditure Details'!H45</f>
        <v>0</v>
      </c>
    </row>
    <row r="47" spans="3:11" x14ac:dyDescent="0.25">
      <c r="C47" s="76">
        <f>'1. Invoice Form'!$F$5</f>
        <v>0</v>
      </c>
      <c r="D47" s="80" t="str">
        <f>'1. Invoice Form'!$H$5</f>
        <v>Acquisition/Closing Invoice</v>
      </c>
      <c r="E47" s="76">
        <f>'2. Expenditure Details'!B46</f>
        <v>0</v>
      </c>
      <c r="F47" s="76">
        <f>'2. Expenditure Details'!C46</f>
        <v>0</v>
      </c>
      <c r="G47" s="76">
        <f>'2. Expenditure Details'!D46</f>
        <v>0</v>
      </c>
      <c r="H47" s="76">
        <f>'2. Expenditure Details'!E46</f>
        <v>0</v>
      </c>
      <c r="I47" s="76">
        <f>'2. Expenditure Details'!F46</f>
        <v>0</v>
      </c>
      <c r="J47" s="76">
        <f>'2. Expenditure Details'!G46</f>
        <v>0</v>
      </c>
      <c r="K47" s="76">
        <f>'2. Expenditure Details'!H46</f>
        <v>0</v>
      </c>
    </row>
    <row r="48" spans="3:11" x14ac:dyDescent="0.25">
      <c r="C48" s="76">
        <f>'1. Invoice Form'!$F$5</f>
        <v>0</v>
      </c>
      <c r="D48" s="80" t="str">
        <f>'1. Invoice Form'!$H$5</f>
        <v>Acquisition/Closing Invoice</v>
      </c>
      <c r="E48" s="76">
        <f>'2. Expenditure Details'!B47</f>
        <v>0</v>
      </c>
      <c r="F48" s="76">
        <f>'2. Expenditure Details'!C47</f>
        <v>0</v>
      </c>
      <c r="G48" s="76">
        <f>'2. Expenditure Details'!D47</f>
        <v>0</v>
      </c>
      <c r="H48" s="76">
        <f>'2. Expenditure Details'!E47</f>
        <v>0</v>
      </c>
      <c r="I48" s="76">
        <f>'2. Expenditure Details'!F47</f>
        <v>0</v>
      </c>
      <c r="J48" s="76">
        <f>'2. Expenditure Details'!G47</f>
        <v>0</v>
      </c>
      <c r="K48" s="76">
        <f>'2. Expenditure Details'!H47</f>
        <v>0</v>
      </c>
    </row>
    <row r="49" spans="3:11" x14ac:dyDescent="0.25">
      <c r="C49" s="76">
        <f>'1. Invoice Form'!$F$5</f>
        <v>0</v>
      </c>
      <c r="D49" s="80" t="str">
        <f>'1. Invoice Form'!$H$5</f>
        <v>Acquisition/Closing Invoice</v>
      </c>
      <c r="E49" s="76">
        <f>'2. Expenditure Details'!B48</f>
        <v>0</v>
      </c>
      <c r="F49" s="76">
        <f>'2. Expenditure Details'!C48</f>
        <v>0</v>
      </c>
      <c r="G49" s="76">
        <f>'2. Expenditure Details'!D48</f>
        <v>0</v>
      </c>
      <c r="H49" s="76">
        <f>'2. Expenditure Details'!E48</f>
        <v>0</v>
      </c>
      <c r="I49" s="76">
        <f>'2. Expenditure Details'!F48</f>
        <v>0</v>
      </c>
      <c r="J49" s="76">
        <f>'2. Expenditure Details'!G48</f>
        <v>0</v>
      </c>
      <c r="K49" s="76">
        <f>'2. Expenditure Details'!H48</f>
        <v>0</v>
      </c>
    </row>
    <row r="50" spans="3:11" x14ac:dyDescent="0.25">
      <c r="C50" s="76">
        <f>'1. Invoice Form'!$F$5</f>
        <v>0</v>
      </c>
      <c r="D50" s="80" t="str">
        <f>'1. Invoice Form'!$H$5</f>
        <v>Acquisition/Closing Invoice</v>
      </c>
      <c r="E50" s="76">
        <f>'2. Expenditure Details'!B49</f>
        <v>0</v>
      </c>
      <c r="F50" s="76">
        <f>'2. Expenditure Details'!C49</f>
        <v>0</v>
      </c>
      <c r="G50" s="76">
        <f>'2. Expenditure Details'!D49</f>
        <v>0</v>
      </c>
      <c r="H50" s="76">
        <f>'2. Expenditure Details'!E49</f>
        <v>0</v>
      </c>
      <c r="I50" s="76">
        <f>'2. Expenditure Details'!F49</f>
        <v>0</v>
      </c>
      <c r="J50" s="76">
        <f>'2. Expenditure Details'!G49</f>
        <v>0</v>
      </c>
      <c r="K50" s="76">
        <f>'2. Expenditure Details'!H49</f>
        <v>0</v>
      </c>
    </row>
    <row r="51" spans="3:11" x14ac:dyDescent="0.25">
      <c r="C51" s="76">
        <f>'1. Invoice Form'!$F$5</f>
        <v>0</v>
      </c>
      <c r="D51" s="80" t="str">
        <f>'1. Invoice Form'!$H$5</f>
        <v>Acquisition/Closing Invoice</v>
      </c>
      <c r="E51" s="76">
        <f>'2. Expenditure Details'!B50</f>
        <v>0</v>
      </c>
      <c r="F51" s="76">
        <f>'2. Expenditure Details'!C50</f>
        <v>0</v>
      </c>
      <c r="G51" s="76">
        <f>'2. Expenditure Details'!D50</f>
        <v>0</v>
      </c>
      <c r="H51" s="76">
        <f>'2. Expenditure Details'!E50</f>
        <v>0</v>
      </c>
      <c r="I51" s="76">
        <f>'2. Expenditure Details'!F50</f>
        <v>0</v>
      </c>
      <c r="J51" s="76">
        <f>'2. Expenditure Details'!G50</f>
        <v>0</v>
      </c>
      <c r="K51" s="76">
        <f>'2. Expenditure Details'!H50</f>
        <v>0</v>
      </c>
    </row>
    <row r="52" spans="3:11" x14ac:dyDescent="0.25">
      <c r="C52" s="76">
        <f>'1. Invoice Form'!$F$5</f>
        <v>0</v>
      </c>
      <c r="D52" s="80" t="str">
        <f>'1. Invoice Form'!$H$5</f>
        <v>Acquisition/Closing Invoice</v>
      </c>
      <c r="E52" s="76">
        <f>'2. Expenditure Details'!B51</f>
        <v>0</v>
      </c>
      <c r="F52" s="76">
        <f>'2. Expenditure Details'!C51</f>
        <v>0</v>
      </c>
      <c r="G52" s="76">
        <f>'2. Expenditure Details'!D51</f>
        <v>0</v>
      </c>
      <c r="H52" s="76">
        <f>'2. Expenditure Details'!E51</f>
        <v>0</v>
      </c>
      <c r="I52" s="76">
        <f>'2. Expenditure Details'!F51</f>
        <v>0</v>
      </c>
      <c r="J52" s="76">
        <f>'2. Expenditure Details'!G51</f>
        <v>0</v>
      </c>
      <c r="K52" s="76">
        <f>'2. Expenditure Details'!H51</f>
        <v>0</v>
      </c>
    </row>
    <row r="53" spans="3:11" x14ac:dyDescent="0.25">
      <c r="C53" s="76">
        <f>'1. Invoice Form'!$F$5</f>
        <v>0</v>
      </c>
      <c r="D53" s="80" t="str">
        <f>'1. Invoice Form'!$H$5</f>
        <v>Acquisition/Closing Invoice</v>
      </c>
      <c r="E53" s="76">
        <f>'2. Expenditure Details'!B52</f>
        <v>0</v>
      </c>
      <c r="F53" s="76">
        <f>'2. Expenditure Details'!C52</f>
        <v>0</v>
      </c>
      <c r="G53" s="76">
        <f>'2. Expenditure Details'!D52</f>
        <v>0</v>
      </c>
      <c r="H53" s="76">
        <f>'2. Expenditure Details'!E52</f>
        <v>0</v>
      </c>
      <c r="I53" s="76">
        <f>'2. Expenditure Details'!F52</f>
        <v>0</v>
      </c>
      <c r="J53" s="76">
        <f>'2. Expenditure Details'!G52</f>
        <v>0</v>
      </c>
      <c r="K53" s="76">
        <f>'2. Expenditure Details'!H52</f>
        <v>0</v>
      </c>
    </row>
    <row r="54" spans="3:11" x14ac:dyDescent="0.25">
      <c r="C54" s="76">
        <f>'1. Invoice Form'!$F$5</f>
        <v>0</v>
      </c>
      <c r="D54" s="80" t="str">
        <f>'1. Invoice Form'!$H$5</f>
        <v>Acquisition/Closing Invoice</v>
      </c>
      <c r="E54" s="76">
        <f>'2. Expenditure Details'!B53</f>
        <v>0</v>
      </c>
      <c r="F54" s="76">
        <f>'2. Expenditure Details'!C53</f>
        <v>0</v>
      </c>
      <c r="G54" s="76">
        <f>'2. Expenditure Details'!D53</f>
        <v>0</v>
      </c>
      <c r="H54" s="76">
        <f>'2. Expenditure Details'!E53</f>
        <v>0</v>
      </c>
      <c r="I54" s="76">
        <f>'2. Expenditure Details'!F53</f>
        <v>0</v>
      </c>
      <c r="J54" s="76">
        <f>'2. Expenditure Details'!G53</f>
        <v>0</v>
      </c>
      <c r="K54" s="76">
        <f>'2. Expenditure Details'!H53</f>
        <v>0</v>
      </c>
    </row>
    <row r="55" spans="3:11" x14ac:dyDescent="0.25">
      <c r="C55" s="76">
        <f>'1. Invoice Form'!$F$5</f>
        <v>0</v>
      </c>
      <c r="D55" s="80" t="str">
        <f>'1. Invoice Form'!$H$5</f>
        <v>Acquisition/Closing Invoice</v>
      </c>
      <c r="E55" s="76">
        <f>'2. Expenditure Details'!B54</f>
        <v>0</v>
      </c>
      <c r="F55" s="76">
        <f>'2. Expenditure Details'!C54</f>
        <v>0</v>
      </c>
      <c r="G55" s="76">
        <f>'2. Expenditure Details'!D54</f>
        <v>0</v>
      </c>
      <c r="H55" s="76">
        <f>'2. Expenditure Details'!E54</f>
        <v>0</v>
      </c>
      <c r="I55" s="76">
        <f>'2. Expenditure Details'!F54</f>
        <v>0</v>
      </c>
      <c r="J55" s="76">
        <f>'2. Expenditure Details'!G54</f>
        <v>0</v>
      </c>
      <c r="K55" s="76">
        <f>'2. Expenditure Details'!H54</f>
        <v>0</v>
      </c>
    </row>
    <row r="56" spans="3:11" x14ac:dyDescent="0.25">
      <c r="C56" s="76">
        <f>'1. Invoice Form'!$F$5</f>
        <v>0</v>
      </c>
      <c r="D56" s="80" t="str">
        <f>'1. Invoice Form'!$H$5</f>
        <v>Acquisition/Closing Invoice</v>
      </c>
      <c r="E56" s="76">
        <f>'2. Expenditure Details'!B55</f>
        <v>0</v>
      </c>
      <c r="F56" s="76">
        <f>'2. Expenditure Details'!C55</f>
        <v>0</v>
      </c>
      <c r="G56" s="76">
        <f>'2. Expenditure Details'!D55</f>
        <v>0</v>
      </c>
      <c r="H56" s="76">
        <f>'2. Expenditure Details'!E55</f>
        <v>0</v>
      </c>
      <c r="I56" s="76">
        <f>'2. Expenditure Details'!F55</f>
        <v>0</v>
      </c>
      <c r="J56" s="76">
        <f>'2. Expenditure Details'!G55</f>
        <v>0</v>
      </c>
      <c r="K56" s="76">
        <f>'2. Expenditure Details'!H55</f>
        <v>0</v>
      </c>
    </row>
    <row r="57" spans="3:11" x14ac:dyDescent="0.25">
      <c r="C57" s="76">
        <f>'1. Invoice Form'!$F$5</f>
        <v>0</v>
      </c>
      <c r="D57" s="80" t="str">
        <f>'1. Invoice Form'!$H$5</f>
        <v>Acquisition/Closing Invoice</v>
      </c>
      <c r="E57" s="76">
        <f>'2. Expenditure Details'!B56</f>
        <v>0</v>
      </c>
      <c r="F57" s="76">
        <f>'2. Expenditure Details'!C56</f>
        <v>0</v>
      </c>
      <c r="G57" s="76">
        <f>'2. Expenditure Details'!D56</f>
        <v>0</v>
      </c>
      <c r="H57" s="76">
        <f>'2. Expenditure Details'!E56</f>
        <v>0</v>
      </c>
      <c r="I57" s="76">
        <f>'2. Expenditure Details'!F56</f>
        <v>0</v>
      </c>
      <c r="J57" s="76">
        <f>'2. Expenditure Details'!G56</f>
        <v>0</v>
      </c>
      <c r="K57" s="76">
        <f>'2. Expenditure Details'!H56</f>
        <v>0</v>
      </c>
    </row>
    <row r="58" spans="3:11" x14ac:dyDescent="0.25">
      <c r="C58" s="76">
        <f>'1. Invoice Form'!$F$5</f>
        <v>0</v>
      </c>
      <c r="D58" s="80" t="str">
        <f>'1. Invoice Form'!$H$5</f>
        <v>Acquisition/Closing Invoice</v>
      </c>
      <c r="E58" s="76">
        <f>'2. Expenditure Details'!B57</f>
        <v>0</v>
      </c>
      <c r="F58" s="76">
        <f>'2. Expenditure Details'!C57</f>
        <v>0</v>
      </c>
      <c r="G58" s="76">
        <f>'2. Expenditure Details'!D57</f>
        <v>0</v>
      </c>
      <c r="H58" s="76">
        <f>'2. Expenditure Details'!E57</f>
        <v>0</v>
      </c>
      <c r="I58" s="76">
        <f>'2. Expenditure Details'!F57</f>
        <v>0</v>
      </c>
      <c r="J58" s="76">
        <f>'2. Expenditure Details'!G57</f>
        <v>0</v>
      </c>
      <c r="K58" s="76">
        <f>'2. Expenditure Details'!H57</f>
        <v>0</v>
      </c>
    </row>
  </sheetData>
  <mergeCells count="3">
    <mergeCell ref="AR2:AT2"/>
    <mergeCell ref="O2:AQ2"/>
    <mergeCell ref="C2:N2"/>
  </mergeCells>
  <pageMargins left="0.7" right="0.7" top="0.75" bottom="0.75" header="0.3" footer="0.3"/>
  <pageSetup orientation="portrait"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107F6C-3396-4BDD-82EF-E900A0A7712D}">
  <dimension ref="A1:CO49"/>
  <sheetViews>
    <sheetView workbookViewId="0">
      <selection activeCell="G3" sqref="G3"/>
    </sheetView>
  </sheetViews>
  <sheetFormatPr defaultRowHeight="15" x14ac:dyDescent="0.25"/>
  <cols>
    <col min="1" max="1" width="24.5703125" bestFit="1" customWidth="1"/>
    <col min="3" max="3" width="7.5703125" bestFit="1" customWidth="1"/>
    <col min="4" max="4" width="5" bestFit="1" customWidth="1"/>
    <col min="5" max="5" width="13.5703125" bestFit="1" customWidth="1"/>
    <col min="6" max="6" width="23.7109375" bestFit="1" customWidth="1"/>
    <col min="7" max="7" width="12" bestFit="1" customWidth="1"/>
    <col min="8" max="8" width="15.5703125" bestFit="1" customWidth="1"/>
    <col min="9" max="9" width="14.85546875" bestFit="1" customWidth="1"/>
    <col min="10" max="11" width="14.85546875" customWidth="1"/>
    <col min="13" max="13" width="11" bestFit="1" customWidth="1"/>
    <col min="14" max="14" width="17.7109375" bestFit="1" customWidth="1"/>
    <col min="15" max="15" width="23.85546875" bestFit="1" customWidth="1"/>
    <col min="18" max="18" width="10.28515625" bestFit="1" customWidth="1"/>
    <col min="20" max="20" width="35.28515625" bestFit="1" customWidth="1"/>
    <col min="22" max="22" width="33.7109375" bestFit="1" customWidth="1"/>
    <col min="23" max="25" width="33.7109375" customWidth="1"/>
    <col min="26" max="26" width="19.85546875" customWidth="1"/>
    <col min="28" max="28" width="23.7109375" bestFit="1" customWidth="1"/>
    <col min="30" max="30" width="42.85546875" bestFit="1" customWidth="1"/>
    <col min="32" max="32" width="42.85546875" bestFit="1" customWidth="1"/>
    <col min="33" max="33" width="43.42578125" bestFit="1" customWidth="1"/>
    <col min="34" max="34" width="18" bestFit="1" customWidth="1"/>
    <col min="35" max="35" width="26.7109375" bestFit="1" customWidth="1"/>
    <col min="36" max="36" width="17" bestFit="1" customWidth="1"/>
    <col min="37" max="37" width="16.7109375" bestFit="1" customWidth="1"/>
    <col min="40" max="40" width="30.7109375" bestFit="1" customWidth="1"/>
    <col min="41" max="41" width="26.5703125" bestFit="1" customWidth="1"/>
    <col min="42" max="43" width="9.85546875" bestFit="1" customWidth="1"/>
    <col min="44" max="44" width="29.28515625" bestFit="1" customWidth="1"/>
    <col min="45" max="45" width="24.28515625" bestFit="1" customWidth="1"/>
    <col min="46" max="46" width="35.5703125" bestFit="1" customWidth="1"/>
    <col min="47" max="47" width="23.42578125" bestFit="1" customWidth="1"/>
    <col min="48" max="48" width="22.28515625" bestFit="1" customWidth="1"/>
    <col min="49" max="49" width="14.28515625" bestFit="1" customWidth="1"/>
    <col min="50" max="50" width="42.85546875" bestFit="1" customWidth="1"/>
    <col min="51" max="51" width="29" bestFit="1" customWidth="1"/>
    <col min="52" max="52" width="23.7109375" bestFit="1" customWidth="1"/>
    <col min="53" max="53" width="32" bestFit="1" customWidth="1"/>
    <col min="55" max="56" width="9.85546875" bestFit="1" customWidth="1"/>
    <col min="57" max="57" width="30.7109375" bestFit="1" customWidth="1"/>
    <col min="58" max="61" width="14.28515625" bestFit="1" customWidth="1"/>
    <col min="62" max="62" width="22.28515625" bestFit="1" customWidth="1"/>
    <col min="63" max="64" width="10.7109375" bestFit="1" customWidth="1"/>
    <col min="65" max="65" width="26.5703125" bestFit="1" customWidth="1"/>
    <col min="66" max="68" width="23.7109375" bestFit="1" customWidth="1"/>
    <col min="69" max="69" width="29.28515625" bestFit="1" customWidth="1"/>
    <col min="70" max="70" width="29" bestFit="1" customWidth="1"/>
    <col min="71" max="71" width="23.28515625" bestFit="1" customWidth="1"/>
    <col min="72" max="72" width="23.42578125" bestFit="1" customWidth="1"/>
    <col min="73" max="73" width="22.28515625" bestFit="1" customWidth="1"/>
    <col min="74" max="74" width="32" bestFit="1" customWidth="1"/>
    <col min="75" max="75" width="35.5703125" bestFit="1" customWidth="1"/>
    <col min="76" max="76" width="42.85546875" bestFit="1" customWidth="1"/>
    <col min="77" max="77" width="19.7109375" bestFit="1" customWidth="1"/>
    <col min="78" max="78" width="19.5703125" bestFit="1" customWidth="1"/>
    <col min="79" max="79" width="13" bestFit="1" customWidth="1"/>
    <col min="80" max="80" width="17.7109375" bestFit="1" customWidth="1"/>
    <col min="81" max="81" width="24.5703125" bestFit="1" customWidth="1"/>
    <col min="82" max="84" width="14.7109375" bestFit="1" customWidth="1"/>
    <col min="85" max="85" width="31" bestFit="1" customWidth="1"/>
    <col min="86" max="86" width="20.140625" bestFit="1" customWidth="1"/>
    <col min="87" max="87" width="23.85546875" bestFit="1" customWidth="1"/>
    <col min="88" max="88" width="20.5703125" bestFit="1" customWidth="1"/>
    <col min="89" max="89" width="24.28515625" bestFit="1" customWidth="1"/>
    <col min="92" max="92" width="17.5703125" bestFit="1" customWidth="1"/>
  </cols>
  <sheetData>
    <row r="1" spans="1:93" x14ac:dyDescent="0.25">
      <c r="A1" t="str">
        <f>_xlfn.CONCAT('1. Invoice Form'!F4,'1. Invoice Form'!C4)</f>
        <v/>
      </c>
      <c r="C1" t="s">
        <v>219</v>
      </c>
      <c r="D1" t="s">
        <v>220</v>
      </c>
      <c r="E1" t="s">
        <v>221</v>
      </c>
      <c r="F1" t="s">
        <v>348</v>
      </c>
      <c r="G1" t="s">
        <v>222</v>
      </c>
      <c r="H1" t="s">
        <v>351</v>
      </c>
      <c r="I1" t="s">
        <v>352</v>
      </c>
      <c r="J1" t="s">
        <v>460</v>
      </c>
      <c r="M1" t="s">
        <v>32</v>
      </c>
      <c r="N1" t="s">
        <v>223</v>
      </c>
      <c r="O1" t="s">
        <v>224</v>
      </c>
      <c r="R1" t="s">
        <v>225</v>
      </c>
      <c r="T1" t="s">
        <v>336</v>
      </c>
      <c r="V1" t="s">
        <v>30</v>
      </c>
      <c r="W1" t="s">
        <v>328</v>
      </c>
      <c r="X1" t="s">
        <v>419</v>
      </c>
      <c r="Y1" t="s">
        <v>420</v>
      </c>
      <c r="Z1" t="s">
        <v>328</v>
      </c>
      <c r="AB1" t="s">
        <v>226</v>
      </c>
      <c r="AD1" t="s">
        <v>335</v>
      </c>
      <c r="AF1" t="s">
        <v>25</v>
      </c>
      <c r="AG1" t="s">
        <v>26</v>
      </c>
      <c r="AH1" t="s">
        <v>29</v>
      </c>
      <c r="AI1" t="s">
        <v>30</v>
      </c>
      <c r="AJ1" t="s">
        <v>31</v>
      </c>
      <c r="AK1" t="s">
        <v>32</v>
      </c>
      <c r="AN1" t="s">
        <v>94</v>
      </c>
      <c r="AO1" t="s">
        <v>197</v>
      </c>
      <c r="AP1" t="s">
        <v>83</v>
      </c>
      <c r="AQ1" t="s">
        <v>87</v>
      </c>
      <c r="AR1" t="s">
        <v>151</v>
      </c>
      <c r="AS1" t="s">
        <v>122</v>
      </c>
      <c r="AT1" t="s">
        <v>156</v>
      </c>
      <c r="AU1" t="s">
        <v>144</v>
      </c>
      <c r="AV1" t="s">
        <v>75</v>
      </c>
      <c r="AW1" t="s">
        <v>8</v>
      </c>
      <c r="AX1" t="s">
        <v>162</v>
      </c>
      <c r="AY1" t="s">
        <v>131</v>
      </c>
      <c r="AZ1" t="s">
        <v>125</v>
      </c>
      <c r="BA1" t="s">
        <v>213</v>
      </c>
      <c r="BC1" t="s">
        <v>77</v>
      </c>
      <c r="BE1" t="s">
        <v>93</v>
      </c>
      <c r="BF1" t="s">
        <v>9</v>
      </c>
      <c r="BG1" t="s">
        <v>9</v>
      </c>
      <c r="BH1" t="s">
        <v>9</v>
      </c>
      <c r="BI1" t="s">
        <v>9</v>
      </c>
      <c r="BJ1" t="s">
        <v>110</v>
      </c>
      <c r="BK1" t="s">
        <v>112</v>
      </c>
      <c r="BL1" t="s">
        <v>112</v>
      </c>
      <c r="BM1" t="s">
        <v>215</v>
      </c>
      <c r="BN1" t="s">
        <v>120</v>
      </c>
      <c r="BO1" t="s">
        <v>120</v>
      </c>
      <c r="BP1" t="s">
        <v>120</v>
      </c>
      <c r="BQ1" t="s">
        <v>149</v>
      </c>
      <c r="BR1" t="s">
        <v>130</v>
      </c>
      <c r="BS1" t="s">
        <v>134</v>
      </c>
      <c r="BT1" t="s">
        <v>142</v>
      </c>
      <c r="BU1" t="s">
        <v>146</v>
      </c>
      <c r="BV1" t="s">
        <v>211</v>
      </c>
      <c r="BW1" t="s">
        <v>154</v>
      </c>
      <c r="BX1" t="s">
        <v>159</v>
      </c>
      <c r="BY1" t="s">
        <v>164</v>
      </c>
      <c r="BZ1" t="s">
        <v>169</v>
      </c>
      <c r="CA1" t="s">
        <v>172</v>
      </c>
      <c r="CB1" t="s">
        <v>174</v>
      </c>
      <c r="CC1" t="s">
        <v>180</v>
      </c>
      <c r="CD1" t="s">
        <v>187</v>
      </c>
      <c r="CE1" t="s">
        <v>187</v>
      </c>
      <c r="CF1" t="s">
        <v>187</v>
      </c>
      <c r="CG1" t="s">
        <v>177</v>
      </c>
      <c r="CH1" t="s">
        <v>195</v>
      </c>
      <c r="CI1" t="s">
        <v>201</v>
      </c>
      <c r="CJ1" t="s">
        <v>208</v>
      </c>
      <c r="CK1" t="s">
        <v>204</v>
      </c>
    </row>
    <row r="2" spans="1:93" x14ac:dyDescent="0.25">
      <c r="D2">
        <v>2023</v>
      </c>
      <c r="F2" t="s">
        <v>363</v>
      </c>
      <c r="G2" s="9" t="s">
        <v>490</v>
      </c>
      <c r="J2" s="83">
        <v>1</v>
      </c>
      <c r="M2" s="2" t="s">
        <v>227</v>
      </c>
      <c r="N2" t="s">
        <v>228</v>
      </c>
      <c r="O2" t="s">
        <v>229</v>
      </c>
      <c r="R2" t="s">
        <v>230</v>
      </c>
      <c r="T2" t="s">
        <v>337</v>
      </c>
      <c r="V2" t="s">
        <v>231</v>
      </c>
      <c r="W2" t="s">
        <v>418</v>
      </c>
      <c r="X2" t="s">
        <v>387</v>
      </c>
      <c r="Y2" t="s">
        <v>396</v>
      </c>
      <c r="Z2" t="s">
        <v>387</v>
      </c>
      <c r="AB2" t="s">
        <v>5</v>
      </c>
      <c r="AD2" t="s">
        <v>77</v>
      </c>
      <c r="AF2" t="s">
        <v>77</v>
      </c>
      <c r="AG2" t="s">
        <v>78</v>
      </c>
      <c r="AH2" t="s">
        <v>80</v>
      </c>
      <c r="AI2" t="s">
        <v>81</v>
      </c>
      <c r="AJ2" t="s">
        <v>82</v>
      </c>
      <c r="AK2" t="s">
        <v>83</v>
      </c>
      <c r="AN2" t="s">
        <v>93</v>
      </c>
      <c r="AO2" t="s">
        <v>195</v>
      </c>
      <c r="AP2" t="s">
        <v>77</v>
      </c>
      <c r="AQ2" t="s">
        <v>77</v>
      </c>
      <c r="AR2" t="s">
        <v>149</v>
      </c>
      <c r="AS2" t="s">
        <v>120</v>
      </c>
      <c r="AT2" t="s">
        <v>154</v>
      </c>
      <c r="AU2" t="s">
        <v>142</v>
      </c>
      <c r="AV2" t="s">
        <v>110</v>
      </c>
      <c r="AW2" t="s">
        <v>9</v>
      </c>
      <c r="AX2" t="s">
        <v>159</v>
      </c>
      <c r="AY2" t="s">
        <v>130</v>
      </c>
      <c r="AZ2" t="s">
        <v>120</v>
      </c>
      <c r="BA2" t="s">
        <v>211</v>
      </c>
      <c r="CN2" t="s">
        <v>80</v>
      </c>
      <c r="CO2" t="s">
        <v>342</v>
      </c>
    </row>
    <row r="3" spans="1:93" x14ac:dyDescent="0.25">
      <c r="D3">
        <v>2023</v>
      </c>
      <c r="E3" t="s">
        <v>354</v>
      </c>
      <c r="F3" s="29">
        <v>45017</v>
      </c>
      <c r="G3" s="7">
        <f>I3+10</f>
        <v>45056</v>
      </c>
      <c r="H3" s="7">
        <v>45017</v>
      </c>
      <c r="I3" s="7">
        <f t="shared" ref="I3:I22" si="0">EOMONTH(H3,0)</f>
        <v>45046</v>
      </c>
      <c r="J3" s="84" t="s">
        <v>462</v>
      </c>
      <c r="K3" s="82"/>
      <c r="M3" t="s">
        <v>94</v>
      </c>
      <c r="N3" t="s">
        <v>232</v>
      </c>
      <c r="R3">
        <v>1</v>
      </c>
      <c r="T3" t="s">
        <v>80</v>
      </c>
      <c r="V3" t="s">
        <v>233</v>
      </c>
      <c r="W3" t="s">
        <v>417</v>
      </c>
      <c r="X3" t="s">
        <v>404</v>
      </c>
      <c r="Y3" t="s">
        <v>397</v>
      </c>
      <c r="Z3" t="s">
        <v>404</v>
      </c>
      <c r="AB3" t="s">
        <v>6</v>
      </c>
      <c r="AD3" t="s">
        <v>93</v>
      </c>
      <c r="AF3" t="s">
        <v>77</v>
      </c>
      <c r="AG3" t="s">
        <v>89</v>
      </c>
      <c r="AH3" t="s">
        <v>90</v>
      </c>
      <c r="AI3" t="s">
        <v>4</v>
      </c>
      <c r="AJ3" t="s">
        <v>91</v>
      </c>
      <c r="AK3" t="s">
        <v>87</v>
      </c>
      <c r="AO3" t="s">
        <v>215</v>
      </c>
      <c r="AR3" t="s">
        <v>174</v>
      </c>
      <c r="AS3" t="s">
        <v>204</v>
      </c>
      <c r="AU3" t="s">
        <v>146</v>
      </c>
      <c r="AV3" t="s">
        <v>112</v>
      </c>
      <c r="AW3" t="s">
        <v>172</v>
      </c>
      <c r="AX3" t="s">
        <v>164</v>
      </c>
      <c r="AZ3" t="s">
        <v>120</v>
      </c>
      <c r="CO3" t="s">
        <v>343</v>
      </c>
    </row>
    <row r="4" spans="1:93" x14ac:dyDescent="0.25">
      <c r="D4">
        <v>2023</v>
      </c>
      <c r="E4" t="s">
        <v>355</v>
      </c>
      <c r="F4" s="29">
        <f>H4</f>
        <v>45047</v>
      </c>
      <c r="G4" s="7">
        <f>I4+10</f>
        <v>45087</v>
      </c>
      <c r="H4" s="7">
        <f>EDATE(H3,1)</f>
        <v>45047</v>
      </c>
      <c r="I4" s="7">
        <f t="shared" si="0"/>
        <v>45077</v>
      </c>
      <c r="J4" s="84" t="s">
        <v>476</v>
      </c>
      <c r="K4" s="7"/>
      <c r="M4" s="2" t="s">
        <v>234</v>
      </c>
      <c r="N4" t="s">
        <v>235</v>
      </c>
      <c r="O4" t="s">
        <v>229</v>
      </c>
      <c r="R4">
        <v>2</v>
      </c>
      <c r="V4" t="s">
        <v>236</v>
      </c>
      <c r="X4" t="s">
        <v>388</v>
      </c>
      <c r="Y4" t="s">
        <v>398</v>
      </c>
      <c r="Z4" t="s">
        <v>388</v>
      </c>
      <c r="AB4" t="s">
        <v>7</v>
      </c>
      <c r="AD4" t="s">
        <v>9</v>
      </c>
      <c r="AF4" t="s">
        <v>93</v>
      </c>
      <c r="AG4" t="s">
        <v>93</v>
      </c>
      <c r="AH4" t="s">
        <v>90</v>
      </c>
      <c r="AI4" t="s">
        <v>4</v>
      </c>
      <c r="AJ4" t="s">
        <v>91</v>
      </c>
      <c r="AK4" t="s">
        <v>94</v>
      </c>
      <c r="AV4" t="s">
        <v>112</v>
      </c>
      <c r="AX4" t="s">
        <v>169</v>
      </c>
    </row>
    <row r="5" spans="1:93" x14ac:dyDescent="0.25">
      <c r="D5">
        <v>2023</v>
      </c>
      <c r="E5" t="s">
        <v>356</v>
      </c>
      <c r="F5" s="29">
        <f t="shared" ref="F5:F22" si="1">H5</f>
        <v>45078</v>
      </c>
      <c r="G5" s="7">
        <f>I5+10</f>
        <v>45117</v>
      </c>
      <c r="H5" s="7">
        <f>EDATE(H4,1)</f>
        <v>45078</v>
      </c>
      <c r="I5" s="7">
        <f t="shared" si="0"/>
        <v>45107</v>
      </c>
      <c r="J5" s="84" t="s">
        <v>463</v>
      </c>
      <c r="K5" s="7"/>
      <c r="M5" t="s">
        <v>197</v>
      </c>
      <c r="N5" t="s">
        <v>237</v>
      </c>
      <c r="R5">
        <v>3</v>
      </c>
      <c r="V5" t="s">
        <v>240</v>
      </c>
      <c r="X5" t="s">
        <v>389</v>
      </c>
      <c r="Y5" t="s">
        <v>412</v>
      </c>
      <c r="Z5" t="s">
        <v>389</v>
      </c>
      <c r="AD5" t="s">
        <v>110</v>
      </c>
      <c r="AF5" t="s">
        <v>9</v>
      </c>
      <c r="AG5" t="s">
        <v>101</v>
      </c>
      <c r="AH5" t="s">
        <v>90</v>
      </c>
      <c r="AI5" t="s">
        <v>81</v>
      </c>
      <c r="AJ5" t="s">
        <v>102</v>
      </c>
      <c r="AK5" t="s">
        <v>8</v>
      </c>
      <c r="AV5" t="s">
        <v>208</v>
      </c>
    </row>
    <row r="6" spans="1:93" x14ac:dyDescent="0.25">
      <c r="D6">
        <v>2023</v>
      </c>
      <c r="E6" t="s">
        <v>357</v>
      </c>
      <c r="F6" s="29">
        <f t="shared" si="1"/>
        <v>45108</v>
      </c>
      <c r="G6" s="7">
        <f t="shared" ref="G6:G22" si="2">I6+10</f>
        <v>45148</v>
      </c>
      <c r="H6" s="7">
        <f>EDATE(H5,1)</f>
        <v>45108</v>
      </c>
      <c r="I6" s="7">
        <f t="shared" si="0"/>
        <v>45138</v>
      </c>
      <c r="J6" s="84" t="s">
        <v>464</v>
      </c>
      <c r="K6" s="7"/>
      <c r="M6" s="2" t="s">
        <v>238</v>
      </c>
      <c r="N6" t="s">
        <v>239</v>
      </c>
      <c r="O6" t="s">
        <v>229</v>
      </c>
      <c r="R6">
        <v>4</v>
      </c>
      <c r="X6" t="s">
        <v>390</v>
      </c>
      <c r="Y6" t="s">
        <v>411</v>
      </c>
      <c r="Z6" t="s">
        <v>390</v>
      </c>
      <c r="AD6" t="s">
        <v>112</v>
      </c>
      <c r="AF6" t="s">
        <v>9</v>
      </c>
      <c r="AG6" t="s">
        <v>104</v>
      </c>
      <c r="AH6" t="s">
        <v>90</v>
      </c>
      <c r="AI6" t="s">
        <v>81</v>
      </c>
      <c r="AJ6" t="s">
        <v>102</v>
      </c>
      <c r="AK6" t="s">
        <v>8</v>
      </c>
    </row>
    <row r="7" spans="1:93" x14ac:dyDescent="0.25">
      <c r="D7">
        <v>2023</v>
      </c>
      <c r="E7" t="s">
        <v>358</v>
      </c>
      <c r="F7" s="29">
        <f t="shared" si="1"/>
        <v>45139</v>
      </c>
      <c r="G7" s="7">
        <f t="shared" si="2"/>
        <v>45179</v>
      </c>
      <c r="H7" s="7">
        <f>EDATE(H6,1)</f>
        <v>45139</v>
      </c>
      <c r="I7" s="7">
        <f t="shared" si="0"/>
        <v>45169</v>
      </c>
      <c r="J7" s="84" t="s">
        <v>465</v>
      </c>
      <c r="K7" s="7"/>
      <c r="M7" s="2" t="s">
        <v>241</v>
      </c>
      <c r="N7" t="s">
        <v>242</v>
      </c>
      <c r="O7" t="s">
        <v>229</v>
      </c>
      <c r="R7">
        <v>5</v>
      </c>
      <c r="X7" t="s">
        <v>391</v>
      </c>
      <c r="Y7" t="s">
        <v>401</v>
      </c>
      <c r="Z7" t="s">
        <v>391</v>
      </c>
      <c r="AD7" t="s">
        <v>215</v>
      </c>
      <c r="AF7" t="s">
        <v>9</v>
      </c>
      <c r="AG7" t="s">
        <v>106</v>
      </c>
      <c r="AH7" t="s">
        <v>90</v>
      </c>
      <c r="AI7" t="s">
        <v>81</v>
      </c>
      <c r="AJ7" t="s">
        <v>102</v>
      </c>
      <c r="AK7" t="s">
        <v>8</v>
      </c>
    </row>
    <row r="8" spans="1:93" x14ac:dyDescent="0.25">
      <c r="D8">
        <v>2023</v>
      </c>
      <c r="E8" t="s">
        <v>359</v>
      </c>
      <c r="F8" s="29">
        <f t="shared" si="1"/>
        <v>45170</v>
      </c>
      <c r="G8" s="7">
        <f t="shared" si="2"/>
        <v>45209</v>
      </c>
      <c r="H8" s="7">
        <f t="shared" ref="H8:H13" si="3">EDATE(H7,1)</f>
        <v>45170</v>
      </c>
      <c r="I8" s="7">
        <f t="shared" si="0"/>
        <v>45199</v>
      </c>
      <c r="J8" s="84" t="s">
        <v>466</v>
      </c>
      <c r="K8" s="7"/>
      <c r="M8" s="2" t="s">
        <v>243</v>
      </c>
      <c r="N8" t="s">
        <v>244</v>
      </c>
      <c r="O8" t="s">
        <v>229</v>
      </c>
      <c r="R8">
        <v>6</v>
      </c>
      <c r="X8" t="s">
        <v>392</v>
      </c>
      <c r="Y8" t="s">
        <v>399</v>
      </c>
      <c r="Z8" t="s">
        <v>392</v>
      </c>
      <c r="AD8" t="s">
        <v>120</v>
      </c>
      <c r="AF8" t="s">
        <v>9</v>
      </c>
      <c r="AG8" t="s">
        <v>108</v>
      </c>
      <c r="AH8" t="s">
        <v>80</v>
      </c>
      <c r="AI8" t="s">
        <v>4</v>
      </c>
      <c r="AJ8" t="s">
        <v>82</v>
      </c>
      <c r="AK8" t="s">
        <v>8</v>
      </c>
    </row>
    <row r="9" spans="1:93" x14ac:dyDescent="0.25">
      <c r="D9">
        <v>2023</v>
      </c>
      <c r="E9" t="s">
        <v>360</v>
      </c>
      <c r="F9" s="29">
        <f t="shared" si="1"/>
        <v>45200</v>
      </c>
      <c r="G9" s="7">
        <f t="shared" si="2"/>
        <v>45240</v>
      </c>
      <c r="H9" s="7">
        <f t="shared" si="3"/>
        <v>45200</v>
      </c>
      <c r="I9" s="7">
        <f t="shared" si="0"/>
        <v>45230</v>
      </c>
      <c r="J9" s="84" t="s">
        <v>477</v>
      </c>
      <c r="K9" s="7"/>
      <c r="M9" t="s">
        <v>83</v>
      </c>
      <c r="N9" t="s">
        <v>245</v>
      </c>
      <c r="R9">
        <v>7</v>
      </c>
      <c r="X9" t="s">
        <v>393</v>
      </c>
      <c r="Y9" t="s">
        <v>406</v>
      </c>
      <c r="Z9" t="s">
        <v>393</v>
      </c>
      <c r="AD9" t="s">
        <v>149</v>
      </c>
      <c r="AF9" t="s">
        <v>110</v>
      </c>
      <c r="AG9" t="s">
        <v>110</v>
      </c>
      <c r="AH9" t="s">
        <v>80</v>
      </c>
      <c r="AI9" t="s">
        <v>4</v>
      </c>
      <c r="AJ9" t="s">
        <v>82</v>
      </c>
      <c r="AK9" t="s">
        <v>75</v>
      </c>
    </row>
    <row r="10" spans="1:93" x14ac:dyDescent="0.25">
      <c r="D10">
        <v>2023</v>
      </c>
      <c r="E10" t="s">
        <v>361</v>
      </c>
      <c r="F10" s="29">
        <f t="shared" si="1"/>
        <v>45231</v>
      </c>
      <c r="G10" s="7">
        <f t="shared" si="2"/>
        <v>45270</v>
      </c>
      <c r="H10" s="7">
        <f t="shared" si="3"/>
        <v>45231</v>
      </c>
      <c r="I10" s="7">
        <f t="shared" si="0"/>
        <v>45260</v>
      </c>
      <c r="J10" s="84" t="s">
        <v>481</v>
      </c>
      <c r="K10" s="7"/>
      <c r="M10" t="s">
        <v>99</v>
      </c>
      <c r="N10" t="s">
        <v>246</v>
      </c>
      <c r="R10">
        <v>8</v>
      </c>
      <c r="X10" t="s">
        <v>394</v>
      </c>
      <c r="Y10" t="s">
        <v>407</v>
      </c>
      <c r="Z10" t="s">
        <v>394</v>
      </c>
      <c r="AD10" t="s">
        <v>130</v>
      </c>
      <c r="AF10" t="s">
        <v>112</v>
      </c>
      <c r="AG10" t="s">
        <v>113</v>
      </c>
      <c r="AH10" t="s">
        <v>90</v>
      </c>
      <c r="AI10" t="s">
        <v>114</v>
      </c>
      <c r="AJ10" t="s">
        <v>102</v>
      </c>
      <c r="AK10" t="s">
        <v>75</v>
      </c>
    </row>
    <row r="11" spans="1:93" x14ac:dyDescent="0.25">
      <c r="D11">
        <v>2023</v>
      </c>
      <c r="E11" t="s">
        <v>362</v>
      </c>
      <c r="F11" s="29">
        <f t="shared" si="1"/>
        <v>45261</v>
      </c>
      <c r="G11" s="7">
        <f t="shared" si="2"/>
        <v>45301</v>
      </c>
      <c r="H11" s="7">
        <f t="shared" si="3"/>
        <v>45261</v>
      </c>
      <c r="I11" s="7">
        <f t="shared" si="0"/>
        <v>45291</v>
      </c>
      <c r="J11" s="84" t="s">
        <v>478</v>
      </c>
      <c r="K11" s="7"/>
      <c r="M11" t="s">
        <v>87</v>
      </c>
      <c r="N11" t="s">
        <v>247</v>
      </c>
      <c r="R11">
        <v>9</v>
      </c>
      <c r="X11" t="s">
        <v>395</v>
      </c>
      <c r="Y11" t="s">
        <v>413</v>
      </c>
      <c r="Z11" t="s">
        <v>395</v>
      </c>
      <c r="AD11" t="s">
        <v>134</v>
      </c>
      <c r="AF11" t="s">
        <v>112</v>
      </c>
      <c r="AG11" t="s">
        <v>118</v>
      </c>
      <c r="AH11" t="s">
        <v>90</v>
      </c>
      <c r="AI11" t="s">
        <v>4</v>
      </c>
      <c r="AJ11" t="s">
        <v>102</v>
      </c>
      <c r="AK11" t="s">
        <v>75</v>
      </c>
    </row>
    <row r="12" spans="1:93" x14ac:dyDescent="0.25">
      <c r="D12">
        <v>2024</v>
      </c>
      <c r="E12" t="s">
        <v>349</v>
      </c>
      <c r="F12" s="29">
        <f t="shared" si="1"/>
        <v>45292</v>
      </c>
      <c r="G12" s="7">
        <f t="shared" si="2"/>
        <v>45332</v>
      </c>
      <c r="H12" s="7">
        <f t="shared" si="3"/>
        <v>45292</v>
      </c>
      <c r="I12" s="7">
        <f t="shared" si="0"/>
        <v>45322</v>
      </c>
      <c r="J12" s="84" t="s">
        <v>467</v>
      </c>
      <c r="K12" s="7"/>
      <c r="M12" s="2" t="s">
        <v>248</v>
      </c>
      <c r="N12" t="s">
        <v>249</v>
      </c>
      <c r="O12" t="s">
        <v>229</v>
      </c>
      <c r="R12">
        <v>10</v>
      </c>
      <c r="X12" t="s">
        <v>415</v>
      </c>
      <c r="Y12" t="s">
        <v>400</v>
      </c>
      <c r="Z12" t="s">
        <v>415</v>
      </c>
      <c r="AD12" t="s">
        <v>142</v>
      </c>
      <c r="AF12" t="s">
        <v>215</v>
      </c>
      <c r="AG12" t="s">
        <v>216</v>
      </c>
      <c r="AH12" t="s">
        <v>80</v>
      </c>
      <c r="AI12" t="s">
        <v>4</v>
      </c>
      <c r="AJ12" t="s">
        <v>82</v>
      </c>
      <c r="AK12" t="s">
        <v>197</v>
      </c>
    </row>
    <row r="13" spans="1:93" x14ac:dyDescent="0.25">
      <c r="D13">
        <v>2024</v>
      </c>
      <c r="E13" t="s">
        <v>350</v>
      </c>
      <c r="F13" s="29">
        <f t="shared" si="1"/>
        <v>45323</v>
      </c>
      <c r="G13" s="7">
        <f t="shared" si="2"/>
        <v>45361</v>
      </c>
      <c r="H13" s="7">
        <f t="shared" si="3"/>
        <v>45323</v>
      </c>
      <c r="I13" s="7">
        <f t="shared" si="0"/>
        <v>45351</v>
      </c>
      <c r="J13" s="84" t="s">
        <v>468</v>
      </c>
      <c r="K13" s="7"/>
      <c r="M13" s="2" t="s">
        <v>250</v>
      </c>
      <c r="N13" t="s">
        <v>251</v>
      </c>
      <c r="O13" t="s">
        <v>229</v>
      </c>
      <c r="R13">
        <v>11</v>
      </c>
      <c r="Y13" t="s">
        <v>414</v>
      </c>
      <c r="Z13" t="s">
        <v>396</v>
      </c>
      <c r="AD13" t="s">
        <v>146</v>
      </c>
      <c r="AF13" t="s">
        <v>120</v>
      </c>
      <c r="AG13" t="s">
        <v>121</v>
      </c>
      <c r="AH13" t="s">
        <v>90</v>
      </c>
      <c r="AI13" t="s">
        <v>81</v>
      </c>
      <c r="AJ13" t="s">
        <v>102</v>
      </c>
      <c r="AK13" t="s">
        <v>122</v>
      </c>
    </row>
    <row r="14" spans="1:93" x14ac:dyDescent="0.25">
      <c r="D14">
        <v>2024</v>
      </c>
      <c r="E14" t="s">
        <v>353</v>
      </c>
      <c r="F14" s="29">
        <f t="shared" si="1"/>
        <v>45352</v>
      </c>
      <c r="G14" s="7">
        <f t="shared" si="2"/>
        <v>45392</v>
      </c>
      <c r="H14" s="7">
        <f t="shared" ref="H14:H22" si="4">EDATE(H13,1)</f>
        <v>45352</v>
      </c>
      <c r="I14" s="7">
        <f t="shared" si="0"/>
        <v>45382</v>
      </c>
      <c r="J14" s="84" t="s">
        <v>469</v>
      </c>
      <c r="K14" s="7"/>
      <c r="M14" s="2" t="s">
        <v>252</v>
      </c>
      <c r="N14" t="s">
        <v>253</v>
      </c>
      <c r="O14" t="s">
        <v>229</v>
      </c>
      <c r="R14">
        <v>12</v>
      </c>
      <c r="Y14" t="s">
        <v>402</v>
      </c>
      <c r="Z14" t="s">
        <v>397</v>
      </c>
      <c r="AD14" t="s">
        <v>211</v>
      </c>
      <c r="AF14" t="s">
        <v>120</v>
      </c>
      <c r="AG14" t="s">
        <v>124</v>
      </c>
      <c r="AH14" t="s">
        <v>90</v>
      </c>
      <c r="AI14" t="s">
        <v>4</v>
      </c>
      <c r="AJ14" t="s">
        <v>102</v>
      </c>
      <c r="AK14" t="s">
        <v>125</v>
      </c>
    </row>
    <row r="15" spans="1:93" x14ac:dyDescent="0.25">
      <c r="D15">
        <v>2024</v>
      </c>
      <c r="E15" t="s">
        <v>354</v>
      </c>
      <c r="F15" s="29">
        <f t="shared" si="1"/>
        <v>45383</v>
      </c>
      <c r="G15" s="7">
        <f t="shared" si="2"/>
        <v>45422</v>
      </c>
      <c r="H15" s="7">
        <f t="shared" si="4"/>
        <v>45383</v>
      </c>
      <c r="I15" s="7">
        <f t="shared" si="0"/>
        <v>45412</v>
      </c>
      <c r="J15" s="84" t="s">
        <v>470</v>
      </c>
      <c r="K15" s="7"/>
      <c r="M15" s="2" t="s">
        <v>254</v>
      </c>
      <c r="N15" t="s">
        <v>255</v>
      </c>
      <c r="O15" t="s">
        <v>229</v>
      </c>
      <c r="R15">
        <v>13</v>
      </c>
      <c r="Y15" t="s">
        <v>403</v>
      </c>
      <c r="Z15" t="s">
        <v>398</v>
      </c>
      <c r="AD15" t="s">
        <v>154</v>
      </c>
      <c r="AF15" t="s">
        <v>120</v>
      </c>
      <c r="AG15" t="s">
        <v>128</v>
      </c>
      <c r="AH15" t="s">
        <v>90</v>
      </c>
      <c r="AI15" t="s">
        <v>4</v>
      </c>
      <c r="AJ15" t="s">
        <v>91</v>
      </c>
      <c r="AK15" t="s">
        <v>125</v>
      </c>
    </row>
    <row r="16" spans="1:93" x14ac:dyDescent="0.25">
      <c r="D16">
        <v>2024</v>
      </c>
      <c r="E16" t="s">
        <v>355</v>
      </c>
      <c r="F16" s="29">
        <f t="shared" si="1"/>
        <v>45413</v>
      </c>
      <c r="G16" s="7">
        <f t="shared" si="2"/>
        <v>45453</v>
      </c>
      <c r="H16" s="7">
        <f t="shared" si="4"/>
        <v>45413</v>
      </c>
      <c r="I16" s="7">
        <f t="shared" si="0"/>
        <v>45443</v>
      </c>
      <c r="J16" s="84" t="s">
        <v>471</v>
      </c>
      <c r="K16" s="7"/>
      <c r="M16" t="s">
        <v>151</v>
      </c>
      <c r="N16" t="s">
        <v>256</v>
      </c>
      <c r="R16">
        <v>14</v>
      </c>
      <c r="Y16" t="s">
        <v>416</v>
      </c>
      <c r="Z16" t="s">
        <v>412</v>
      </c>
      <c r="AD16" t="s">
        <v>159</v>
      </c>
      <c r="AF16" t="s">
        <v>149</v>
      </c>
      <c r="AG16" t="s">
        <v>150</v>
      </c>
      <c r="AH16" t="s">
        <v>80</v>
      </c>
      <c r="AI16" t="s">
        <v>4</v>
      </c>
      <c r="AJ16" t="s">
        <v>82</v>
      </c>
      <c r="AK16" t="s">
        <v>151</v>
      </c>
    </row>
    <row r="17" spans="4:37" x14ac:dyDescent="0.25">
      <c r="D17">
        <v>2024</v>
      </c>
      <c r="E17" t="s">
        <v>356</v>
      </c>
      <c r="F17" s="29">
        <f t="shared" si="1"/>
        <v>45444</v>
      </c>
      <c r="G17" s="7">
        <f t="shared" si="2"/>
        <v>45483</v>
      </c>
      <c r="H17" s="7">
        <f t="shared" si="4"/>
        <v>45444</v>
      </c>
      <c r="I17" s="7">
        <f t="shared" si="0"/>
        <v>45473</v>
      </c>
      <c r="J17" s="84" t="s">
        <v>472</v>
      </c>
      <c r="K17" s="7"/>
      <c r="M17" s="2" t="s">
        <v>257</v>
      </c>
      <c r="N17" t="s">
        <v>258</v>
      </c>
      <c r="O17" t="s">
        <v>229</v>
      </c>
      <c r="R17">
        <v>15</v>
      </c>
      <c r="Z17" t="s">
        <v>411</v>
      </c>
      <c r="AD17" t="s">
        <v>164</v>
      </c>
      <c r="AF17" t="s">
        <v>130</v>
      </c>
      <c r="AG17" t="s">
        <v>130</v>
      </c>
      <c r="AH17" t="s">
        <v>90</v>
      </c>
      <c r="AI17" t="s">
        <v>114</v>
      </c>
      <c r="AJ17" t="s">
        <v>91</v>
      </c>
      <c r="AK17" t="s">
        <v>131</v>
      </c>
    </row>
    <row r="18" spans="4:37" x14ac:dyDescent="0.25">
      <c r="D18">
        <v>2024</v>
      </c>
      <c r="E18" t="s">
        <v>357</v>
      </c>
      <c r="F18" s="29">
        <f t="shared" si="1"/>
        <v>45474</v>
      </c>
      <c r="G18" s="7">
        <f t="shared" si="2"/>
        <v>45514</v>
      </c>
      <c r="H18" s="7">
        <f t="shared" si="4"/>
        <v>45474</v>
      </c>
      <c r="I18" s="7">
        <f t="shared" si="0"/>
        <v>45504</v>
      </c>
      <c r="J18" s="84" t="s">
        <v>473</v>
      </c>
      <c r="K18" s="7"/>
      <c r="M18" s="2" t="s">
        <v>259</v>
      </c>
      <c r="N18" t="s">
        <v>260</v>
      </c>
      <c r="O18" t="s">
        <v>229</v>
      </c>
      <c r="R18">
        <v>16</v>
      </c>
      <c r="Z18" t="s">
        <v>401</v>
      </c>
      <c r="AD18" t="s">
        <v>169</v>
      </c>
      <c r="AF18" t="s">
        <v>134</v>
      </c>
      <c r="AG18" t="s">
        <v>134</v>
      </c>
      <c r="AH18" t="s">
        <v>90</v>
      </c>
      <c r="AI18" t="s">
        <v>4</v>
      </c>
      <c r="AJ18" t="s">
        <v>102</v>
      </c>
      <c r="AK18" t="s">
        <v>135</v>
      </c>
    </row>
    <row r="19" spans="4:37" x14ac:dyDescent="0.25">
      <c r="D19">
        <v>2024</v>
      </c>
      <c r="E19" t="s">
        <v>358</v>
      </c>
      <c r="F19" s="29">
        <f t="shared" si="1"/>
        <v>45505</v>
      </c>
      <c r="G19" s="7">
        <f t="shared" si="2"/>
        <v>45545</v>
      </c>
      <c r="H19" s="7">
        <f t="shared" si="4"/>
        <v>45505</v>
      </c>
      <c r="I19" s="7">
        <f t="shared" si="0"/>
        <v>45535</v>
      </c>
      <c r="J19" s="84" t="s">
        <v>474</v>
      </c>
      <c r="K19" s="7"/>
      <c r="M19" s="2" t="s">
        <v>261</v>
      </c>
      <c r="N19" t="s">
        <v>262</v>
      </c>
      <c r="O19" t="s">
        <v>229</v>
      </c>
      <c r="R19" t="s">
        <v>263</v>
      </c>
      <c r="Z19" t="s">
        <v>399</v>
      </c>
      <c r="AD19" t="s">
        <v>172</v>
      </c>
      <c r="AF19" t="s">
        <v>142</v>
      </c>
      <c r="AG19" t="s">
        <v>143</v>
      </c>
      <c r="AH19" t="s">
        <v>80</v>
      </c>
      <c r="AI19" t="s">
        <v>4</v>
      </c>
      <c r="AJ19" t="s">
        <v>82</v>
      </c>
      <c r="AK19" t="s">
        <v>144</v>
      </c>
    </row>
    <row r="20" spans="4:37" x14ac:dyDescent="0.25">
      <c r="D20">
        <v>2024</v>
      </c>
      <c r="E20" t="s">
        <v>359</v>
      </c>
      <c r="F20" s="29">
        <f t="shared" si="1"/>
        <v>45536</v>
      </c>
      <c r="G20" s="7">
        <f t="shared" si="2"/>
        <v>45575</v>
      </c>
      <c r="H20" s="7">
        <f t="shared" si="4"/>
        <v>45536</v>
      </c>
      <c r="I20" s="7">
        <f t="shared" si="0"/>
        <v>45565</v>
      </c>
      <c r="J20" s="84" t="s">
        <v>475</v>
      </c>
      <c r="K20" s="7"/>
      <c r="M20" s="2" t="s">
        <v>264</v>
      </c>
      <c r="N20" t="s">
        <v>265</v>
      </c>
      <c r="O20" t="s">
        <v>229</v>
      </c>
      <c r="Z20" t="s">
        <v>406</v>
      </c>
      <c r="AD20" t="s">
        <v>174</v>
      </c>
      <c r="AF20" t="s">
        <v>146</v>
      </c>
      <c r="AG20" t="s">
        <v>147</v>
      </c>
      <c r="AH20" t="s">
        <v>80</v>
      </c>
      <c r="AI20" t="s">
        <v>81</v>
      </c>
      <c r="AJ20" t="s">
        <v>82</v>
      </c>
      <c r="AK20" t="s">
        <v>144</v>
      </c>
    </row>
    <row r="21" spans="4:37" x14ac:dyDescent="0.25">
      <c r="D21">
        <v>2024</v>
      </c>
      <c r="E21" t="s">
        <v>360</v>
      </c>
      <c r="F21" s="29">
        <f t="shared" si="1"/>
        <v>45566</v>
      </c>
      <c r="G21" s="7">
        <f t="shared" si="2"/>
        <v>45606</v>
      </c>
      <c r="H21" s="7">
        <f t="shared" si="4"/>
        <v>45566</v>
      </c>
      <c r="I21" s="7">
        <f t="shared" si="0"/>
        <v>45596</v>
      </c>
      <c r="J21" s="84" t="s">
        <v>480</v>
      </c>
      <c r="K21" s="7"/>
      <c r="M21" t="s">
        <v>122</v>
      </c>
      <c r="N21" t="s">
        <v>266</v>
      </c>
      <c r="Z21" t="s">
        <v>407</v>
      </c>
      <c r="AD21" t="s">
        <v>180</v>
      </c>
      <c r="AF21" t="s">
        <v>211</v>
      </c>
      <c r="AG21" t="s">
        <v>212</v>
      </c>
      <c r="AH21" t="s">
        <v>80</v>
      </c>
      <c r="AI21" t="s">
        <v>4</v>
      </c>
      <c r="AJ21" t="s">
        <v>82</v>
      </c>
      <c r="AK21" t="s">
        <v>213</v>
      </c>
    </row>
    <row r="22" spans="4:37" x14ac:dyDescent="0.25">
      <c r="D22">
        <v>2024</v>
      </c>
      <c r="E22" t="s">
        <v>361</v>
      </c>
      <c r="F22" s="29">
        <f t="shared" si="1"/>
        <v>45597</v>
      </c>
      <c r="G22" s="7">
        <f t="shared" si="2"/>
        <v>45636</v>
      </c>
      <c r="H22" s="7">
        <f t="shared" si="4"/>
        <v>45597</v>
      </c>
      <c r="I22" s="7">
        <f t="shared" si="0"/>
        <v>45626</v>
      </c>
      <c r="J22" s="84" t="s">
        <v>479</v>
      </c>
      <c r="K22" s="7"/>
      <c r="M22" t="s">
        <v>156</v>
      </c>
      <c r="N22" t="s">
        <v>267</v>
      </c>
      <c r="Z22" t="s">
        <v>413</v>
      </c>
      <c r="AD22" t="s">
        <v>187</v>
      </c>
      <c r="AF22" t="s">
        <v>154</v>
      </c>
      <c r="AG22" t="s">
        <v>155</v>
      </c>
      <c r="AH22" t="s">
        <v>80</v>
      </c>
      <c r="AI22" t="s">
        <v>4</v>
      </c>
      <c r="AJ22" t="s">
        <v>82</v>
      </c>
      <c r="AK22" t="s">
        <v>156</v>
      </c>
    </row>
    <row r="23" spans="4:37" x14ac:dyDescent="0.25">
      <c r="F23" s="29"/>
      <c r="M23" t="s">
        <v>144</v>
      </c>
      <c r="N23" t="s">
        <v>268</v>
      </c>
      <c r="Z23" t="s">
        <v>400</v>
      </c>
      <c r="AD23" t="s">
        <v>177</v>
      </c>
      <c r="AF23" t="s">
        <v>159</v>
      </c>
      <c r="AG23" t="s">
        <v>160</v>
      </c>
      <c r="AH23" t="s">
        <v>80</v>
      </c>
      <c r="AI23" t="s">
        <v>161</v>
      </c>
      <c r="AJ23" t="s">
        <v>82</v>
      </c>
      <c r="AK23" t="s">
        <v>162</v>
      </c>
    </row>
    <row r="24" spans="4:37" x14ac:dyDescent="0.25">
      <c r="M24" s="2" t="s">
        <v>269</v>
      </c>
      <c r="N24" t="s">
        <v>270</v>
      </c>
      <c r="O24" t="s">
        <v>229</v>
      </c>
      <c r="Z24" t="s">
        <v>414</v>
      </c>
      <c r="AD24" t="s">
        <v>195</v>
      </c>
      <c r="AF24" t="s">
        <v>164</v>
      </c>
      <c r="AG24" t="s">
        <v>165</v>
      </c>
      <c r="AH24" t="s">
        <v>90</v>
      </c>
      <c r="AI24" t="s">
        <v>81</v>
      </c>
      <c r="AJ24" t="s">
        <v>166</v>
      </c>
      <c r="AK24" t="s">
        <v>162</v>
      </c>
    </row>
    <row r="25" spans="4:37" x14ac:dyDescent="0.25">
      <c r="M25" t="s">
        <v>75</v>
      </c>
      <c r="N25" t="s">
        <v>271</v>
      </c>
      <c r="Z25" t="s">
        <v>402</v>
      </c>
      <c r="AD25" t="s">
        <v>201</v>
      </c>
      <c r="AF25" t="s">
        <v>169</v>
      </c>
      <c r="AG25" t="s">
        <v>170</v>
      </c>
      <c r="AH25" t="s">
        <v>80</v>
      </c>
      <c r="AI25" t="s">
        <v>81</v>
      </c>
      <c r="AJ25" t="s">
        <v>82</v>
      </c>
      <c r="AK25" t="s">
        <v>162</v>
      </c>
    </row>
    <row r="26" spans="4:37" x14ac:dyDescent="0.25">
      <c r="M26" s="2" t="s">
        <v>272</v>
      </c>
      <c r="N26" t="s">
        <v>273</v>
      </c>
      <c r="O26" t="s">
        <v>229</v>
      </c>
      <c r="Z26" t="s">
        <v>403</v>
      </c>
      <c r="AD26" t="s">
        <v>208</v>
      </c>
      <c r="AF26" t="s">
        <v>172</v>
      </c>
      <c r="AG26" t="s">
        <v>172</v>
      </c>
      <c r="AH26" t="s">
        <v>90</v>
      </c>
      <c r="AI26" t="s">
        <v>114</v>
      </c>
      <c r="AJ26" t="s">
        <v>102</v>
      </c>
      <c r="AK26" t="s">
        <v>8</v>
      </c>
    </row>
    <row r="27" spans="4:37" x14ac:dyDescent="0.25">
      <c r="M27" t="s">
        <v>8</v>
      </c>
      <c r="N27" t="s">
        <v>274</v>
      </c>
      <c r="Z27" t="s">
        <v>416</v>
      </c>
      <c r="AD27" t="s">
        <v>204</v>
      </c>
      <c r="AF27" t="s">
        <v>174</v>
      </c>
      <c r="AG27" t="s">
        <v>175</v>
      </c>
      <c r="AH27" t="s">
        <v>90</v>
      </c>
      <c r="AI27" t="s">
        <v>114</v>
      </c>
      <c r="AJ27" t="s">
        <v>166</v>
      </c>
      <c r="AK27" t="s">
        <v>151</v>
      </c>
    </row>
    <row r="28" spans="4:37" x14ac:dyDescent="0.25">
      <c r="M28" t="s">
        <v>162</v>
      </c>
      <c r="N28" t="s">
        <v>275</v>
      </c>
      <c r="AF28" t="s">
        <v>180</v>
      </c>
      <c r="AG28" t="s">
        <v>181</v>
      </c>
      <c r="AH28" t="s">
        <v>90</v>
      </c>
      <c r="AI28" t="s">
        <v>81</v>
      </c>
      <c r="AJ28" t="s">
        <v>166</v>
      </c>
      <c r="AK28" t="s">
        <v>182</v>
      </c>
    </row>
    <row r="29" spans="4:37" x14ac:dyDescent="0.25">
      <c r="M29" s="2" t="s">
        <v>276</v>
      </c>
      <c r="N29" t="s">
        <v>277</v>
      </c>
      <c r="O29" t="s">
        <v>229</v>
      </c>
      <c r="AF29" t="s">
        <v>187</v>
      </c>
      <c r="AG29" t="s">
        <v>188</v>
      </c>
      <c r="AH29" t="s">
        <v>90</v>
      </c>
      <c r="AI29" t="s">
        <v>81</v>
      </c>
      <c r="AJ29" t="s">
        <v>166</v>
      </c>
      <c r="AK29" t="s">
        <v>189</v>
      </c>
    </row>
    <row r="30" spans="4:37" x14ac:dyDescent="0.25">
      <c r="M30" s="2" t="s">
        <v>278</v>
      </c>
      <c r="N30" t="s">
        <v>279</v>
      </c>
      <c r="O30" t="s">
        <v>229</v>
      </c>
      <c r="AF30" t="s">
        <v>187</v>
      </c>
      <c r="AG30" t="s">
        <v>191</v>
      </c>
      <c r="AH30" t="s">
        <v>90</v>
      </c>
      <c r="AI30" t="s">
        <v>81</v>
      </c>
      <c r="AJ30" t="s">
        <v>166</v>
      </c>
      <c r="AK30" t="s">
        <v>189</v>
      </c>
    </row>
    <row r="31" spans="4:37" x14ac:dyDescent="0.25">
      <c r="M31" t="s">
        <v>131</v>
      </c>
      <c r="N31" t="s">
        <v>280</v>
      </c>
      <c r="AF31" t="s">
        <v>187</v>
      </c>
      <c r="AG31" t="s">
        <v>193</v>
      </c>
      <c r="AH31" t="s">
        <v>90</v>
      </c>
      <c r="AI31" t="s">
        <v>81</v>
      </c>
      <c r="AJ31" t="s">
        <v>166</v>
      </c>
      <c r="AK31" t="s">
        <v>140</v>
      </c>
    </row>
    <row r="32" spans="4:37" x14ac:dyDescent="0.25">
      <c r="M32" s="2" t="s">
        <v>281</v>
      </c>
      <c r="N32" t="s">
        <v>282</v>
      </c>
      <c r="O32" t="s">
        <v>229</v>
      </c>
      <c r="AF32" t="s">
        <v>177</v>
      </c>
      <c r="AG32" t="s">
        <v>178</v>
      </c>
      <c r="AH32" t="s">
        <v>90</v>
      </c>
      <c r="AI32" t="s">
        <v>4</v>
      </c>
      <c r="AJ32" t="s">
        <v>166</v>
      </c>
      <c r="AK32" t="s">
        <v>140</v>
      </c>
    </row>
    <row r="33" spans="13:37" x14ac:dyDescent="0.25">
      <c r="M33" s="2" t="s">
        <v>283</v>
      </c>
      <c r="N33" t="s">
        <v>284</v>
      </c>
      <c r="O33" t="s">
        <v>229</v>
      </c>
      <c r="AF33" t="s">
        <v>195</v>
      </c>
      <c r="AG33" t="s">
        <v>196</v>
      </c>
      <c r="AH33" t="s">
        <v>80</v>
      </c>
      <c r="AI33" t="s">
        <v>4</v>
      </c>
      <c r="AJ33" t="s">
        <v>82</v>
      </c>
      <c r="AK33" t="s">
        <v>197</v>
      </c>
    </row>
    <row r="34" spans="13:37" x14ac:dyDescent="0.25">
      <c r="M34" t="s">
        <v>125</v>
      </c>
      <c r="N34" t="s">
        <v>285</v>
      </c>
      <c r="AF34" t="s">
        <v>201</v>
      </c>
      <c r="AG34" t="s">
        <v>202</v>
      </c>
      <c r="AH34" t="s">
        <v>90</v>
      </c>
      <c r="AI34" t="s">
        <v>81</v>
      </c>
      <c r="AJ34" t="s">
        <v>166</v>
      </c>
      <c r="AK34" t="s">
        <v>138</v>
      </c>
    </row>
    <row r="35" spans="13:37" x14ac:dyDescent="0.25">
      <c r="M35" t="s">
        <v>199</v>
      </c>
      <c r="N35" t="s">
        <v>286</v>
      </c>
      <c r="AF35" t="s">
        <v>208</v>
      </c>
      <c r="AG35" t="s">
        <v>209</v>
      </c>
      <c r="AH35" t="s">
        <v>90</v>
      </c>
      <c r="AI35" t="s">
        <v>81</v>
      </c>
      <c r="AJ35" t="s">
        <v>166</v>
      </c>
      <c r="AK35" t="s">
        <v>75</v>
      </c>
    </row>
    <row r="36" spans="13:37" x14ac:dyDescent="0.25">
      <c r="M36" s="2" t="s">
        <v>287</v>
      </c>
      <c r="N36" t="s">
        <v>288</v>
      </c>
      <c r="O36" t="s">
        <v>229</v>
      </c>
      <c r="AF36" t="s">
        <v>204</v>
      </c>
      <c r="AG36" t="s">
        <v>205</v>
      </c>
      <c r="AH36" t="s">
        <v>90</v>
      </c>
      <c r="AI36" t="s">
        <v>81</v>
      </c>
      <c r="AJ36" t="s">
        <v>166</v>
      </c>
      <c r="AK36" t="s">
        <v>122</v>
      </c>
    </row>
    <row r="37" spans="13:37" x14ac:dyDescent="0.25">
      <c r="M37" t="s">
        <v>213</v>
      </c>
      <c r="N37" t="s">
        <v>289</v>
      </c>
      <c r="AK37" t="s">
        <v>99</v>
      </c>
    </row>
    <row r="38" spans="13:37" x14ac:dyDescent="0.25">
      <c r="AK38" t="s">
        <v>87</v>
      </c>
    </row>
    <row r="39" spans="13:37" x14ac:dyDescent="0.25">
      <c r="AK39" t="s">
        <v>122</v>
      </c>
    </row>
    <row r="40" spans="13:37" x14ac:dyDescent="0.25">
      <c r="AK40" t="s">
        <v>122</v>
      </c>
    </row>
    <row r="41" spans="13:37" x14ac:dyDescent="0.25">
      <c r="M41" s="2"/>
      <c r="AK41" t="s">
        <v>75</v>
      </c>
    </row>
    <row r="42" spans="13:37" x14ac:dyDescent="0.25">
      <c r="M42" s="2"/>
      <c r="AK42" t="s">
        <v>75</v>
      </c>
    </row>
    <row r="43" spans="13:37" x14ac:dyDescent="0.25">
      <c r="M43" s="2"/>
      <c r="AK43" t="s">
        <v>75</v>
      </c>
    </row>
    <row r="44" spans="13:37" x14ac:dyDescent="0.25">
      <c r="AK44" t="s">
        <v>8</v>
      </c>
    </row>
    <row r="45" spans="13:37" x14ac:dyDescent="0.25">
      <c r="AK45" t="s">
        <v>8</v>
      </c>
    </row>
    <row r="46" spans="13:37" x14ac:dyDescent="0.25">
      <c r="AK46" t="s">
        <v>140</v>
      </c>
    </row>
    <row r="47" spans="13:37" x14ac:dyDescent="0.25">
      <c r="AK47" t="s">
        <v>138</v>
      </c>
    </row>
    <row r="48" spans="13:37" x14ac:dyDescent="0.25">
      <c r="AK48" t="s">
        <v>131</v>
      </c>
    </row>
    <row r="49" spans="37:37" x14ac:dyDescent="0.25">
      <c r="AK49" t="s">
        <v>199</v>
      </c>
    </row>
  </sheetData>
  <autoFilter ref="AF1:AK49" xr:uid="{05107F6C-3396-4BDD-82EF-E900A0A7712D}"/>
  <phoneticPr fontId="8" type="noConversion"/>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C5C7DE-7AD6-4FD9-8C28-5B0DE5BC5D7C}">
  <dimension ref="B1:BK49"/>
  <sheetViews>
    <sheetView workbookViewId="0">
      <pane xSplit="5" ySplit="1" topLeftCell="F2" activePane="bottomRight" state="frozen"/>
      <selection pane="topRight" activeCell="F1" sqref="F1"/>
      <selection pane="bottomLeft" activeCell="A2" sqref="A2"/>
      <selection pane="bottomRight" activeCell="F2" sqref="F2"/>
    </sheetView>
  </sheetViews>
  <sheetFormatPr defaultRowHeight="15" x14ac:dyDescent="0.25"/>
  <cols>
    <col min="2" max="2" width="33.85546875" bestFit="1" customWidth="1"/>
    <col min="3" max="3" width="34.7109375" bestFit="1" customWidth="1"/>
    <col min="4" max="4" width="32.28515625" bestFit="1" customWidth="1"/>
    <col min="5" max="5" width="29.5703125" bestFit="1" customWidth="1"/>
    <col min="6" max="6" width="30.140625" bestFit="1" customWidth="1"/>
    <col min="7" max="7" width="30.140625" customWidth="1"/>
    <col min="8" max="8" width="24.28515625" bestFit="1" customWidth="1"/>
    <col min="9" max="9" width="29.5703125" bestFit="1" customWidth="1"/>
    <col min="10" max="10" width="19.28515625" bestFit="1" customWidth="1"/>
    <col min="11" max="11" width="47.7109375" bestFit="1" customWidth="1"/>
    <col min="12" max="12" width="16.7109375" style="6" bestFit="1" customWidth="1"/>
    <col min="13" max="13" width="11.5703125" bestFit="1" customWidth="1"/>
    <col min="14" max="14" width="25.42578125" bestFit="1" customWidth="1"/>
    <col min="15" max="15" width="42.85546875" bestFit="1" customWidth="1"/>
    <col min="16" max="16" width="43.42578125" bestFit="1" customWidth="1"/>
    <col min="17" max="17" width="40.85546875" bestFit="1" customWidth="1"/>
    <col min="18" max="18" width="31.28515625" bestFit="1" customWidth="1"/>
    <col min="19" max="19" width="18" bestFit="1" customWidth="1"/>
    <col min="20" max="20" width="26.7109375" bestFit="1" customWidth="1"/>
    <col min="21" max="21" width="17" bestFit="1" customWidth="1"/>
    <col min="22" max="22" width="16.7109375" bestFit="1" customWidth="1"/>
    <col min="23" max="23" width="28.7109375" bestFit="1" customWidth="1"/>
    <col min="24" max="24" width="33.140625" bestFit="1" customWidth="1"/>
    <col min="25" max="25" width="38.28515625" bestFit="1" customWidth="1"/>
    <col min="26" max="26" width="39.28515625" bestFit="1" customWidth="1"/>
    <col min="27" max="27" width="38.140625" bestFit="1" customWidth="1"/>
    <col min="28" max="28" width="19.28515625" bestFit="1" customWidth="1"/>
    <col min="29" max="29" width="25" bestFit="1" customWidth="1"/>
    <col min="30" max="30" width="21.7109375" bestFit="1" customWidth="1"/>
    <col min="31" max="31" width="26.28515625" bestFit="1" customWidth="1"/>
    <col min="32" max="32" width="32.140625" bestFit="1" customWidth="1"/>
    <col min="33" max="33" width="38.140625" bestFit="1" customWidth="1"/>
    <col min="34" max="34" width="22.140625" bestFit="1" customWidth="1"/>
    <col min="35" max="35" width="33" bestFit="1" customWidth="1"/>
    <col min="36" max="36" width="13.7109375" bestFit="1" customWidth="1"/>
    <col min="37" max="37" width="30.5703125" bestFit="1" customWidth="1"/>
    <col min="38" max="38" width="36.42578125" bestFit="1" customWidth="1"/>
    <col min="39" max="39" width="21.85546875" bestFit="1" customWidth="1"/>
    <col min="40" max="40" width="21.7109375" bestFit="1" customWidth="1"/>
    <col min="41" max="41" width="16" bestFit="1" customWidth="1"/>
    <col min="42" max="42" width="37.42578125" bestFit="1" customWidth="1"/>
    <col min="43" max="43" width="16" bestFit="1" customWidth="1"/>
    <col min="44" max="44" width="31.85546875" bestFit="1" customWidth="1"/>
    <col min="45" max="45" width="24.42578125" bestFit="1" customWidth="1"/>
    <col min="46" max="46" width="27.140625" bestFit="1" customWidth="1"/>
    <col min="47" max="47" width="30.7109375" bestFit="1" customWidth="1"/>
    <col min="48" max="48" width="15.85546875" bestFit="1" customWidth="1"/>
    <col min="49" max="49" width="29.7109375" bestFit="1" customWidth="1"/>
    <col min="50" max="50" width="34" bestFit="1" customWidth="1"/>
    <col min="51" max="51" width="18.7109375" bestFit="1" customWidth="1"/>
    <col min="52" max="52" width="32.85546875" bestFit="1" customWidth="1"/>
    <col min="53" max="53" width="25.7109375" bestFit="1" customWidth="1"/>
    <col min="54" max="54" width="43" bestFit="1" customWidth="1"/>
    <col min="55" max="55" width="44.85546875" bestFit="1" customWidth="1"/>
    <col min="56" max="56" width="15.5703125" bestFit="1" customWidth="1"/>
    <col min="57" max="57" width="14.85546875" bestFit="1" customWidth="1"/>
    <col min="58" max="58" width="26.28515625" bestFit="1" customWidth="1"/>
    <col min="59" max="59" width="34.5703125" bestFit="1" customWidth="1"/>
    <col min="60" max="60" width="255.7109375" bestFit="1" customWidth="1"/>
    <col min="61" max="61" width="33.28515625" bestFit="1" customWidth="1"/>
    <col min="62" max="62" width="28.7109375" bestFit="1" customWidth="1"/>
    <col min="63" max="63" width="33.7109375" bestFit="1" customWidth="1"/>
  </cols>
  <sheetData>
    <row r="1" spans="2:63" x14ac:dyDescent="0.25">
      <c r="B1" t="s">
        <v>13</v>
      </c>
      <c r="C1" t="s">
        <v>14</v>
      </c>
      <c r="D1" t="s">
        <v>15</v>
      </c>
      <c r="E1" t="s">
        <v>16</v>
      </c>
      <c r="F1" t="s">
        <v>17</v>
      </c>
      <c r="G1" t="s">
        <v>3</v>
      </c>
      <c r="H1" t="s">
        <v>18</v>
      </c>
      <c r="I1" t="s">
        <v>19</v>
      </c>
      <c r="J1" t="s">
        <v>20</v>
      </c>
      <c r="K1" t="s">
        <v>21</v>
      </c>
      <c r="L1" s="6" t="s">
        <v>22</v>
      </c>
      <c r="M1" t="s">
        <v>23</v>
      </c>
      <c r="N1" t="s">
        <v>24</v>
      </c>
      <c r="O1" t="s">
        <v>25</v>
      </c>
      <c r="P1" t="s">
        <v>26</v>
      </c>
      <c r="Q1" t="s">
        <v>27</v>
      </c>
      <c r="R1" t="s">
        <v>28</v>
      </c>
      <c r="S1" t="s">
        <v>29</v>
      </c>
      <c r="T1" t="s">
        <v>30</v>
      </c>
      <c r="U1" t="s">
        <v>31</v>
      </c>
      <c r="V1" t="s">
        <v>32</v>
      </c>
      <c r="W1" t="s">
        <v>33</v>
      </c>
      <c r="X1" t="s">
        <v>34</v>
      </c>
      <c r="Y1" t="s">
        <v>35</v>
      </c>
      <c r="Z1" t="s">
        <v>36</v>
      </c>
      <c r="AA1" t="s">
        <v>37</v>
      </c>
      <c r="AB1" t="s">
        <v>38</v>
      </c>
      <c r="AC1" t="s">
        <v>39</v>
      </c>
      <c r="AD1" t="s">
        <v>40</v>
      </c>
      <c r="AE1" t="s">
        <v>41</v>
      </c>
      <c r="AF1" t="s">
        <v>42</v>
      </c>
      <c r="AG1" t="s">
        <v>43</v>
      </c>
      <c r="AH1" t="s">
        <v>44</v>
      </c>
      <c r="AI1" t="s">
        <v>45</v>
      </c>
      <c r="AJ1" t="s">
        <v>46</v>
      </c>
      <c r="AK1" t="s">
        <v>47</v>
      </c>
      <c r="AL1" t="s">
        <v>48</v>
      </c>
      <c r="AM1" t="s">
        <v>49</v>
      </c>
      <c r="AN1" t="s">
        <v>50</v>
      </c>
      <c r="AO1" t="s">
        <v>51</v>
      </c>
      <c r="AP1" t="s">
        <v>52</v>
      </c>
      <c r="AQ1" t="s">
        <v>53</v>
      </c>
      <c r="AR1" t="s">
        <v>54</v>
      </c>
      <c r="AS1" t="s">
        <v>55</v>
      </c>
      <c r="AT1" t="s">
        <v>56</v>
      </c>
      <c r="AU1" t="s">
        <v>57</v>
      </c>
      <c r="AV1" t="s">
        <v>58</v>
      </c>
      <c r="AW1" t="s">
        <v>59</v>
      </c>
      <c r="AX1" t="s">
        <v>60</v>
      </c>
      <c r="AY1" t="s">
        <v>61</v>
      </c>
      <c r="AZ1" t="s">
        <v>62</v>
      </c>
      <c r="BA1" t="s">
        <v>63</v>
      </c>
      <c r="BB1" t="s">
        <v>64</v>
      </c>
      <c r="BC1" t="s">
        <v>65</v>
      </c>
      <c r="BD1" t="s">
        <v>66</v>
      </c>
      <c r="BE1" t="s">
        <v>67</v>
      </c>
      <c r="BF1" t="s">
        <v>68</v>
      </c>
      <c r="BG1" t="s">
        <v>69</v>
      </c>
      <c r="BH1" t="s">
        <v>70</v>
      </c>
      <c r="BI1" t="s">
        <v>71</v>
      </c>
      <c r="BJ1" t="s">
        <v>72</v>
      </c>
      <c r="BK1" t="s">
        <v>73</v>
      </c>
    </row>
    <row r="2" spans="2:63" x14ac:dyDescent="0.25">
      <c r="B2" s="8">
        <f>AE2</f>
        <v>0</v>
      </c>
      <c r="C2" s="8">
        <f>IFERROR(IF($T2="New Construction",0,AP2-AE2),0)</f>
        <v>0</v>
      </c>
      <c r="D2" s="8">
        <f>IF($T2="New Construction",AP2,0)</f>
        <v>0</v>
      </c>
      <c r="E2" s="8">
        <f>BF2</f>
        <v>0</v>
      </c>
      <c r="H2" s="8">
        <f>Y2</f>
        <v>0</v>
      </c>
      <c r="I2" s="8">
        <f>Z2</f>
        <v>0</v>
      </c>
      <c r="J2" s="8">
        <f t="shared" ref="J2:J49" si="0">SUM(B2:F2)-I2</f>
        <v>0</v>
      </c>
      <c r="K2" s="8" t="str">
        <f>_xlfn.CONCAT(V2," County",O2)</f>
        <v>Marion County</v>
      </c>
      <c r="M2" t="s">
        <v>74</v>
      </c>
      <c r="N2" t="s">
        <v>74</v>
      </c>
      <c r="R2" s="3"/>
      <c r="V2" t="s">
        <v>75</v>
      </c>
      <c r="AW2" s="3"/>
      <c r="AX2" s="3"/>
      <c r="AY2" s="3"/>
      <c r="BI2">
        <v>0</v>
      </c>
      <c r="BJ2">
        <v>0</v>
      </c>
      <c r="BK2">
        <v>0</v>
      </c>
    </row>
    <row r="3" spans="2:63" x14ac:dyDescent="0.25">
      <c r="B3" s="8" t="str">
        <f t="shared" ref="B3:B49" si="1">AE3</f>
        <v>no attachment B</v>
      </c>
      <c r="C3" s="8">
        <f t="shared" ref="C3:C49" si="2">IFERROR(IF($T3="New Construction",0,AP3-AE3),0)</f>
        <v>0</v>
      </c>
      <c r="D3" s="8">
        <f t="shared" ref="D3:D49" si="3">IF($T3="New Construction",AP3,0)</f>
        <v>0</v>
      </c>
      <c r="E3" s="8">
        <f t="shared" ref="E3:E49" si="4">BF3</f>
        <v>0</v>
      </c>
      <c r="H3" s="8">
        <f t="shared" ref="H3:H49" si="5">Y3</f>
        <v>2700000</v>
      </c>
      <c r="I3" s="8">
        <f t="shared" ref="I3:I49" si="6">Z3</f>
        <v>2700000</v>
      </c>
      <c r="J3" s="8">
        <f t="shared" si="0"/>
        <v>-2700000</v>
      </c>
      <c r="K3" s="8" t="str">
        <f t="shared" ref="K3:K49" si="7">_xlfn.CONCAT(V3," County",O3)</f>
        <v>Curry CountyAdapt, Inc.</v>
      </c>
      <c r="M3" t="s">
        <v>76</v>
      </c>
      <c r="N3" t="s">
        <v>76</v>
      </c>
      <c r="O3" t="s">
        <v>77</v>
      </c>
      <c r="P3" t="s">
        <v>78</v>
      </c>
      <c r="Q3" t="s">
        <v>79</v>
      </c>
      <c r="R3" s="3"/>
      <c r="S3" s="3" t="s">
        <v>80</v>
      </c>
      <c r="T3" s="3" t="s">
        <v>81</v>
      </c>
      <c r="U3" s="3" t="s">
        <v>82</v>
      </c>
      <c r="V3" s="3" t="s">
        <v>83</v>
      </c>
      <c r="W3" s="3">
        <v>9</v>
      </c>
      <c r="X3" s="3">
        <v>9</v>
      </c>
      <c r="Y3" s="3">
        <v>2700000</v>
      </c>
      <c r="Z3" s="3">
        <v>2700000</v>
      </c>
      <c r="AA3" s="3" t="s">
        <v>84</v>
      </c>
      <c r="AB3" s="3">
        <v>300000</v>
      </c>
      <c r="AC3" s="3"/>
      <c r="AD3" s="3"/>
      <c r="AE3" s="3" t="s">
        <v>85</v>
      </c>
      <c r="AF3" s="3"/>
      <c r="AG3" s="3"/>
      <c r="AH3" s="3"/>
      <c r="AI3" s="3"/>
      <c r="AJ3" s="3"/>
      <c r="AK3" s="3"/>
      <c r="AL3" s="3"/>
      <c r="AM3" s="3"/>
      <c r="AN3" s="3"/>
      <c r="AO3" s="3"/>
      <c r="AP3" s="3"/>
      <c r="AQ3" s="3"/>
      <c r="AR3" s="3"/>
      <c r="AS3" s="3"/>
      <c r="AT3" s="3"/>
      <c r="AV3" s="3"/>
      <c r="AW3" s="3"/>
      <c r="AX3" s="3"/>
      <c r="AY3" s="3"/>
      <c r="BI3">
        <v>0</v>
      </c>
      <c r="BJ3">
        <v>0</v>
      </c>
      <c r="BK3">
        <v>0</v>
      </c>
    </row>
    <row r="4" spans="2:63" x14ac:dyDescent="0.25">
      <c r="B4" s="8">
        <f t="shared" si="1"/>
        <v>0</v>
      </c>
      <c r="C4" s="8">
        <f t="shared" si="2"/>
        <v>0</v>
      </c>
      <c r="D4" s="8">
        <f t="shared" si="3"/>
        <v>0</v>
      </c>
      <c r="E4" s="8">
        <f t="shared" si="4"/>
        <v>0</v>
      </c>
      <c r="H4" s="8">
        <f t="shared" si="5"/>
        <v>0</v>
      </c>
      <c r="I4" s="8">
        <f t="shared" si="6"/>
        <v>0</v>
      </c>
      <c r="J4" s="8">
        <f t="shared" si="0"/>
        <v>0</v>
      </c>
      <c r="K4" s="8" t="str">
        <f t="shared" si="7"/>
        <v>Douglas County</v>
      </c>
      <c r="M4" t="s">
        <v>86</v>
      </c>
      <c r="N4" t="s">
        <v>86</v>
      </c>
      <c r="R4" s="3"/>
      <c r="S4" s="3"/>
      <c r="T4" s="3"/>
      <c r="U4" s="3"/>
      <c r="V4" s="3" t="s">
        <v>87</v>
      </c>
      <c r="W4" s="3"/>
      <c r="X4" s="3"/>
      <c r="Y4" s="3"/>
      <c r="Z4" s="3"/>
      <c r="AA4" s="3"/>
      <c r="AB4" s="3"/>
      <c r="AC4" s="3"/>
      <c r="AD4" s="3"/>
      <c r="AE4" s="3"/>
      <c r="AF4" s="3"/>
      <c r="AG4" s="3"/>
      <c r="AH4" s="3"/>
      <c r="AI4" s="3"/>
      <c r="AJ4" s="3"/>
      <c r="AK4" s="3"/>
      <c r="AL4" s="3"/>
      <c r="AM4" s="3"/>
      <c r="AN4" s="3"/>
      <c r="AO4" s="3"/>
      <c r="AP4" s="3"/>
      <c r="AQ4" s="3"/>
      <c r="AR4" s="3"/>
      <c r="AS4" s="3"/>
      <c r="AT4" s="3"/>
      <c r="AU4" s="4"/>
      <c r="AV4" s="3"/>
      <c r="AW4" s="3"/>
      <c r="AX4" s="3"/>
      <c r="AY4" s="3"/>
      <c r="BI4">
        <v>0</v>
      </c>
      <c r="BJ4">
        <v>0</v>
      </c>
      <c r="BK4">
        <v>0</v>
      </c>
    </row>
    <row r="5" spans="2:63" x14ac:dyDescent="0.25">
      <c r="B5" s="8">
        <f t="shared" si="1"/>
        <v>0</v>
      </c>
      <c r="C5" s="8">
        <f t="shared" si="2"/>
        <v>0</v>
      </c>
      <c r="D5" s="8">
        <f t="shared" si="3"/>
        <v>5720000</v>
      </c>
      <c r="E5" s="8">
        <f t="shared" si="4"/>
        <v>1125000</v>
      </c>
      <c r="H5" s="8">
        <f t="shared" si="5"/>
        <v>6845000</v>
      </c>
      <c r="I5" s="8">
        <f t="shared" si="6"/>
        <v>6845000</v>
      </c>
      <c r="J5" s="8">
        <f t="shared" si="0"/>
        <v>0</v>
      </c>
      <c r="K5" s="8" t="str">
        <f t="shared" si="7"/>
        <v>Douglas CountyAdapt, Inc.</v>
      </c>
      <c r="M5" t="s">
        <v>88</v>
      </c>
      <c r="N5" t="s">
        <v>88</v>
      </c>
      <c r="O5" t="s">
        <v>77</v>
      </c>
      <c r="P5" t="s">
        <v>89</v>
      </c>
      <c r="Q5">
        <v>45248</v>
      </c>
      <c r="R5" s="3"/>
      <c r="S5" s="3" t="s">
        <v>90</v>
      </c>
      <c r="T5" s="3" t="s">
        <v>4</v>
      </c>
      <c r="U5" s="3" t="s">
        <v>91</v>
      </c>
      <c r="V5" s="3" t="s">
        <v>87</v>
      </c>
      <c r="W5" s="3">
        <v>15</v>
      </c>
      <c r="X5" s="3">
        <v>16</v>
      </c>
      <c r="Y5" s="3">
        <v>6845000</v>
      </c>
      <c r="Z5" s="3">
        <v>6845000</v>
      </c>
      <c r="AA5" s="3" t="s">
        <v>84</v>
      </c>
      <c r="AB5" s="3">
        <v>456333.33333333302</v>
      </c>
      <c r="AC5" s="3"/>
      <c r="AD5" s="3"/>
      <c r="AE5" s="3">
        <v>0</v>
      </c>
      <c r="AF5" s="3">
        <v>5000000</v>
      </c>
      <c r="AG5" s="3">
        <v>500000</v>
      </c>
      <c r="AH5" s="3">
        <v>50000</v>
      </c>
      <c r="AI5" s="3">
        <v>150000</v>
      </c>
      <c r="AJ5" s="3">
        <v>0</v>
      </c>
      <c r="AK5" s="3">
        <v>0</v>
      </c>
      <c r="AL5" s="3">
        <v>20000</v>
      </c>
      <c r="AM5" s="3">
        <v>0</v>
      </c>
      <c r="AN5" s="3">
        <v>0</v>
      </c>
      <c r="AO5" s="3">
        <v>0</v>
      </c>
      <c r="AP5" s="3">
        <v>5720000</v>
      </c>
      <c r="AQ5" s="3">
        <v>200000</v>
      </c>
      <c r="AR5" s="3">
        <v>100000</v>
      </c>
      <c r="AS5" s="3">
        <v>20000</v>
      </c>
      <c r="AT5" s="3">
        <v>0</v>
      </c>
      <c r="AU5">
        <v>0</v>
      </c>
      <c r="AV5" s="3">
        <v>5000</v>
      </c>
      <c r="AW5" s="3">
        <v>400000</v>
      </c>
      <c r="AX5" s="3">
        <v>100000</v>
      </c>
      <c r="AY5" s="3">
        <v>10000</v>
      </c>
      <c r="AZ5">
        <v>0</v>
      </c>
      <c r="BA5">
        <v>10000</v>
      </c>
      <c r="BB5">
        <v>20000</v>
      </c>
      <c r="BC5">
        <v>60000</v>
      </c>
      <c r="BD5">
        <v>100000</v>
      </c>
      <c r="BE5">
        <v>100000</v>
      </c>
      <c r="BF5">
        <v>1125000</v>
      </c>
      <c r="BG5">
        <v>15</v>
      </c>
      <c r="BH5">
        <v>0</v>
      </c>
      <c r="BI5">
        <v>0</v>
      </c>
      <c r="BJ5">
        <v>0</v>
      </c>
      <c r="BK5">
        <v>0</v>
      </c>
    </row>
    <row r="6" spans="2:63" x14ac:dyDescent="0.25">
      <c r="B6" s="8">
        <f t="shared" si="1"/>
        <v>0</v>
      </c>
      <c r="C6" s="8">
        <f t="shared" si="2"/>
        <v>0</v>
      </c>
      <c r="D6" s="8">
        <f t="shared" si="3"/>
        <v>6050000</v>
      </c>
      <c r="E6" s="8">
        <f t="shared" si="4"/>
        <v>905000</v>
      </c>
      <c r="H6" s="8">
        <f t="shared" si="5"/>
        <v>6955000</v>
      </c>
      <c r="I6" s="8">
        <f t="shared" si="6"/>
        <v>6955000</v>
      </c>
      <c r="J6" s="8">
        <f t="shared" si="0"/>
        <v>0</v>
      </c>
      <c r="K6" s="8" t="str">
        <f t="shared" si="7"/>
        <v>Benton CountyBenton County Health Department</v>
      </c>
      <c r="M6" t="s">
        <v>92</v>
      </c>
      <c r="N6" t="s">
        <v>92</v>
      </c>
      <c r="O6" t="s">
        <v>93</v>
      </c>
      <c r="P6" t="s">
        <v>93</v>
      </c>
      <c r="Q6">
        <v>44895</v>
      </c>
      <c r="R6" s="3"/>
      <c r="S6" s="3" t="s">
        <v>90</v>
      </c>
      <c r="T6" s="3" t="s">
        <v>4</v>
      </c>
      <c r="U6" s="3" t="s">
        <v>91</v>
      </c>
      <c r="V6" s="3" t="s">
        <v>94</v>
      </c>
      <c r="W6" s="3" t="s">
        <v>95</v>
      </c>
      <c r="X6" s="3" t="s">
        <v>95</v>
      </c>
      <c r="Y6" s="3">
        <v>6955000</v>
      </c>
      <c r="Z6" s="3">
        <v>6955000</v>
      </c>
      <c r="AA6" s="3" t="s">
        <v>84</v>
      </c>
      <c r="AB6" s="3" t="s">
        <v>96</v>
      </c>
      <c r="AC6" s="3"/>
      <c r="AD6" s="3"/>
      <c r="AE6" s="3">
        <v>0</v>
      </c>
      <c r="AF6" s="3">
        <v>5200000</v>
      </c>
      <c r="AG6" s="3">
        <v>0</v>
      </c>
      <c r="AH6" s="3">
        <v>300000</v>
      </c>
      <c r="AI6" s="3">
        <v>550000</v>
      </c>
      <c r="AJ6" s="3">
        <v>0</v>
      </c>
      <c r="AK6" s="3">
        <v>0</v>
      </c>
      <c r="AL6" s="3">
        <v>0</v>
      </c>
      <c r="AM6" s="3">
        <v>0</v>
      </c>
      <c r="AN6" s="3">
        <v>0</v>
      </c>
      <c r="AO6" s="3">
        <v>0</v>
      </c>
      <c r="AP6" s="3">
        <v>6050000</v>
      </c>
      <c r="AQ6" s="3">
        <v>200000</v>
      </c>
      <c r="AR6" s="3">
        <v>5000</v>
      </c>
      <c r="AS6" s="3">
        <v>0</v>
      </c>
      <c r="AT6" s="3">
        <v>0</v>
      </c>
      <c r="AU6">
        <v>0</v>
      </c>
      <c r="AV6" s="3">
        <v>0</v>
      </c>
      <c r="AW6" s="3">
        <v>700000</v>
      </c>
      <c r="AX6" s="3">
        <v>0</v>
      </c>
      <c r="AY6" s="3">
        <v>0</v>
      </c>
      <c r="AZ6">
        <v>0</v>
      </c>
      <c r="BA6">
        <v>0</v>
      </c>
      <c r="BB6">
        <v>0</v>
      </c>
      <c r="BC6">
        <v>0</v>
      </c>
      <c r="BD6">
        <v>0</v>
      </c>
      <c r="BE6">
        <v>0</v>
      </c>
      <c r="BF6">
        <v>905000</v>
      </c>
      <c r="BG6" t="s">
        <v>95</v>
      </c>
      <c r="BH6">
        <v>0</v>
      </c>
      <c r="BI6">
        <v>0</v>
      </c>
      <c r="BJ6">
        <v>0</v>
      </c>
      <c r="BK6">
        <v>0</v>
      </c>
    </row>
    <row r="7" spans="2:63" x14ac:dyDescent="0.25">
      <c r="B7" s="8">
        <f t="shared" si="1"/>
        <v>0</v>
      </c>
      <c r="C7" s="8">
        <f t="shared" si="2"/>
        <v>0</v>
      </c>
      <c r="D7" s="8">
        <f t="shared" si="3"/>
        <v>0</v>
      </c>
      <c r="E7" s="8">
        <f t="shared" si="4"/>
        <v>0</v>
      </c>
      <c r="H7" s="8">
        <f t="shared" si="5"/>
        <v>0</v>
      </c>
      <c r="I7" s="8">
        <f t="shared" si="6"/>
        <v>0</v>
      </c>
      <c r="J7" s="8">
        <f t="shared" si="0"/>
        <v>0</v>
      </c>
      <c r="K7" s="8" t="str">
        <f t="shared" si="7"/>
        <v>Marion County</v>
      </c>
      <c r="M7" t="s">
        <v>97</v>
      </c>
      <c r="N7" t="s">
        <v>97</v>
      </c>
      <c r="R7" s="3"/>
      <c r="S7" s="3"/>
      <c r="T7" s="3"/>
      <c r="U7" s="3"/>
      <c r="V7" s="3" t="s">
        <v>75</v>
      </c>
      <c r="W7" s="3"/>
      <c r="X7" s="3"/>
      <c r="Y7" s="3"/>
      <c r="Z7" s="3"/>
      <c r="AA7" s="3"/>
      <c r="AB7" s="3"/>
      <c r="AC7" s="3"/>
      <c r="AD7" s="3"/>
      <c r="AE7" s="3"/>
      <c r="AF7" s="3"/>
      <c r="AG7" s="3"/>
      <c r="AH7" s="3"/>
      <c r="AI7" s="3"/>
      <c r="AJ7" s="3"/>
      <c r="AK7" s="3"/>
      <c r="AL7" s="3"/>
      <c r="AM7" s="3"/>
      <c r="AN7" s="3"/>
      <c r="AO7" s="3"/>
      <c r="AP7" s="3"/>
      <c r="AQ7" s="3"/>
      <c r="AR7" s="3"/>
      <c r="AS7" s="3"/>
      <c r="AT7" s="3"/>
      <c r="AV7" s="3"/>
      <c r="AW7" s="3"/>
      <c r="AX7" s="3"/>
      <c r="AY7" s="3"/>
      <c r="BI7">
        <v>0</v>
      </c>
      <c r="BJ7">
        <v>0</v>
      </c>
      <c r="BK7">
        <v>0</v>
      </c>
    </row>
    <row r="8" spans="2:63" x14ac:dyDescent="0.25">
      <c r="B8" s="8">
        <f t="shared" si="1"/>
        <v>0</v>
      </c>
      <c r="C8" s="8">
        <f t="shared" si="2"/>
        <v>0</v>
      </c>
      <c r="D8" s="8">
        <f t="shared" si="3"/>
        <v>0</v>
      </c>
      <c r="E8" s="8">
        <f t="shared" si="4"/>
        <v>0</v>
      </c>
      <c r="H8" s="8">
        <f t="shared" si="5"/>
        <v>0</v>
      </c>
      <c r="I8" s="8">
        <f t="shared" si="6"/>
        <v>0</v>
      </c>
      <c r="J8" s="8">
        <f t="shared" si="0"/>
        <v>0</v>
      </c>
      <c r="K8" s="8" t="str">
        <f t="shared" si="7"/>
        <v>Deschutes County</v>
      </c>
      <c r="M8" t="s">
        <v>98</v>
      </c>
      <c r="N8" t="s">
        <v>98</v>
      </c>
      <c r="R8" s="3"/>
      <c r="V8" t="s">
        <v>99</v>
      </c>
      <c r="X8">
        <v>16</v>
      </c>
      <c r="AW8" s="3"/>
      <c r="AX8" s="3"/>
      <c r="AY8" s="3"/>
      <c r="BI8">
        <v>0</v>
      </c>
      <c r="BJ8">
        <v>0</v>
      </c>
      <c r="BK8">
        <v>0</v>
      </c>
    </row>
    <row r="9" spans="2:63" x14ac:dyDescent="0.25">
      <c r="B9" s="8">
        <f t="shared" si="1"/>
        <v>533333.32999999996</v>
      </c>
      <c r="C9" s="8">
        <f t="shared" si="2"/>
        <v>435000</v>
      </c>
      <c r="D9" s="8">
        <f t="shared" si="3"/>
        <v>0</v>
      </c>
      <c r="E9" s="8">
        <f t="shared" si="4"/>
        <v>633948</v>
      </c>
      <c r="H9" s="8">
        <f t="shared" si="5"/>
        <v>1602281</v>
      </c>
      <c r="I9" s="8">
        <f t="shared" si="6"/>
        <v>1602281</v>
      </c>
      <c r="J9" s="8">
        <f t="shared" si="0"/>
        <v>0.33000000007450581</v>
      </c>
      <c r="K9" s="8" t="str">
        <f t="shared" si="7"/>
        <v>Multnomah CountyCascadia Health</v>
      </c>
      <c r="M9" t="s">
        <v>100</v>
      </c>
      <c r="N9" t="s">
        <v>100</v>
      </c>
      <c r="O9" t="s">
        <v>9</v>
      </c>
      <c r="P9" t="s">
        <v>101</v>
      </c>
      <c r="Q9" t="s">
        <v>79</v>
      </c>
      <c r="R9" s="3"/>
      <c r="S9" t="s">
        <v>90</v>
      </c>
      <c r="T9" t="s">
        <v>81</v>
      </c>
      <c r="U9" t="s">
        <v>102</v>
      </c>
      <c r="V9" t="s">
        <v>8</v>
      </c>
      <c r="W9">
        <v>6</v>
      </c>
      <c r="X9">
        <v>6</v>
      </c>
      <c r="Y9">
        <v>1602281</v>
      </c>
      <c r="Z9">
        <v>1602281</v>
      </c>
      <c r="AA9" t="s">
        <v>84</v>
      </c>
      <c r="AB9">
        <v>267046.83333333302</v>
      </c>
      <c r="AE9">
        <v>533333.32999999996</v>
      </c>
      <c r="AF9">
        <v>266666.67</v>
      </c>
      <c r="AG9">
        <v>50000</v>
      </c>
      <c r="AH9">
        <v>5000</v>
      </c>
      <c r="AI9">
        <v>26666.67</v>
      </c>
      <c r="AJ9">
        <v>3333.33</v>
      </c>
      <c r="AK9">
        <v>33333.33</v>
      </c>
      <c r="AL9">
        <v>3333.33</v>
      </c>
      <c r="AM9">
        <v>6666.67</v>
      </c>
      <c r="AN9">
        <v>40000</v>
      </c>
      <c r="AO9">
        <v>0</v>
      </c>
      <c r="AP9">
        <v>968333.33</v>
      </c>
      <c r="AQ9">
        <v>524811</v>
      </c>
      <c r="AR9">
        <v>650</v>
      </c>
      <c r="AS9">
        <v>0</v>
      </c>
      <c r="AT9">
        <v>0</v>
      </c>
      <c r="AU9">
        <v>0</v>
      </c>
      <c r="AV9">
        <v>4017</v>
      </c>
      <c r="AW9" s="3">
        <v>13973</v>
      </c>
      <c r="AX9" s="3">
        <v>7468</v>
      </c>
      <c r="AY9" s="3">
        <v>4200</v>
      </c>
      <c r="AZ9">
        <v>0</v>
      </c>
      <c r="BA9">
        <v>908</v>
      </c>
      <c r="BB9">
        <v>6167</v>
      </c>
      <c r="BC9">
        <v>84</v>
      </c>
      <c r="BD9">
        <v>4000</v>
      </c>
      <c r="BE9">
        <v>67670</v>
      </c>
      <c r="BF9">
        <v>633948</v>
      </c>
      <c r="BG9">
        <v>6</v>
      </c>
      <c r="BH9">
        <v>0</v>
      </c>
      <c r="BI9">
        <v>0</v>
      </c>
      <c r="BJ9">
        <v>0</v>
      </c>
      <c r="BK9">
        <v>0.33000000007450597</v>
      </c>
    </row>
    <row r="10" spans="2:63" x14ac:dyDescent="0.25">
      <c r="B10" s="8">
        <f t="shared" si="1"/>
        <v>533333.32999999996</v>
      </c>
      <c r="C10" s="8">
        <f t="shared" si="2"/>
        <v>435000</v>
      </c>
      <c r="D10" s="8">
        <f t="shared" si="3"/>
        <v>0</v>
      </c>
      <c r="E10" s="8">
        <f t="shared" si="4"/>
        <v>633948</v>
      </c>
      <c r="H10" s="8">
        <f t="shared" si="5"/>
        <v>1602281</v>
      </c>
      <c r="I10" s="8">
        <f t="shared" si="6"/>
        <v>1602281</v>
      </c>
      <c r="J10" s="8">
        <f t="shared" si="0"/>
        <v>0.33000000007450581</v>
      </c>
      <c r="K10" s="8" t="str">
        <f t="shared" si="7"/>
        <v>Multnomah CountyCascadia Health</v>
      </c>
      <c r="M10" t="s">
        <v>103</v>
      </c>
      <c r="N10" t="s">
        <v>103</v>
      </c>
      <c r="O10" t="s">
        <v>9</v>
      </c>
      <c r="P10" t="s">
        <v>104</v>
      </c>
      <c r="Q10" t="s">
        <v>79</v>
      </c>
      <c r="R10" s="3"/>
      <c r="S10" s="3" t="s">
        <v>90</v>
      </c>
      <c r="T10" s="3" t="s">
        <v>81</v>
      </c>
      <c r="U10" s="3" t="s">
        <v>102</v>
      </c>
      <c r="V10" s="3" t="s">
        <v>8</v>
      </c>
      <c r="W10" s="3">
        <v>6</v>
      </c>
      <c r="X10" s="3">
        <v>6</v>
      </c>
      <c r="Y10" s="3">
        <v>1602281</v>
      </c>
      <c r="Z10" s="3">
        <v>1602281</v>
      </c>
      <c r="AA10" s="3" t="s">
        <v>84</v>
      </c>
      <c r="AB10" s="3">
        <v>267046.83333333302</v>
      </c>
      <c r="AC10" s="3"/>
      <c r="AD10" s="3"/>
      <c r="AE10" s="3">
        <v>533333.32999999996</v>
      </c>
      <c r="AF10" s="3">
        <v>266666.67</v>
      </c>
      <c r="AG10" s="3">
        <v>50000</v>
      </c>
      <c r="AH10" s="3">
        <v>5000</v>
      </c>
      <c r="AI10" s="3">
        <v>26666.67</v>
      </c>
      <c r="AJ10" s="3">
        <v>3333.33</v>
      </c>
      <c r="AK10" s="3">
        <v>33333.33</v>
      </c>
      <c r="AL10" s="3">
        <v>3333.33</v>
      </c>
      <c r="AM10" s="3">
        <v>6666.67</v>
      </c>
      <c r="AN10" s="3">
        <v>40000</v>
      </c>
      <c r="AO10" s="3">
        <v>0</v>
      </c>
      <c r="AP10" s="3">
        <v>968333.33</v>
      </c>
      <c r="AQ10" s="3">
        <v>524811</v>
      </c>
      <c r="AR10" s="3">
        <v>650</v>
      </c>
      <c r="AS10" s="3">
        <v>0</v>
      </c>
      <c r="AT10" s="3">
        <v>0</v>
      </c>
      <c r="AU10">
        <v>0</v>
      </c>
      <c r="AV10">
        <v>4017</v>
      </c>
      <c r="AW10" s="3">
        <v>13973</v>
      </c>
      <c r="AX10" s="3">
        <v>7468</v>
      </c>
      <c r="AY10" s="3">
        <v>4200</v>
      </c>
      <c r="AZ10">
        <v>0</v>
      </c>
      <c r="BA10">
        <v>908</v>
      </c>
      <c r="BB10">
        <v>6167</v>
      </c>
      <c r="BC10">
        <v>84</v>
      </c>
      <c r="BD10">
        <v>4000</v>
      </c>
      <c r="BE10">
        <v>67670</v>
      </c>
      <c r="BF10">
        <v>633948</v>
      </c>
      <c r="BG10">
        <v>6</v>
      </c>
      <c r="BH10">
        <v>0</v>
      </c>
      <c r="BI10">
        <v>0</v>
      </c>
      <c r="BJ10">
        <v>0</v>
      </c>
      <c r="BK10">
        <v>0.33000000007450597</v>
      </c>
    </row>
    <row r="11" spans="2:63" x14ac:dyDescent="0.25">
      <c r="B11" s="8">
        <f t="shared" si="1"/>
        <v>533333.32999999996</v>
      </c>
      <c r="C11" s="8">
        <f t="shared" si="2"/>
        <v>435000</v>
      </c>
      <c r="D11" s="8">
        <f t="shared" si="3"/>
        <v>0</v>
      </c>
      <c r="E11" s="8">
        <f t="shared" si="4"/>
        <v>633948</v>
      </c>
      <c r="H11" s="8">
        <f t="shared" si="5"/>
        <v>1602281</v>
      </c>
      <c r="I11" s="8">
        <f t="shared" si="6"/>
        <v>1602281</v>
      </c>
      <c r="J11" s="8">
        <f t="shared" si="0"/>
        <v>0.33000000007450581</v>
      </c>
      <c r="K11" s="8" t="str">
        <f t="shared" si="7"/>
        <v>Multnomah CountyCascadia Health</v>
      </c>
      <c r="M11" t="s">
        <v>105</v>
      </c>
      <c r="N11" t="s">
        <v>105</v>
      </c>
      <c r="O11" t="s">
        <v>9</v>
      </c>
      <c r="P11" t="s">
        <v>106</v>
      </c>
      <c r="Q11" t="s">
        <v>79</v>
      </c>
      <c r="R11" s="3"/>
      <c r="S11" s="3" t="s">
        <v>90</v>
      </c>
      <c r="T11" s="3" t="s">
        <v>81</v>
      </c>
      <c r="U11" s="3" t="s">
        <v>102</v>
      </c>
      <c r="V11" s="3" t="s">
        <v>8</v>
      </c>
      <c r="W11" s="3">
        <v>6</v>
      </c>
      <c r="X11" s="3">
        <v>6</v>
      </c>
      <c r="Y11" s="3">
        <v>1602281</v>
      </c>
      <c r="Z11" s="3">
        <v>1602281</v>
      </c>
      <c r="AA11" s="3" t="s">
        <v>84</v>
      </c>
      <c r="AB11" s="3">
        <v>267046.83333333302</v>
      </c>
      <c r="AC11" s="3"/>
      <c r="AD11" s="3"/>
      <c r="AE11" s="3">
        <v>533333.32999999996</v>
      </c>
      <c r="AF11" s="3">
        <v>266666.67</v>
      </c>
      <c r="AG11" s="3">
        <v>50000</v>
      </c>
      <c r="AH11" s="3">
        <v>5000</v>
      </c>
      <c r="AI11" s="3">
        <v>26666.67</v>
      </c>
      <c r="AJ11" s="3">
        <v>3333.33</v>
      </c>
      <c r="AK11" s="3">
        <v>33333.33</v>
      </c>
      <c r="AL11" s="3">
        <v>3333.33</v>
      </c>
      <c r="AM11" s="3">
        <v>6666.67</v>
      </c>
      <c r="AN11" s="3">
        <v>40000</v>
      </c>
      <c r="AO11" s="3">
        <v>0</v>
      </c>
      <c r="AP11" s="3">
        <v>968333.33</v>
      </c>
      <c r="AQ11" s="3">
        <v>524811</v>
      </c>
      <c r="AR11" s="3">
        <v>650</v>
      </c>
      <c r="AS11" s="3">
        <v>0</v>
      </c>
      <c r="AT11" s="3">
        <v>0</v>
      </c>
      <c r="AU11">
        <v>0</v>
      </c>
      <c r="AV11">
        <v>4017</v>
      </c>
      <c r="AW11" s="3">
        <v>13973</v>
      </c>
      <c r="AX11" s="3">
        <v>7468</v>
      </c>
      <c r="AY11" s="3">
        <v>4200</v>
      </c>
      <c r="AZ11">
        <v>0</v>
      </c>
      <c r="BA11">
        <v>908</v>
      </c>
      <c r="BB11">
        <v>6167</v>
      </c>
      <c r="BC11">
        <v>84</v>
      </c>
      <c r="BD11">
        <v>4000</v>
      </c>
      <c r="BE11">
        <v>67670</v>
      </c>
      <c r="BF11">
        <v>633948</v>
      </c>
      <c r="BG11">
        <v>6</v>
      </c>
      <c r="BH11">
        <v>0</v>
      </c>
      <c r="BI11">
        <v>0</v>
      </c>
      <c r="BJ11">
        <v>0</v>
      </c>
      <c r="BK11">
        <v>0.33000000007450597</v>
      </c>
    </row>
    <row r="12" spans="2:63" x14ac:dyDescent="0.25">
      <c r="B12" s="8" t="str">
        <f t="shared" si="1"/>
        <v>no attachment B</v>
      </c>
      <c r="C12" s="8">
        <f t="shared" si="2"/>
        <v>0</v>
      </c>
      <c r="D12" s="8">
        <f t="shared" si="3"/>
        <v>0</v>
      </c>
      <c r="E12" s="8">
        <f t="shared" si="4"/>
        <v>0</v>
      </c>
      <c r="H12" s="8">
        <f t="shared" si="5"/>
        <v>2700000</v>
      </c>
      <c r="I12" s="8">
        <f t="shared" si="6"/>
        <v>2700000</v>
      </c>
      <c r="J12" s="8">
        <f t="shared" si="0"/>
        <v>-2700000</v>
      </c>
      <c r="K12" s="8" t="str">
        <f t="shared" si="7"/>
        <v>Multnomah CountyCascadia Health</v>
      </c>
      <c r="M12" t="s">
        <v>107</v>
      </c>
      <c r="N12" t="s">
        <v>107</v>
      </c>
      <c r="O12" t="s">
        <v>9</v>
      </c>
      <c r="P12" t="s">
        <v>108</v>
      </c>
      <c r="Q12">
        <v>44862</v>
      </c>
      <c r="R12" s="3"/>
      <c r="S12" s="3" t="s">
        <v>80</v>
      </c>
      <c r="T12" s="3" t="s">
        <v>4</v>
      </c>
      <c r="U12" s="3" t="s">
        <v>82</v>
      </c>
      <c r="V12" s="3" t="s">
        <v>8</v>
      </c>
      <c r="W12" s="3">
        <v>29</v>
      </c>
      <c r="X12" s="3">
        <v>29</v>
      </c>
      <c r="Y12" s="3">
        <v>2700000</v>
      </c>
      <c r="Z12" s="3">
        <v>2700000</v>
      </c>
      <c r="AA12" s="3" t="s">
        <v>84</v>
      </c>
      <c r="AB12" s="3">
        <v>93103.448275862102</v>
      </c>
      <c r="AC12" s="3"/>
      <c r="AD12" s="3"/>
      <c r="AE12" s="3" t="s">
        <v>85</v>
      </c>
      <c r="AF12" s="3"/>
      <c r="AG12" s="3"/>
      <c r="AH12" s="3"/>
      <c r="AI12" s="3"/>
      <c r="AJ12" s="3"/>
      <c r="AK12" s="3"/>
      <c r="AL12" s="3"/>
      <c r="AM12" s="3"/>
      <c r="AN12" s="3"/>
      <c r="AO12" s="3"/>
      <c r="AP12" s="3"/>
      <c r="AQ12" s="3"/>
      <c r="AR12" s="3"/>
      <c r="AS12" s="3"/>
      <c r="AT12" s="3"/>
      <c r="AV12" s="3"/>
      <c r="AW12" s="3"/>
      <c r="AX12" s="3"/>
      <c r="AY12" s="3"/>
      <c r="BI12">
        <v>0</v>
      </c>
      <c r="BJ12">
        <v>0</v>
      </c>
      <c r="BK12">
        <v>0</v>
      </c>
    </row>
    <row r="13" spans="2:63" x14ac:dyDescent="0.25">
      <c r="B13" s="8" t="str">
        <f t="shared" si="1"/>
        <v>no attachment B</v>
      </c>
      <c r="C13" s="8">
        <f t="shared" si="2"/>
        <v>0</v>
      </c>
      <c r="D13" s="8">
        <f t="shared" si="3"/>
        <v>0</v>
      </c>
      <c r="E13" s="8">
        <f t="shared" si="4"/>
        <v>0</v>
      </c>
      <c r="H13" s="8">
        <f t="shared" si="5"/>
        <v>1200000</v>
      </c>
      <c r="I13" s="8">
        <f t="shared" si="6"/>
        <v>1200000</v>
      </c>
      <c r="J13" s="8">
        <f t="shared" si="0"/>
        <v>-1200000</v>
      </c>
      <c r="K13" s="8" t="str">
        <f t="shared" si="7"/>
        <v>Marion CountyCenter for Hope &amp; Safety</v>
      </c>
      <c r="M13" t="s">
        <v>109</v>
      </c>
      <c r="N13" t="s">
        <v>109</v>
      </c>
      <c r="O13" t="s">
        <v>110</v>
      </c>
      <c r="P13" t="s">
        <v>110</v>
      </c>
      <c r="Q13" t="s">
        <v>79</v>
      </c>
      <c r="R13" s="3"/>
      <c r="S13" s="3" t="s">
        <v>80</v>
      </c>
      <c r="T13" s="3" t="s">
        <v>4</v>
      </c>
      <c r="U13" s="3" t="s">
        <v>82</v>
      </c>
      <c r="V13" s="3" t="s">
        <v>75</v>
      </c>
      <c r="W13" s="3">
        <v>4</v>
      </c>
      <c r="X13" s="3">
        <v>4</v>
      </c>
      <c r="Y13" s="3">
        <v>1200000</v>
      </c>
      <c r="Z13" s="3">
        <v>1200000</v>
      </c>
      <c r="AA13" s="3" t="s">
        <v>84</v>
      </c>
      <c r="AB13" s="3">
        <v>300000</v>
      </c>
      <c r="AC13" s="3"/>
      <c r="AD13" s="3"/>
      <c r="AE13" s="3" t="s">
        <v>85</v>
      </c>
      <c r="AF13" s="3"/>
      <c r="AG13" s="3"/>
      <c r="AH13" s="3"/>
      <c r="AI13" s="3"/>
      <c r="AJ13" s="3"/>
      <c r="AK13" s="3"/>
      <c r="AL13" s="3"/>
      <c r="AM13" s="3"/>
      <c r="AN13" s="3"/>
      <c r="AO13" s="3"/>
      <c r="AP13" s="3"/>
      <c r="AQ13" s="3"/>
      <c r="AR13" s="3"/>
      <c r="AS13" s="3"/>
      <c r="AT13" s="3"/>
      <c r="AV13" s="5"/>
      <c r="AW13" s="3"/>
      <c r="AX13" s="3"/>
      <c r="AY13" s="3"/>
      <c r="BI13">
        <v>0</v>
      </c>
      <c r="BJ13">
        <v>0</v>
      </c>
      <c r="BK13">
        <v>0</v>
      </c>
    </row>
    <row r="14" spans="2:63" x14ac:dyDescent="0.25">
      <c r="B14" s="8">
        <f t="shared" si="1"/>
        <v>0</v>
      </c>
      <c r="C14" s="8">
        <f t="shared" si="2"/>
        <v>932210</v>
      </c>
      <c r="D14" s="8">
        <f t="shared" si="3"/>
        <v>0</v>
      </c>
      <c r="E14" s="8">
        <f t="shared" si="4"/>
        <v>386546</v>
      </c>
      <c r="H14" s="8">
        <f t="shared" si="5"/>
        <v>1318756</v>
      </c>
      <c r="I14" s="8">
        <f t="shared" si="6"/>
        <v>0</v>
      </c>
      <c r="J14" s="8">
        <f t="shared" si="0"/>
        <v>1318756</v>
      </c>
      <c r="K14" s="8" t="str">
        <f t="shared" si="7"/>
        <v>Marion CountyCGCH II, Inc</v>
      </c>
      <c r="M14" t="s">
        <v>111</v>
      </c>
      <c r="N14" t="s">
        <v>111</v>
      </c>
      <c r="O14" t="s">
        <v>112</v>
      </c>
      <c r="P14" t="s">
        <v>113</v>
      </c>
      <c r="Q14" t="s">
        <v>79</v>
      </c>
      <c r="R14" s="3"/>
      <c r="S14" s="3" t="s">
        <v>90</v>
      </c>
      <c r="T14" s="3" t="s">
        <v>114</v>
      </c>
      <c r="U14" s="3" t="s">
        <v>102</v>
      </c>
      <c r="V14" s="3" t="s">
        <v>75</v>
      </c>
      <c r="W14" s="3">
        <v>10</v>
      </c>
      <c r="X14" s="3">
        <v>10</v>
      </c>
      <c r="Y14" s="3">
        <v>1318756</v>
      </c>
      <c r="Z14" s="3">
        <v>0</v>
      </c>
      <c r="AA14" s="3" t="s">
        <v>115</v>
      </c>
      <c r="AB14" s="3">
        <v>131875.6</v>
      </c>
      <c r="AC14" s="3"/>
      <c r="AD14" s="3"/>
      <c r="AE14" s="3">
        <v>0</v>
      </c>
      <c r="AF14" s="3">
        <v>864210</v>
      </c>
      <c r="AG14" s="3">
        <v>28000</v>
      </c>
      <c r="AH14" s="3">
        <v>10000</v>
      </c>
      <c r="AI14" s="3">
        <v>30000</v>
      </c>
      <c r="AJ14" s="3">
        <v>0</v>
      </c>
      <c r="AK14" s="3">
        <v>0</v>
      </c>
      <c r="AL14" s="3">
        <v>0</v>
      </c>
      <c r="AM14" s="3">
        <v>0</v>
      </c>
      <c r="AN14" s="3">
        <v>0</v>
      </c>
      <c r="AO14" s="3">
        <v>0</v>
      </c>
      <c r="AP14" s="3">
        <v>932210</v>
      </c>
      <c r="AQ14" s="3">
        <v>129574</v>
      </c>
      <c r="AR14" s="3">
        <v>5000</v>
      </c>
      <c r="AS14" s="3">
        <v>17000</v>
      </c>
      <c r="AT14" s="3">
        <v>0</v>
      </c>
      <c r="AU14">
        <v>0</v>
      </c>
      <c r="AV14" s="5">
        <v>3200</v>
      </c>
      <c r="AW14" s="3">
        <v>16228</v>
      </c>
      <c r="AX14" s="3">
        <v>17244</v>
      </c>
      <c r="AY14" s="3">
        <v>9272</v>
      </c>
      <c r="AZ14">
        <v>0</v>
      </c>
      <c r="BA14">
        <v>1851</v>
      </c>
      <c r="BB14">
        <v>4069</v>
      </c>
      <c r="BC14">
        <v>3000</v>
      </c>
      <c r="BD14">
        <v>148016</v>
      </c>
      <c r="BE14">
        <v>32092</v>
      </c>
      <c r="BF14">
        <v>386546</v>
      </c>
      <c r="BG14">
        <v>10</v>
      </c>
      <c r="BH14" t="s">
        <v>116</v>
      </c>
      <c r="BI14">
        <v>0</v>
      </c>
      <c r="BJ14">
        <v>0</v>
      </c>
      <c r="BK14">
        <v>0</v>
      </c>
    </row>
    <row r="15" spans="2:63" x14ac:dyDescent="0.25">
      <c r="B15" s="8">
        <f t="shared" si="1"/>
        <v>0</v>
      </c>
      <c r="C15" s="8">
        <f t="shared" si="2"/>
        <v>0</v>
      </c>
      <c r="D15" s="8">
        <f t="shared" si="3"/>
        <v>1789000</v>
      </c>
      <c r="E15" s="8">
        <f t="shared" si="4"/>
        <v>412962</v>
      </c>
      <c r="H15" s="8">
        <f t="shared" si="5"/>
        <v>2201962</v>
      </c>
      <c r="I15" s="8">
        <f t="shared" si="6"/>
        <v>0</v>
      </c>
      <c r="J15" s="8">
        <f t="shared" si="0"/>
        <v>2201962</v>
      </c>
      <c r="K15" s="8" t="str">
        <f t="shared" si="7"/>
        <v>Marion CountyCGCH II, Inc</v>
      </c>
      <c r="M15" t="s">
        <v>117</v>
      </c>
      <c r="N15" t="s">
        <v>117</v>
      </c>
      <c r="O15" t="s">
        <v>112</v>
      </c>
      <c r="P15" t="s">
        <v>118</v>
      </c>
      <c r="Q15" t="s">
        <v>79</v>
      </c>
      <c r="R15" s="3"/>
      <c r="S15" s="3" t="s">
        <v>90</v>
      </c>
      <c r="T15" s="3" t="s">
        <v>4</v>
      </c>
      <c r="U15" s="3" t="s">
        <v>102</v>
      </c>
      <c r="V15" s="3" t="s">
        <v>75</v>
      </c>
      <c r="W15" s="3">
        <v>10</v>
      </c>
      <c r="X15" s="3">
        <v>10</v>
      </c>
      <c r="Y15" s="3">
        <v>2201962</v>
      </c>
      <c r="Z15" s="3">
        <v>0</v>
      </c>
      <c r="AA15" s="3" t="s">
        <v>115</v>
      </c>
      <c r="AB15" s="3">
        <v>220196.2</v>
      </c>
      <c r="AC15" s="3"/>
      <c r="AD15" s="3"/>
      <c r="AE15" s="3">
        <v>0</v>
      </c>
      <c r="AF15" s="3">
        <v>1399500</v>
      </c>
      <c r="AG15" s="3">
        <v>159500</v>
      </c>
      <c r="AH15" s="3">
        <v>155000</v>
      </c>
      <c r="AI15" s="3">
        <v>75000</v>
      </c>
      <c r="AJ15" s="3">
        <v>0</v>
      </c>
      <c r="AK15" s="3">
        <v>0</v>
      </c>
      <c r="AL15" s="3">
        <v>0</v>
      </c>
      <c r="AM15" s="3">
        <v>0</v>
      </c>
      <c r="AN15" s="3">
        <v>0</v>
      </c>
      <c r="AO15" s="3">
        <v>0</v>
      </c>
      <c r="AP15" s="3">
        <v>1789000</v>
      </c>
      <c r="AQ15" s="3">
        <v>129574</v>
      </c>
      <c r="AR15" s="3">
        <v>5000</v>
      </c>
      <c r="AS15" s="3">
        <v>17000</v>
      </c>
      <c r="AT15" s="3">
        <v>0</v>
      </c>
      <c r="AU15">
        <v>0</v>
      </c>
      <c r="AV15" s="3">
        <v>3200</v>
      </c>
      <c r="AW15" s="3">
        <v>16228</v>
      </c>
      <c r="AX15" s="3">
        <v>17244</v>
      </c>
      <c r="AY15" s="3">
        <v>9272</v>
      </c>
      <c r="AZ15">
        <v>0</v>
      </c>
      <c r="BA15">
        <v>1851</v>
      </c>
      <c r="BB15">
        <v>4069</v>
      </c>
      <c r="BC15">
        <v>3000</v>
      </c>
      <c r="BD15">
        <v>174432</v>
      </c>
      <c r="BE15">
        <v>32092</v>
      </c>
      <c r="BF15">
        <v>412962</v>
      </c>
      <c r="BG15">
        <v>10</v>
      </c>
      <c r="BH15" t="s">
        <v>116</v>
      </c>
      <c r="BI15">
        <v>0</v>
      </c>
      <c r="BJ15">
        <v>0</v>
      </c>
      <c r="BK15">
        <v>0</v>
      </c>
    </row>
    <row r="16" spans="2:63" x14ac:dyDescent="0.25">
      <c r="B16" s="8">
        <f t="shared" si="1"/>
        <v>575000</v>
      </c>
      <c r="C16" s="8">
        <f t="shared" si="2"/>
        <v>270400</v>
      </c>
      <c r="D16" s="8">
        <f t="shared" si="3"/>
        <v>0</v>
      </c>
      <c r="E16" s="8">
        <f t="shared" si="4"/>
        <v>125967</v>
      </c>
      <c r="H16" s="8">
        <f t="shared" si="5"/>
        <v>971367</v>
      </c>
      <c r="I16" s="8">
        <f t="shared" si="6"/>
        <v>971367</v>
      </c>
      <c r="J16" s="8">
        <f t="shared" si="0"/>
        <v>0</v>
      </c>
      <c r="K16" s="8" t="str">
        <f t="shared" si="7"/>
        <v>Lane CountyColumbiaCare Services, Inc</v>
      </c>
      <c r="M16" t="s">
        <v>119</v>
      </c>
      <c r="N16" t="s">
        <v>119</v>
      </c>
      <c r="O16" t="s">
        <v>120</v>
      </c>
      <c r="P16" t="s">
        <v>121</v>
      </c>
      <c r="Q16" t="s">
        <v>79</v>
      </c>
      <c r="R16" s="3"/>
      <c r="S16" s="3" t="s">
        <v>90</v>
      </c>
      <c r="T16" s="3" t="s">
        <v>81</v>
      </c>
      <c r="U16" s="3" t="s">
        <v>102</v>
      </c>
      <c r="V16" s="3" t="s">
        <v>122</v>
      </c>
      <c r="W16" s="3">
        <v>7</v>
      </c>
      <c r="X16" s="3">
        <v>7</v>
      </c>
      <c r="Y16" s="3">
        <v>971367</v>
      </c>
      <c r="Z16" s="3">
        <v>971367</v>
      </c>
      <c r="AA16" s="3" t="s">
        <v>84</v>
      </c>
      <c r="AB16" s="3">
        <v>138766.714285714</v>
      </c>
      <c r="AC16" s="3"/>
      <c r="AD16" s="3"/>
      <c r="AE16" s="3">
        <v>575000</v>
      </c>
      <c r="AF16" s="3">
        <v>190000</v>
      </c>
      <c r="AG16" s="3">
        <v>6500</v>
      </c>
      <c r="AH16" s="3">
        <v>10000</v>
      </c>
      <c r="AI16" s="3">
        <v>5000</v>
      </c>
      <c r="AJ16" s="3">
        <v>2000</v>
      </c>
      <c r="AK16" s="3">
        <v>18500</v>
      </c>
      <c r="AL16" s="3">
        <v>3400</v>
      </c>
      <c r="AM16" s="3">
        <v>0</v>
      </c>
      <c r="AN16" s="3">
        <v>0</v>
      </c>
      <c r="AO16" s="3">
        <v>35000</v>
      </c>
      <c r="AP16" s="3">
        <v>845400</v>
      </c>
      <c r="AQ16" s="3">
        <v>50047</v>
      </c>
      <c r="AR16" s="3">
        <v>0</v>
      </c>
      <c r="AS16" s="3">
        <v>10000</v>
      </c>
      <c r="AT16" s="3">
        <v>0</v>
      </c>
      <c r="AU16">
        <v>0</v>
      </c>
      <c r="AV16">
        <v>850</v>
      </c>
      <c r="AW16" s="3">
        <v>17525</v>
      </c>
      <c r="AX16" s="3">
        <v>9000</v>
      </c>
      <c r="AY16" s="3">
        <v>6800</v>
      </c>
      <c r="AZ16">
        <v>0</v>
      </c>
      <c r="BA16">
        <v>2071</v>
      </c>
      <c r="BB16">
        <v>0</v>
      </c>
      <c r="BC16">
        <v>580</v>
      </c>
      <c r="BD16">
        <v>750</v>
      </c>
      <c r="BE16">
        <v>28344</v>
      </c>
      <c r="BF16">
        <v>125967</v>
      </c>
      <c r="BG16">
        <v>7</v>
      </c>
      <c r="BH16">
        <v>0</v>
      </c>
      <c r="BI16">
        <v>0</v>
      </c>
      <c r="BJ16">
        <v>0</v>
      </c>
      <c r="BK16">
        <v>0</v>
      </c>
    </row>
    <row r="17" spans="2:63" x14ac:dyDescent="0.25">
      <c r="B17" s="8">
        <f t="shared" si="1"/>
        <v>0</v>
      </c>
      <c r="C17" s="8">
        <f t="shared" si="2"/>
        <v>0</v>
      </c>
      <c r="D17" s="8">
        <f t="shared" si="3"/>
        <v>6155500</v>
      </c>
      <c r="E17" s="8">
        <f t="shared" si="4"/>
        <v>219434</v>
      </c>
      <c r="H17" s="8">
        <f t="shared" si="5"/>
        <v>6374934</v>
      </c>
      <c r="I17" s="8">
        <f t="shared" si="6"/>
        <v>6374934</v>
      </c>
      <c r="J17" s="8">
        <f t="shared" si="0"/>
        <v>0</v>
      </c>
      <c r="K17" s="8" t="str">
        <f t="shared" si="7"/>
        <v>Wasco CountyColumbiaCare Services, Inc</v>
      </c>
      <c r="M17" t="s">
        <v>123</v>
      </c>
      <c r="N17" t="s">
        <v>123</v>
      </c>
      <c r="O17" t="s">
        <v>120</v>
      </c>
      <c r="P17" t="s">
        <v>124</v>
      </c>
      <c r="Q17">
        <v>44909</v>
      </c>
      <c r="R17" s="3"/>
      <c r="S17" t="s">
        <v>90</v>
      </c>
      <c r="T17" t="s">
        <v>4</v>
      </c>
      <c r="U17" t="s">
        <v>102</v>
      </c>
      <c r="V17" t="s">
        <v>125</v>
      </c>
      <c r="W17">
        <v>16</v>
      </c>
      <c r="X17">
        <v>16</v>
      </c>
      <c r="Y17">
        <v>6374934</v>
      </c>
      <c r="Z17">
        <v>6374934</v>
      </c>
      <c r="AA17" t="s">
        <v>84</v>
      </c>
      <c r="AB17">
        <v>398433.375</v>
      </c>
      <c r="AE17">
        <v>0</v>
      </c>
      <c r="AF17">
        <v>4508000</v>
      </c>
      <c r="AG17">
        <v>1200000</v>
      </c>
      <c r="AH17">
        <v>100000</v>
      </c>
      <c r="AI17">
        <v>35000</v>
      </c>
      <c r="AJ17">
        <v>7500</v>
      </c>
      <c r="AK17">
        <v>45000</v>
      </c>
      <c r="AL17">
        <v>10000</v>
      </c>
      <c r="AM17">
        <v>50000</v>
      </c>
      <c r="AN17">
        <v>100000</v>
      </c>
      <c r="AO17">
        <v>100000</v>
      </c>
      <c r="AP17">
        <v>6155500</v>
      </c>
      <c r="AQ17">
        <v>74178</v>
      </c>
      <c r="AR17">
        <v>0</v>
      </c>
      <c r="AS17">
        <v>40500</v>
      </c>
      <c r="AT17">
        <v>0</v>
      </c>
      <c r="AU17">
        <v>0</v>
      </c>
      <c r="AV17">
        <v>850</v>
      </c>
      <c r="AW17" s="3">
        <v>39659</v>
      </c>
      <c r="AX17" s="3">
        <v>6000</v>
      </c>
      <c r="AY17" s="3">
        <v>5800</v>
      </c>
      <c r="AZ17">
        <v>0</v>
      </c>
      <c r="BA17">
        <v>4755</v>
      </c>
      <c r="BB17">
        <v>0</v>
      </c>
      <c r="BC17">
        <v>580</v>
      </c>
      <c r="BD17">
        <v>750</v>
      </c>
      <c r="BE17">
        <v>46362</v>
      </c>
      <c r="BF17">
        <v>219434</v>
      </c>
      <c r="BG17">
        <v>16</v>
      </c>
      <c r="BH17" t="s">
        <v>126</v>
      </c>
      <c r="BI17">
        <v>0</v>
      </c>
      <c r="BJ17">
        <v>0</v>
      </c>
      <c r="BK17">
        <v>0</v>
      </c>
    </row>
    <row r="18" spans="2:63" x14ac:dyDescent="0.25">
      <c r="B18" s="8">
        <f t="shared" si="1"/>
        <v>0</v>
      </c>
      <c r="C18" s="8">
        <f t="shared" si="2"/>
        <v>0</v>
      </c>
      <c r="D18" s="8">
        <f t="shared" si="3"/>
        <v>7205500</v>
      </c>
      <c r="E18" s="8">
        <f t="shared" si="4"/>
        <v>202934</v>
      </c>
      <c r="H18" s="8">
        <f t="shared" si="5"/>
        <v>2908434</v>
      </c>
      <c r="I18" s="8">
        <f t="shared" si="6"/>
        <v>2908434</v>
      </c>
      <c r="J18" s="8">
        <f t="shared" si="0"/>
        <v>4500000</v>
      </c>
      <c r="K18" s="8" t="str">
        <f t="shared" si="7"/>
        <v>Wasco CountyColumbiaCare Services, Inc</v>
      </c>
      <c r="M18" t="s">
        <v>127</v>
      </c>
      <c r="N18" t="s">
        <v>127</v>
      </c>
      <c r="O18" t="s">
        <v>120</v>
      </c>
      <c r="P18" t="s">
        <v>128</v>
      </c>
      <c r="Q18">
        <v>44909</v>
      </c>
      <c r="R18" s="3"/>
      <c r="S18" t="s">
        <v>90</v>
      </c>
      <c r="T18" t="s">
        <v>4</v>
      </c>
      <c r="U18" t="s">
        <v>91</v>
      </c>
      <c r="V18" t="s">
        <v>125</v>
      </c>
      <c r="W18">
        <v>16</v>
      </c>
      <c r="X18">
        <v>16</v>
      </c>
      <c r="Y18">
        <v>2908434</v>
      </c>
      <c r="Z18">
        <v>2908434</v>
      </c>
      <c r="AA18" t="s">
        <v>84</v>
      </c>
      <c r="AB18">
        <v>181777.125</v>
      </c>
      <c r="AE18">
        <v>0</v>
      </c>
      <c r="AF18">
        <v>5408000</v>
      </c>
      <c r="AG18">
        <v>1200000</v>
      </c>
      <c r="AH18">
        <v>100000</v>
      </c>
      <c r="AI18">
        <v>35000</v>
      </c>
      <c r="AJ18">
        <v>7500</v>
      </c>
      <c r="AK18">
        <v>45000</v>
      </c>
      <c r="AL18">
        <v>10000</v>
      </c>
      <c r="AM18">
        <v>50000</v>
      </c>
      <c r="AN18">
        <v>100000</v>
      </c>
      <c r="AO18">
        <v>250000</v>
      </c>
      <c r="AP18">
        <v>7205500</v>
      </c>
      <c r="AQ18">
        <v>66368</v>
      </c>
      <c r="AR18">
        <v>0</v>
      </c>
      <c r="AS18">
        <v>35500</v>
      </c>
      <c r="AT18">
        <v>36531</v>
      </c>
      <c r="AU18">
        <v>0</v>
      </c>
      <c r="AV18">
        <v>850</v>
      </c>
      <c r="AW18" s="3">
        <v>0</v>
      </c>
      <c r="AX18" s="3">
        <v>12000</v>
      </c>
      <c r="AY18" s="3">
        <v>5800</v>
      </c>
      <c r="AZ18">
        <v>0</v>
      </c>
      <c r="BA18">
        <v>4165</v>
      </c>
      <c r="BB18">
        <v>0</v>
      </c>
      <c r="BC18">
        <v>580</v>
      </c>
      <c r="BD18">
        <v>750</v>
      </c>
      <c r="BE18">
        <v>40390</v>
      </c>
      <c r="BF18">
        <v>202934</v>
      </c>
      <c r="BG18">
        <v>16</v>
      </c>
      <c r="BH18" t="s">
        <v>126</v>
      </c>
      <c r="BI18">
        <v>0</v>
      </c>
      <c r="BJ18">
        <v>0</v>
      </c>
      <c r="BK18">
        <v>4500000</v>
      </c>
    </row>
    <row r="19" spans="2:63" x14ac:dyDescent="0.25">
      <c r="B19" s="8">
        <f t="shared" si="1"/>
        <v>0</v>
      </c>
      <c r="C19" s="8">
        <f t="shared" si="2"/>
        <v>582723</v>
      </c>
      <c r="D19" s="8">
        <f t="shared" si="3"/>
        <v>0</v>
      </c>
      <c r="E19" s="8">
        <f t="shared" si="4"/>
        <v>344648</v>
      </c>
      <c r="H19" s="8">
        <f t="shared" si="5"/>
        <v>831846</v>
      </c>
      <c r="I19" s="8">
        <f t="shared" si="6"/>
        <v>927371</v>
      </c>
      <c r="J19" s="8">
        <f t="shared" si="0"/>
        <v>0</v>
      </c>
      <c r="K19" s="8" t="str">
        <f t="shared" si="7"/>
        <v>Umatilla CountyCommunity Counseling Solutions</v>
      </c>
      <c r="M19" t="s">
        <v>129</v>
      </c>
      <c r="N19" t="s">
        <v>129</v>
      </c>
      <c r="O19" t="s">
        <v>130</v>
      </c>
      <c r="P19" t="s">
        <v>130</v>
      </c>
      <c r="Q19" t="s">
        <v>79</v>
      </c>
      <c r="R19" s="3"/>
      <c r="S19" t="s">
        <v>90</v>
      </c>
      <c r="T19" t="s">
        <v>114</v>
      </c>
      <c r="U19" t="s">
        <v>91</v>
      </c>
      <c r="V19" t="s">
        <v>131</v>
      </c>
      <c r="W19">
        <v>6</v>
      </c>
      <c r="X19">
        <v>6</v>
      </c>
      <c r="Y19">
        <v>831846</v>
      </c>
      <c r="Z19">
        <v>927371</v>
      </c>
      <c r="AA19" t="s">
        <v>132</v>
      </c>
      <c r="AB19">
        <v>138641</v>
      </c>
      <c r="AE19">
        <v>0</v>
      </c>
      <c r="AF19">
        <v>465668</v>
      </c>
      <c r="AG19">
        <v>11025</v>
      </c>
      <c r="AH19">
        <v>13970</v>
      </c>
      <c r="AI19">
        <v>46567</v>
      </c>
      <c r="AJ19">
        <v>0</v>
      </c>
      <c r="AK19">
        <v>0</v>
      </c>
      <c r="AL19">
        <v>2328</v>
      </c>
      <c r="AM19">
        <v>0</v>
      </c>
      <c r="AN19">
        <v>0</v>
      </c>
      <c r="AO19">
        <v>43165</v>
      </c>
      <c r="AP19">
        <v>582723</v>
      </c>
      <c r="AQ19">
        <v>65023</v>
      </c>
      <c r="AR19">
        <v>0</v>
      </c>
      <c r="AS19">
        <v>149100</v>
      </c>
      <c r="AT19">
        <v>0</v>
      </c>
      <c r="AU19">
        <v>0</v>
      </c>
      <c r="AV19">
        <v>3457</v>
      </c>
      <c r="AW19" s="3">
        <v>31500</v>
      </c>
      <c r="AX19" s="3">
        <v>6300</v>
      </c>
      <c r="AY19" s="3">
        <v>2100</v>
      </c>
      <c r="AZ19">
        <v>0</v>
      </c>
      <c r="BA19">
        <v>2100</v>
      </c>
      <c r="BB19">
        <v>2100</v>
      </c>
      <c r="BC19">
        <v>962</v>
      </c>
      <c r="BD19">
        <v>72506</v>
      </c>
      <c r="BE19">
        <v>9500</v>
      </c>
      <c r="BF19">
        <v>344648</v>
      </c>
      <c r="BG19">
        <v>6</v>
      </c>
      <c r="BH19">
        <v>0</v>
      </c>
      <c r="BI19">
        <v>0</v>
      </c>
      <c r="BJ19">
        <v>0</v>
      </c>
      <c r="BK19">
        <v>95525</v>
      </c>
    </row>
    <row r="20" spans="2:63" x14ac:dyDescent="0.25">
      <c r="B20" s="8">
        <f t="shared" si="1"/>
        <v>1000000</v>
      </c>
      <c r="C20" s="8">
        <f t="shared" si="2"/>
        <v>0</v>
      </c>
      <c r="D20" s="8">
        <f t="shared" si="3"/>
        <v>12494900</v>
      </c>
      <c r="E20" s="8">
        <f t="shared" si="4"/>
        <v>646762</v>
      </c>
      <c r="H20" s="8">
        <f t="shared" si="5"/>
        <v>13141661</v>
      </c>
      <c r="I20" s="8">
        <f t="shared" si="6"/>
        <v>13141661</v>
      </c>
      <c r="J20" s="8">
        <f t="shared" si="0"/>
        <v>1000001</v>
      </c>
      <c r="K20" s="8" t="str">
        <f t="shared" si="7"/>
        <v>TBD (Marion/Polk) CountyCommunity First Solutions</v>
      </c>
      <c r="M20" t="s">
        <v>133</v>
      </c>
      <c r="N20" t="s">
        <v>133</v>
      </c>
      <c r="O20" t="s">
        <v>134</v>
      </c>
      <c r="P20" t="s">
        <v>134</v>
      </c>
      <c r="Q20" t="s">
        <v>79</v>
      </c>
      <c r="R20" s="3"/>
      <c r="S20" t="s">
        <v>90</v>
      </c>
      <c r="T20" t="s">
        <v>4</v>
      </c>
      <c r="U20" t="s">
        <v>102</v>
      </c>
      <c r="V20" t="s">
        <v>135</v>
      </c>
      <c r="W20">
        <v>16</v>
      </c>
      <c r="X20">
        <v>16</v>
      </c>
      <c r="Y20">
        <v>13141661</v>
      </c>
      <c r="Z20">
        <v>13141661</v>
      </c>
      <c r="AA20" t="s">
        <v>84</v>
      </c>
      <c r="AB20">
        <v>821353.8125</v>
      </c>
      <c r="AE20">
        <v>1000000</v>
      </c>
      <c r="AF20">
        <v>9525400</v>
      </c>
      <c r="AG20">
        <v>0</v>
      </c>
      <c r="AH20">
        <v>126000</v>
      </c>
      <c r="AI20">
        <v>546000</v>
      </c>
      <c r="AJ20">
        <v>84000</v>
      </c>
      <c r="AK20">
        <v>15000</v>
      </c>
      <c r="AL20">
        <v>2500</v>
      </c>
      <c r="AM20">
        <v>0</v>
      </c>
      <c r="AN20">
        <v>420000</v>
      </c>
      <c r="AO20">
        <v>776000</v>
      </c>
      <c r="AP20">
        <v>12494900</v>
      </c>
      <c r="AQ20">
        <v>132979</v>
      </c>
      <c r="AR20">
        <v>80861</v>
      </c>
      <c r="AS20">
        <v>38096</v>
      </c>
      <c r="AT20">
        <v>0</v>
      </c>
      <c r="AU20">
        <v>0</v>
      </c>
      <c r="AV20">
        <v>2259</v>
      </c>
      <c r="AW20" s="3">
        <v>250560</v>
      </c>
      <c r="AX20" s="3">
        <v>106500</v>
      </c>
      <c r="AY20" s="3">
        <v>10800</v>
      </c>
      <c r="AZ20">
        <v>0</v>
      </c>
      <c r="BA20">
        <v>0</v>
      </c>
      <c r="BB20">
        <v>3590</v>
      </c>
      <c r="BC20">
        <v>4480</v>
      </c>
      <c r="BD20">
        <v>870</v>
      </c>
      <c r="BE20">
        <v>15767</v>
      </c>
      <c r="BF20">
        <v>646762</v>
      </c>
      <c r="BG20">
        <v>16</v>
      </c>
      <c r="BH20" t="s">
        <v>136</v>
      </c>
      <c r="BI20">
        <v>0</v>
      </c>
      <c r="BJ20">
        <v>0</v>
      </c>
      <c r="BK20">
        <v>1</v>
      </c>
    </row>
    <row r="21" spans="2:63" x14ac:dyDescent="0.25">
      <c r="B21" s="8">
        <f t="shared" si="1"/>
        <v>0</v>
      </c>
      <c r="C21" s="8">
        <f t="shared" si="2"/>
        <v>0</v>
      </c>
      <c r="D21" s="8">
        <f t="shared" si="3"/>
        <v>0</v>
      </c>
      <c r="E21" s="8">
        <f t="shared" si="4"/>
        <v>0</v>
      </c>
      <c r="H21" s="8">
        <f t="shared" si="5"/>
        <v>0</v>
      </c>
      <c r="I21" s="8">
        <f t="shared" si="6"/>
        <v>0</v>
      </c>
      <c r="J21" s="8">
        <f t="shared" si="0"/>
        <v>0</v>
      </c>
      <c r="K21" s="8" t="str">
        <f t="shared" si="7"/>
        <v>TBD (Washington) County</v>
      </c>
      <c r="M21" t="s">
        <v>137</v>
      </c>
      <c r="N21" t="s">
        <v>137</v>
      </c>
      <c r="P21" s="5"/>
      <c r="R21" s="3"/>
      <c r="V21" t="s">
        <v>138</v>
      </c>
      <c r="AW21" s="3"/>
      <c r="AX21" s="3"/>
      <c r="AY21" s="3"/>
      <c r="BI21">
        <v>0</v>
      </c>
      <c r="BJ21">
        <v>0</v>
      </c>
      <c r="BK21">
        <v>0</v>
      </c>
    </row>
    <row r="22" spans="2:63" x14ac:dyDescent="0.25">
      <c r="B22" s="8">
        <f t="shared" si="1"/>
        <v>0</v>
      </c>
      <c r="C22" s="8">
        <f t="shared" si="2"/>
        <v>0</v>
      </c>
      <c r="D22" s="8">
        <f t="shared" si="3"/>
        <v>0</v>
      </c>
      <c r="E22" s="8">
        <f t="shared" si="4"/>
        <v>0</v>
      </c>
      <c r="H22" s="8">
        <f t="shared" si="5"/>
        <v>0</v>
      </c>
      <c r="I22" s="8">
        <f t="shared" si="6"/>
        <v>0</v>
      </c>
      <c r="J22" s="8">
        <f t="shared" si="0"/>
        <v>0</v>
      </c>
      <c r="K22" s="8" t="str">
        <f t="shared" si="7"/>
        <v>TBD (Lane) County</v>
      </c>
      <c r="M22" t="s">
        <v>139</v>
      </c>
      <c r="N22" t="s">
        <v>139</v>
      </c>
      <c r="R22" s="3"/>
      <c r="S22" s="3"/>
      <c r="T22" s="3"/>
      <c r="U22" s="3"/>
      <c r="V22" s="3" t="s">
        <v>140</v>
      </c>
      <c r="W22" s="3"/>
      <c r="X22" s="3"/>
      <c r="Y22" s="3"/>
      <c r="Z22" s="3"/>
      <c r="AA22" s="3"/>
      <c r="AB22" s="3"/>
      <c r="AC22" s="3"/>
      <c r="AD22" s="3"/>
      <c r="AE22" s="3"/>
      <c r="AF22" s="3"/>
      <c r="AG22" s="3"/>
      <c r="AH22" s="3"/>
      <c r="AI22" s="3"/>
      <c r="AJ22" s="3"/>
      <c r="AK22" s="3"/>
      <c r="AL22" s="3"/>
      <c r="AM22" s="3"/>
      <c r="AN22" s="3"/>
      <c r="AO22" s="3"/>
      <c r="AP22" s="3"/>
      <c r="AQ22" s="3"/>
      <c r="AR22" s="3"/>
      <c r="AS22" s="3"/>
      <c r="AT22" s="3"/>
      <c r="AW22" s="3"/>
      <c r="AX22" s="3"/>
      <c r="AY22" s="3"/>
      <c r="BI22">
        <v>0</v>
      </c>
      <c r="BJ22">
        <v>0</v>
      </c>
      <c r="BK22">
        <v>0</v>
      </c>
    </row>
    <row r="23" spans="2:63" x14ac:dyDescent="0.25">
      <c r="B23" s="8" t="str">
        <f t="shared" si="1"/>
        <v>no attachment B</v>
      </c>
      <c r="C23" s="8">
        <f t="shared" si="2"/>
        <v>0</v>
      </c>
      <c r="D23" s="8">
        <f t="shared" si="3"/>
        <v>0</v>
      </c>
      <c r="E23" s="8">
        <f t="shared" si="4"/>
        <v>0</v>
      </c>
      <c r="H23" s="8">
        <f t="shared" si="5"/>
        <v>1600000</v>
      </c>
      <c r="I23" s="8">
        <f t="shared" si="6"/>
        <v>1600000</v>
      </c>
      <c r="J23" s="8">
        <f t="shared" si="0"/>
        <v>-1600000</v>
      </c>
      <c r="K23" s="8" t="str">
        <f t="shared" si="7"/>
        <v>Linn CountyCreating Housing Coalition</v>
      </c>
      <c r="M23" t="s">
        <v>141</v>
      </c>
      <c r="N23" t="s">
        <v>141</v>
      </c>
      <c r="O23" t="s">
        <v>142</v>
      </c>
      <c r="P23" t="s">
        <v>143</v>
      </c>
      <c r="Q23">
        <v>44883</v>
      </c>
      <c r="R23" s="3"/>
      <c r="S23" t="s">
        <v>80</v>
      </c>
      <c r="T23" t="s">
        <v>4</v>
      </c>
      <c r="U23" t="s">
        <v>82</v>
      </c>
      <c r="V23" t="s">
        <v>144</v>
      </c>
      <c r="W23">
        <v>8</v>
      </c>
      <c r="X23">
        <v>8</v>
      </c>
      <c r="Y23">
        <v>1600000</v>
      </c>
      <c r="Z23">
        <v>1600000</v>
      </c>
      <c r="AA23" t="s">
        <v>84</v>
      </c>
      <c r="AB23">
        <v>200000</v>
      </c>
      <c r="AE23" s="3" t="s">
        <v>85</v>
      </c>
      <c r="AF23" s="3"/>
      <c r="AG23" s="3"/>
      <c r="AH23" s="3"/>
      <c r="AI23" s="3"/>
      <c r="AJ23" s="3"/>
      <c r="AK23" s="3"/>
      <c r="AL23" s="3"/>
      <c r="AM23" s="3"/>
      <c r="AN23" s="3"/>
      <c r="AO23" s="3"/>
      <c r="AP23" s="3"/>
      <c r="AQ23" s="3"/>
      <c r="AR23" s="3"/>
      <c r="AS23" s="3"/>
      <c r="AT23" s="3"/>
      <c r="AW23" s="3"/>
      <c r="AX23" s="3"/>
      <c r="AY23" s="3"/>
      <c r="BI23">
        <v>0</v>
      </c>
      <c r="BJ23">
        <v>0</v>
      </c>
      <c r="BK23">
        <v>0</v>
      </c>
    </row>
    <row r="24" spans="2:63" x14ac:dyDescent="0.25">
      <c r="B24" s="8" t="str">
        <f t="shared" si="1"/>
        <v>no attachment B</v>
      </c>
      <c r="C24" s="8">
        <f t="shared" si="2"/>
        <v>0</v>
      </c>
      <c r="D24" s="8">
        <f t="shared" si="3"/>
        <v>0</v>
      </c>
      <c r="E24" s="8">
        <f t="shared" si="4"/>
        <v>0</v>
      </c>
      <c r="H24" s="8">
        <f t="shared" si="5"/>
        <v>2700000</v>
      </c>
      <c r="I24" s="8">
        <f t="shared" si="6"/>
        <v>2700000</v>
      </c>
      <c r="J24" s="8">
        <f t="shared" si="0"/>
        <v>-2700000</v>
      </c>
      <c r="K24" s="8" t="str">
        <f t="shared" si="7"/>
        <v>Linn CountyCrossroads Communities</v>
      </c>
      <c r="M24" t="s">
        <v>145</v>
      </c>
      <c r="N24" t="s">
        <v>145</v>
      </c>
      <c r="O24" t="s">
        <v>146</v>
      </c>
      <c r="P24" t="s">
        <v>147</v>
      </c>
      <c r="Q24">
        <v>44883</v>
      </c>
      <c r="R24" s="3"/>
      <c r="S24" t="s">
        <v>80</v>
      </c>
      <c r="T24" t="s">
        <v>81</v>
      </c>
      <c r="U24" t="s">
        <v>82</v>
      </c>
      <c r="V24" t="s">
        <v>144</v>
      </c>
      <c r="W24">
        <v>9</v>
      </c>
      <c r="X24">
        <v>9</v>
      </c>
      <c r="Y24">
        <v>2700000</v>
      </c>
      <c r="Z24">
        <v>2700000</v>
      </c>
      <c r="AA24" t="s">
        <v>84</v>
      </c>
      <c r="AB24">
        <v>300000</v>
      </c>
      <c r="AE24" t="s">
        <v>85</v>
      </c>
      <c r="AW24" s="3"/>
      <c r="AX24" s="3"/>
      <c r="AY24" s="3"/>
      <c r="BI24">
        <v>0</v>
      </c>
      <c r="BJ24">
        <v>0</v>
      </c>
      <c r="BK24">
        <v>0</v>
      </c>
    </row>
    <row r="25" spans="2:63" x14ac:dyDescent="0.25">
      <c r="B25" s="8" t="str">
        <f t="shared" si="1"/>
        <v>no attachment B</v>
      </c>
      <c r="C25" s="8">
        <f t="shared" si="2"/>
        <v>0</v>
      </c>
      <c r="D25" s="8">
        <f t="shared" si="3"/>
        <v>0</v>
      </c>
      <c r="E25" s="8">
        <f t="shared" si="4"/>
        <v>0</v>
      </c>
      <c r="H25" s="8">
        <f t="shared" si="5"/>
        <v>2700000</v>
      </c>
      <c r="I25" s="8">
        <f t="shared" si="6"/>
        <v>0</v>
      </c>
      <c r="J25" s="8">
        <f t="shared" si="0"/>
        <v>0</v>
      </c>
      <c r="K25" s="8" t="str">
        <f t="shared" si="7"/>
        <v>Jackson CountyColumbiaCare Services, Inc. (CCS)</v>
      </c>
      <c r="M25" t="s">
        <v>148</v>
      </c>
      <c r="N25" t="s">
        <v>148</v>
      </c>
      <c r="O25" t="s">
        <v>149</v>
      </c>
      <c r="P25" t="s">
        <v>150</v>
      </c>
      <c r="Q25" t="s">
        <v>79</v>
      </c>
      <c r="R25" s="3"/>
      <c r="S25" s="3" t="s">
        <v>80</v>
      </c>
      <c r="T25" s="3" t="s">
        <v>4</v>
      </c>
      <c r="U25" s="3" t="s">
        <v>82</v>
      </c>
      <c r="V25" s="3" t="s">
        <v>151</v>
      </c>
      <c r="W25" s="3">
        <v>29</v>
      </c>
      <c r="X25" s="3">
        <v>29</v>
      </c>
      <c r="Y25" s="3">
        <v>2700000</v>
      </c>
      <c r="Z25" s="3">
        <v>0</v>
      </c>
      <c r="AA25" s="3" t="s">
        <v>115</v>
      </c>
      <c r="AB25" s="3">
        <v>93103.448275862102</v>
      </c>
      <c r="AC25" s="3"/>
      <c r="AD25" s="3"/>
      <c r="AE25" s="3" t="s">
        <v>85</v>
      </c>
      <c r="AF25" s="3"/>
      <c r="AG25" s="3"/>
      <c r="AH25" s="3"/>
      <c r="AI25" s="3"/>
      <c r="AJ25" s="3"/>
      <c r="AK25" s="3"/>
      <c r="AL25" s="3"/>
      <c r="AM25" s="3"/>
      <c r="AN25" s="3"/>
      <c r="AO25" s="3"/>
      <c r="AP25" s="3"/>
      <c r="AQ25" s="3"/>
      <c r="AR25" s="3"/>
      <c r="AS25" s="3"/>
      <c r="AT25" s="3"/>
      <c r="AV25" s="3"/>
      <c r="AW25" s="3"/>
      <c r="AX25" s="3"/>
      <c r="AY25" s="3"/>
      <c r="BI25">
        <v>0</v>
      </c>
      <c r="BJ25">
        <v>0</v>
      </c>
      <c r="BK25">
        <v>0</v>
      </c>
    </row>
    <row r="26" spans="2:63" x14ac:dyDescent="0.25">
      <c r="B26" s="8">
        <f t="shared" si="1"/>
        <v>0</v>
      </c>
      <c r="C26" s="8">
        <f t="shared" si="2"/>
        <v>0</v>
      </c>
      <c r="D26" s="8">
        <f t="shared" si="3"/>
        <v>0</v>
      </c>
      <c r="E26" s="8">
        <f t="shared" si="4"/>
        <v>0</v>
      </c>
      <c r="H26" s="8">
        <f t="shared" si="5"/>
        <v>0</v>
      </c>
      <c r="I26" s="8">
        <f t="shared" si="6"/>
        <v>0</v>
      </c>
      <c r="J26" s="8">
        <f t="shared" si="0"/>
        <v>0</v>
      </c>
      <c r="K26" s="8" t="str">
        <f t="shared" si="7"/>
        <v>Umatilla County</v>
      </c>
      <c r="M26" t="s">
        <v>152</v>
      </c>
      <c r="N26" t="s">
        <v>152</v>
      </c>
      <c r="R26" s="3"/>
      <c r="S26" s="3"/>
      <c r="T26" s="3"/>
      <c r="U26" s="3"/>
      <c r="V26" s="3" t="s">
        <v>131</v>
      </c>
      <c r="W26" s="3"/>
      <c r="X26" s="3"/>
      <c r="Y26" s="3"/>
      <c r="Z26" s="3"/>
      <c r="AA26" s="3"/>
      <c r="AB26" s="3"/>
      <c r="AC26" s="3"/>
      <c r="AD26" s="3"/>
      <c r="AE26" s="3"/>
      <c r="AF26" s="3"/>
      <c r="AG26" s="3"/>
      <c r="AH26" s="3"/>
      <c r="AI26" s="3"/>
      <c r="AJ26" s="3"/>
      <c r="AK26" s="3"/>
      <c r="AL26" s="3"/>
      <c r="AM26" s="3"/>
      <c r="AN26" s="3"/>
      <c r="AO26" s="3"/>
      <c r="AP26" s="3"/>
      <c r="AQ26" s="3"/>
      <c r="AR26" s="3"/>
      <c r="AS26" s="3"/>
      <c r="AT26" s="3"/>
      <c r="AV26" s="3"/>
      <c r="AW26" s="3"/>
      <c r="AX26" s="3"/>
      <c r="AY26" s="3"/>
      <c r="BI26">
        <v>0</v>
      </c>
      <c r="BJ26">
        <v>0</v>
      </c>
      <c r="BK26">
        <v>0</v>
      </c>
    </row>
    <row r="27" spans="2:63" x14ac:dyDescent="0.25">
      <c r="B27" s="8" t="str">
        <f t="shared" si="1"/>
        <v>no attachment B</v>
      </c>
      <c r="C27" s="8">
        <f t="shared" si="2"/>
        <v>0</v>
      </c>
      <c r="D27" s="8">
        <f t="shared" si="3"/>
        <v>0</v>
      </c>
      <c r="E27" s="8">
        <f t="shared" si="4"/>
        <v>0</v>
      </c>
      <c r="H27" s="8">
        <f t="shared" si="5"/>
        <v>2700000</v>
      </c>
      <c r="I27" s="8">
        <f t="shared" si="6"/>
        <v>2700000</v>
      </c>
      <c r="J27" s="8">
        <f t="shared" si="0"/>
        <v>-2700000</v>
      </c>
      <c r="K27" s="8" t="str">
        <f t="shared" si="7"/>
        <v>Lincoln CountyLincoln County Health &amp; Human Services</v>
      </c>
      <c r="M27" t="s">
        <v>153</v>
      </c>
      <c r="N27" t="s">
        <v>153</v>
      </c>
      <c r="O27" t="s">
        <v>154</v>
      </c>
      <c r="P27" t="s">
        <v>155</v>
      </c>
      <c r="Q27" t="s">
        <v>79</v>
      </c>
      <c r="R27" s="3"/>
      <c r="S27" t="s">
        <v>80</v>
      </c>
      <c r="T27" t="s">
        <v>4</v>
      </c>
      <c r="U27" t="s">
        <v>82</v>
      </c>
      <c r="V27" t="s">
        <v>156</v>
      </c>
      <c r="W27">
        <v>28</v>
      </c>
      <c r="X27">
        <v>28</v>
      </c>
      <c r="Y27">
        <v>2700000</v>
      </c>
      <c r="Z27">
        <v>2700000</v>
      </c>
      <c r="AA27" t="s">
        <v>84</v>
      </c>
      <c r="AB27">
        <v>96428.571428571406</v>
      </c>
      <c r="AE27" t="s">
        <v>85</v>
      </c>
      <c r="AW27" s="3"/>
      <c r="AX27" s="3"/>
      <c r="AY27" s="3"/>
      <c r="BI27">
        <v>0</v>
      </c>
      <c r="BJ27">
        <v>0</v>
      </c>
      <c r="BK27">
        <v>0</v>
      </c>
    </row>
    <row r="28" spans="2:63" x14ac:dyDescent="0.25">
      <c r="B28" s="8">
        <f t="shared" si="1"/>
        <v>0</v>
      </c>
      <c r="C28" s="8">
        <f t="shared" si="2"/>
        <v>0</v>
      </c>
      <c r="D28" s="8">
        <f t="shared" si="3"/>
        <v>0</v>
      </c>
      <c r="E28" s="8">
        <f t="shared" si="4"/>
        <v>0</v>
      </c>
      <c r="H28" s="8">
        <f t="shared" si="5"/>
        <v>0</v>
      </c>
      <c r="I28" s="8">
        <f t="shared" si="6"/>
        <v>0</v>
      </c>
      <c r="J28" s="8">
        <f t="shared" si="0"/>
        <v>0</v>
      </c>
      <c r="K28" s="8" t="str">
        <f t="shared" si="7"/>
        <v>Lane County</v>
      </c>
      <c r="M28" t="s">
        <v>157</v>
      </c>
      <c r="N28" t="s">
        <v>157</v>
      </c>
      <c r="R28" s="3"/>
      <c r="S28" s="3"/>
      <c r="T28" s="3"/>
      <c r="U28" s="3"/>
      <c r="V28" s="3" t="s">
        <v>122</v>
      </c>
      <c r="W28" s="3"/>
      <c r="X28" s="3"/>
      <c r="Y28" s="3"/>
      <c r="Z28" s="3"/>
      <c r="AA28" s="3"/>
      <c r="AB28" s="3"/>
      <c r="AC28" s="3"/>
      <c r="AD28" s="3"/>
      <c r="AE28" s="3"/>
      <c r="AF28" s="3"/>
      <c r="AG28" s="3"/>
      <c r="AH28" s="3"/>
      <c r="AI28" s="3"/>
      <c r="AJ28" s="3"/>
      <c r="AK28" s="3"/>
      <c r="AL28" s="3"/>
      <c r="AM28" s="3"/>
      <c r="AN28" s="3"/>
      <c r="AO28" s="3"/>
      <c r="AP28" s="3"/>
      <c r="AQ28" s="3"/>
      <c r="AR28" s="3"/>
      <c r="AS28" s="3"/>
      <c r="AT28" s="3"/>
      <c r="AV28" s="3"/>
      <c r="AW28" s="3"/>
      <c r="AX28" s="3"/>
      <c r="AY28" s="3"/>
      <c r="BI28">
        <v>0</v>
      </c>
      <c r="BJ28">
        <v>0</v>
      </c>
      <c r="BK28">
        <v>0</v>
      </c>
    </row>
    <row r="29" spans="2:63" x14ac:dyDescent="0.25">
      <c r="B29" s="8" t="str">
        <f t="shared" si="1"/>
        <v>no attachment B</v>
      </c>
      <c r="C29" s="8">
        <f t="shared" si="2"/>
        <v>0</v>
      </c>
      <c r="D29" s="8">
        <f t="shared" si="3"/>
        <v>0</v>
      </c>
      <c r="E29" s="8">
        <f t="shared" si="4"/>
        <v>0</v>
      </c>
      <c r="H29" s="8">
        <f t="shared" si="5"/>
        <v>3000000</v>
      </c>
      <c r="I29" s="8">
        <f t="shared" si="6"/>
        <v>2700000</v>
      </c>
      <c r="J29" s="8">
        <f t="shared" si="0"/>
        <v>-2700000</v>
      </c>
      <c r="K29" s="8" t="str">
        <f t="shared" si="7"/>
        <v>Polk CountyMid-Willamette Valley Community Action Agency</v>
      </c>
      <c r="M29" t="s">
        <v>158</v>
      </c>
      <c r="N29" t="s">
        <v>158</v>
      </c>
      <c r="O29" t="s">
        <v>159</v>
      </c>
      <c r="P29" t="s">
        <v>160</v>
      </c>
      <c r="Q29" t="s">
        <v>79</v>
      </c>
      <c r="R29" s="3"/>
      <c r="S29" s="3" t="s">
        <v>80</v>
      </c>
      <c r="T29" s="3" t="s">
        <v>161</v>
      </c>
      <c r="U29" s="3" t="s">
        <v>82</v>
      </c>
      <c r="V29" s="3" t="s">
        <v>162</v>
      </c>
      <c r="W29" s="3">
        <v>10</v>
      </c>
      <c r="X29" s="3">
        <v>10</v>
      </c>
      <c r="Y29" s="3">
        <v>3000000</v>
      </c>
      <c r="Z29" s="3">
        <v>2700000</v>
      </c>
      <c r="AA29" s="3" t="s">
        <v>132</v>
      </c>
      <c r="AB29" s="3">
        <v>300000</v>
      </c>
      <c r="AC29" s="3"/>
      <c r="AD29" s="3"/>
      <c r="AE29" s="3" t="s">
        <v>85</v>
      </c>
      <c r="AF29" s="3"/>
      <c r="AG29" s="3"/>
      <c r="AH29" s="3"/>
      <c r="AI29" s="3"/>
      <c r="AJ29" s="3"/>
      <c r="AK29" s="3"/>
      <c r="AL29" s="3"/>
      <c r="AM29" s="3"/>
      <c r="AN29" s="3"/>
      <c r="AO29" s="3"/>
      <c r="AP29" s="3"/>
      <c r="AQ29" s="3"/>
      <c r="AR29" s="3"/>
      <c r="AS29" s="3"/>
      <c r="AT29" s="3"/>
      <c r="AV29" s="3"/>
      <c r="AW29" s="3"/>
      <c r="AX29" s="3"/>
      <c r="AY29" s="3"/>
      <c r="BI29">
        <v>0</v>
      </c>
      <c r="BJ29">
        <v>0</v>
      </c>
      <c r="BK29">
        <v>0</v>
      </c>
    </row>
    <row r="30" spans="2:63" x14ac:dyDescent="0.25">
      <c r="B30" s="8">
        <f t="shared" si="1"/>
        <v>375000</v>
      </c>
      <c r="C30" s="8">
        <f t="shared" si="2"/>
        <v>183500</v>
      </c>
      <c r="D30" s="8">
        <f t="shared" si="3"/>
        <v>0</v>
      </c>
      <c r="E30" s="8">
        <f t="shared" si="4"/>
        <v>98200</v>
      </c>
      <c r="H30" s="8">
        <f t="shared" si="5"/>
        <v>616700</v>
      </c>
      <c r="I30" s="8">
        <f t="shared" si="6"/>
        <v>616700</v>
      </c>
      <c r="J30" s="8">
        <f t="shared" si="0"/>
        <v>40000</v>
      </c>
      <c r="K30" s="8" t="str">
        <f t="shared" si="7"/>
        <v>Polk CountyNew Foundations RTH</v>
      </c>
      <c r="M30" t="s">
        <v>163</v>
      </c>
      <c r="N30" t="s">
        <v>163</v>
      </c>
      <c r="O30" t="s">
        <v>164</v>
      </c>
      <c r="P30" t="s">
        <v>165</v>
      </c>
      <c r="Q30">
        <v>44883</v>
      </c>
      <c r="R30" s="3"/>
      <c r="S30" s="3" t="s">
        <v>90</v>
      </c>
      <c r="T30" s="3" t="s">
        <v>81</v>
      </c>
      <c r="U30" s="3" t="s">
        <v>166</v>
      </c>
      <c r="V30" s="3" t="s">
        <v>162</v>
      </c>
      <c r="W30" s="3">
        <v>5</v>
      </c>
      <c r="X30" s="3">
        <v>5</v>
      </c>
      <c r="Y30" s="3">
        <v>616700</v>
      </c>
      <c r="Z30" s="3">
        <v>616700</v>
      </c>
      <c r="AA30" s="3" t="s">
        <v>84</v>
      </c>
      <c r="AB30" s="3">
        <v>123340</v>
      </c>
      <c r="AC30" s="3"/>
      <c r="AD30" s="3"/>
      <c r="AE30" s="3">
        <v>375000</v>
      </c>
      <c r="AF30" s="3">
        <v>150000</v>
      </c>
      <c r="AG30" s="3">
        <v>20000</v>
      </c>
      <c r="AH30" s="3">
        <v>3000</v>
      </c>
      <c r="AI30" s="3">
        <v>1000</v>
      </c>
      <c r="AJ30" s="3">
        <v>0</v>
      </c>
      <c r="AK30" s="3">
        <v>8000</v>
      </c>
      <c r="AL30" s="3">
        <v>1500</v>
      </c>
      <c r="AM30" s="3">
        <v>0</v>
      </c>
      <c r="AN30" s="3">
        <v>0</v>
      </c>
      <c r="AO30" s="3">
        <v>0</v>
      </c>
      <c r="AP30" s="3">
        <v>558500</v>
      </c>
      <c r="AQ30" s="3">
        <v>15000</v>
      </c>
      <c r="AR30" s="3">
        <v>2000</v>
      </c>
      <c r="AS30" s="3">
        <v>15000</v>
      </c>
      <c r="AT30" s="3">
        <v>0</v>
      </c>
      <c r="AU30">
        <v>0</v>
      </c>
      <c r="AV30" s="3">
        <v>600</v>
      </c>
      <c r="AW30" s="3">
        <v>20000</v>
      </c>
      <c r="AX30" s="3">
        <v>3000</v>
      </c>
      <c r="AY30" s="3">
        <v>12000</v>
      </c>
      <c r="AZ30">
        <v>0</v>
      </c>
      <c r="BA30">
        <v>3000</v>
      </c>
      <c r="BB30">
        <v>1000</v>
      </c>
      <c r="BC30">
        <v>600</v>
      </c>
      <c r="BD30">
        <v>26000</v>
      </c>
      <c r="BE30">
        <v>0</v>
      </c>
      <c r="BF30">
        <v>98200</v>
      </c>
      <c r="BG30">
        <v>5</v>
      </c>
      <c r="BH30" t="s">
        <v>167</v>
      </c>
      <c r="BI30">
        <v>0</v>
      </c>
      <c r="BJ30">
        <v>0</v>
      </c>
      <c r="BK30">
        <v>40000</v>
      </c>
    </row>
    <row r="31" spans="2:63" x14ac:dyDescent="0.25">
      <c r="B31" s="8" t="str">
        <f t="shared" si="1"/>
        <v>no attachment B</v>
      </c>
      <c r="C31" s="8">
        <f t="shared" si="2"/>
        <v>0</v>
      </c>
      <c r="D31" s="8">
        <f t="shared" si="3"/>
        <v>0</v>
      </c>
      <c r="E31" s="8">
        <f t="shared" si="4"/>
        <v>51000</v>
      </c>
      <c r="H31" s="8">
        <f t="shared" si="5"/>
        <v>996800</v>
      </c>
      <c r="I31" s="8">
        <f t="shared" si="6"/>
        <v>996800</v>
      </c>
      <c r="J31" s="8">
        <f t="shared" si="0"/>
        <v>-945800</v>
      </c>
      <c r="K31" s="8" t="str">
        <f t="shared" si="7"/>
        <v>Polk CountyNew Foundations, LLC</v>
      </c>
      <c r="M31" t="s">
        <v>168</v>
      </c>
      <c r="N31" t="s">
        <v>168</v>
      </c>
      <c r="O31" t="s">
        <v>169</v>
      </c>
      <c r="P31" t="s">
        <v>170</v>
      </c>
      <c r="Q31">
        <v>44895</v>
      </c>
      <c r="R31" s="3"/>
      <c r="S31" t="s">
        <v>80</v>
      </c>
      <c r="T31" t="s">
        <v>81</v>
      </c>
      <c r="U31" t="s">
        <v>82</v>
      </c>
      <c r="V31" t="s">
        <v>162</v>
      </c>
      <c r="W31">
        <v>5</v>
      </c>
      <c r="X31">
        <v>5</v>
      </c>
      <c r="Y31">
        <v>996800</v>
      </c>
      <c r="Z31">
        <v>996800</v>
      </c>
      <c r="AA31" t="s">
        <v>84</v>
      </c>
      <c r="AB31">
        <v>199360</v>
      </c>
      <c r="AE31" t="s">
        <v>85</v>
      </c>
      <c r="AQ31">
        <v>10000</v>
      </c>
      <c r="AR31">
        <v>2000</v>
      </c>
      <c r="AS31">
        <v>10000</v>
      </c>
      <c r="AT31">
        <v>0</v>
      </c>
      <c r="AU31">
        <v>0</v>
      </c>
      <c r="AV31">
        <v>1000</v>
      </c>
      <c r="AW31" s="3">
        <v>1000</v>
      </c>
      <c r="AX31" s="3">
        <v>500</v>
      </c>
      <c r="AY31" s="3">
        <v>10000</v>
      </c>
      <c r="AZ31">
        <v>1000</v>
      </c>
      <c r="BA31">
        <v>0</v>
      </c>
      <c r="BB31">
        <v>0</v>
      </c>
      <c r="BC31">
        <v>0</v>
      </c>
      <c r="BD31">
        <v>15000</v>
      </c>
      <c r="BE31">
        <v>0</v>
      </c>
      <c r="BF31">
        <v>51000</v>
      </c>
      <c r="BI31">
        <v>0</v>
      </c>
      <c r="BJ31">
        <v>-500</v>
      </c>
      <c r="BK31">
        <v>0</v>
      </c>
    </row>
    <row r="32" spans="2:63" x14ac:dyDescent="0.25">
      <c r="B32" s="8" t="str">
        <f t="shared" si="1"/>
        <v>no attachment B</v>
      </c>
      <c r="C32" s="8">
        <f t="shared" si="2"/>
        <v>0</v>
      </c>
      <c r="D32" s="8">
        <f t="shared" si="3"/>
        <v>0</v>
      </c>
      <c r="E32" s="8">
        <f t="shared" si="4"/>
        <v>0</v>
      </c>
      <c r="H32" s="8">
        <f t="shared" si="5"/>
        <v>1615593</v>
      </c>
      <c r="I32" s="8">
        <f t="shared" si="6"/>
        <v>1615593</v>
      </c>
      <c r="J32" s="8">
        <f t="shared" si="0"/>
        <v>-1615593</v>
      </c>
      <c r="K32" s="8" t="str">
        <f t="shared" si="7"/>
        <v>Multnomah CountyNew Narrative</v>
      </c>
      <c r="M32" t="s">
        <v>171</v>
      </c>
      <c r="N32" t="s">
        <v>171</v>
      </c>
      <c r="O32" t="s">
        <v>172</v>
      </c>
      <c r="P32" t="s">
        <v>172</v>
      </c>
      <c r="Q32" t="s">
        <v>79</v>
      </c>
      <c r="R32" s="3"/>
      <c r="S32" s="3" t="s">
        <v>90</v>
      </c>
      <c r="T32" s="3" t="s">
        <v>114</v>
      </c>
      <c r="U32" s="3" t="s">
        <v>102</v>
      </c>
      <c r="V32" s="3" t="s">
        <v>8</v>
      </c>
      <c r="W32" s="3">
        <v>15</v>
      </c>
      <c r="X32" s="3">
        <v>15</v>
      </c>
      <c r="Y32" s="3">
        <v>1615593</v>
      </c>
      <c r="Z32" s="3">
        <v>1615593</v>
      </c>
      <c r="AA32" s="3" t="s">
        <v>84</v>
      </c>
      <c r="AB32" s="3">
        <v>107706.2</v>
      </c>
      <c r="AC32" s="3"/>
      <c r="AD32" s="3"/>
      <c r="AE32" s="3" t="s">
        <v>85</v>
      </c>
      <c r="AF32" s="3"/>
      <c r="AG32" s="3"/>
      <c r="AH32" s="3"/>
      <c r="AI32" s="3"/>
      <c r="AJ32" s="3"/>
      <c r="AK32" s="3"/>
      <c r="AL32" s="3"/>
      <c r="AM32" s="3"/>
      <c r="AN32" s="3"/>
      <c r="AO32" s="3"/>
      <c r="AP32" s="3"/>
      <c r="AQ32" s="3"/>
      <c r="AR32" s="3"/>
      <c r="AS32" s="3"/>
      <c r="AT32" s="3"/>
      <c r="AV32" s="3"/>
      <c r="AW32" s="3"/>
      <c r="AX32" s="3"/>
      <c r="AY32" s="3"/>
      <c r="BI32">
        <v>0</v>
      </c>
      <c r="BJ32">
        <v>0</v>
      </c>
      <c r="BK32">
        <v>0</v>
      </c>
    </row>
    <row r="33" spans="2:63" x14ac:dyDescent="0.25">
      <c r="B33" s="8">
        <f t="shared" si="1"/>
        <v>0</v>
      </c>
      <c r="C33" s="8">
        <f t="shared" si="2"/>
        <v>74246</v>
      </c>
      <c r="D33" s="8">
        <f t="shared" si="3"/>
        <v>0</v>
      </c>
      <c r="E33" s="8">
        <f t="shared" si="4"/>
        <v>211703</v>
      </c>
      <c r="H33" s="8">
        <f t="shared" si="5"/>
        <v>283349</v>
      </c>
      <c r="I33" s="8">
        <f t="shared" si="6"/>
        <v>0</v>
      </c>
      <c r="J33" s="8">
        <f t="shared" si="0"/>
        <v>285949</v>
      </c>
      <c r="K33" s="8" t="str">
        <f t="shared" si="7"/>
        <v>Jackson CountyNew Wave RTH, LLC</v>
      </c>
      <c r="M33" t="s">
        <v>173</v>
      </c>
      <c r="N33" t="s">
        <v>173</v>
      </c>
      <c r="O33" t="s">
        <v>174</v>
      </c>
      <c r="P33" t="s">
        <v>175</v>
      </c>
      <c r="Q33" t="s">
        <v>79</v>
      </c>
      <c r="R33" s="3"/>
      <c r="S33" s="3" t="s">
        <v>90</v>
      </c>
      <c r="T33" s="3" t="s">
        <v>114</v>
      </c>
      <c r="U33" s="3" t="s">
        <v>166</v>
      </c>
      <c r="V33" s="3" t="s">
        <v>151</v>
      </c>
      <c r="W33" s="3">
        <v>5</v>
      </c>
      <c r="X33" s="3">
        <v>5</v>
      </c>
      <c r="Y33" s="3">
        <v>283349</v>
      </c>
      <c r="Z33" s="3">
        <v>0</v>
      </c>
      <c r="AA33" s="3" t="s">
        <v>115</v>
      </c>
      <c r="AB33" s="3">
        <v>56669.8</v>
      </c>
      <c r="AC33" s="3"/>
      <c r="AD33" s="3"/>
      <c r="AE33" s="3">
        <v>0</v>
      </c>
      <c r="AF33" s="3">
        <v>70746</v>
      </c>
      <c r="AG33" s="3">
        <v>0</v>
      </c>
      <c r="AH33" s="3">
        <v>0</v>
      </c>
      <c r="AI33" s="3">
        <v>0</v>
      </c>
      <c r="AJ33" s="3">
        <v>3500</v>
      </c>
      <c r="AK33" s="3">
        <v>0</v>
      </c>
      <c r="AL33" s="3">
        <v>0</v>
      </c>
      <c r="AM33" s="3">
        <v>0</v>
      </c>
      <c r="AN33" s="3">
        <v>0</v>
      </c>
      <c r="AO33" s="3">
        <v>0</v>
      </c>
      <c r="AP33" s="3">
        <v>74246</v>
      </c>
      <c r="AQ33" s="3">
        <v>84000</v>
      </c>
      <c r="AR33" s="3">
        <v>42110</v>
      </c>
      <c r="AS33" s="3">
        <v>2600</v>
      </c>
      <c r="AT33" s="3">
        <v>0</v>
      </c>
      <c r="AU33">
        <v>0</v>
      </c>
      <c r="AV33">
        <v>6400</v>
      </c>
      <c r="AW33" s="3">
        <v>11536</v>
      </c>
      <c r="AX33" s="3">
        <v>12059</v>
      </c>
      <c r="AY33" s="3">
        <v>0</v>
      </c>
      <c r="AZ33">
        <v>0</v>
      </c>
      <c r="BA33">
        <v>0</v>
      </c>
      <c r="BB33">
        <v>0</v>
      </c>
      <c r="BC33">
        <v>14000</v>
      </c>
      <c r="BD33">
        <v>38998</v>
      </c>
      <c r="BE33">
        <v>0</v>
      </c>
      <c r="BF33">
        <v>211703</v>
      </c>
      <c r="BG33">
        <v>5</v>
      </c>
      <c r="BH33">
        <v>0</v>
      </c>
      <c r="BI33">
        <v>0</v>
      </c>
      <c r="BJ33">
        <v>0</v>
      </c>
      <c r="BK33">
        <v>2600</v>
      </c>
    </row>
    <row r="34" spans="2:63" x14ac:dyDescent="0.25">
      <c r="B34" s="8">
        <f t="shared" si="1"/>
        <v>600000</v>
      </c>
      <c r="C34" s="8">
        <f t="shared" si="2"/>
        <v>0</v>
      </c>
      <c r="D34" s="8">
        <f t="shared" si="3"/>
        <v>652500</v>
      </c>
      <c r="E34" s="8">
        <f t="shared" si="4"/>
        <v>211500</v>
      </c>
      <c r="H34" s="8">
        <f t="shared" si="5"/>
        <v>864000</v>
      </c>
      <c r="I34" s="8">
        <f t="shared" si="6"/>
        <v>864000</v>
      </c>
      <c r="J34" s="8">
        <f t="shared" si="0"/>
        <v>600000</v>
      </c>
      <c r="K34" s="8" t="str">
        <f t="shared" si="7"/>
        <v>TBD (Lane) CountyOhana Ventures New Wave RTH #4</v>
      </c>
      <c r="M34" t="s">
        <v>176</v>
      </c>
      <c r="N34" t="s">
        <v>176</v>
      </c>
      <c r="O34" t="s">
        <v>177</v>
      </c>
      <c r="P34" t="s">
        <v>178</v>
      </c>
      <c r="Q34" t="s">
        <v>79</v>
      </c>
      <c r="R34" s="3"/>
      <c r="S34" s="3" t="s">
        <v>90</v>
      </c>
      <c r="T34" s="3" t="s">
        <v>4</v>
      </c>
      <c r="U34" s="3" t="s">
        <v>166</v>
      </c>
      <c r="V34" s="3" t="s">
        <v>140</v>
      </c>
      <c r="W34" s="3">
        <v>5</v>
      </c>
      <c r="X34" s="3">
        <v>5</v>
      </c>
      <c r="Y34" s="3">
        <v>864000</v>
      </c>
      <c r="Z34" s="3">
        <v>864000</v>
      </c>
      <c r="AA34" s="3" t="s">
        <v>84</v>
      </c>
      <c r="AB34" s="3">
        <v>172800</v>
      </c>
      <c r="AC34" s="3"/>
      <c r="AD34" s="3"/>
      <c r="AE34" s="3">
        <v>600000</v>
      </c>
      <c r="AF34" s="3">
        <v>30000</v>
      </c>
      <c r="AG34" s="3">
        <v>5000</v>
      </c>
      <c r="AH34" s="3">
        <v>2500</v>
      </c>
      <c r="AI34" s="3">
        <v>0</v>
      </c>
      <c r="AJ34" s="3">
        <v>5000</v>
      </c>
      <c r="AK34" s="3">
        <v>5000</v>
      </c>
      <c r="AL34" s="3">
        <v>5000</v>
      </c>
      <c r="AM34" s="3">
        <v>0</v>
      </c>
      <c r="AN34" s="3">
        <v>0</v>
      </c>
      <c r="AO34" s="3">
        <v>0</v>
      </c>
      <c r="AP34" s="3">
        <v>652500</v>
      </c>
      <c r="AQ34" s="3">
        <v>90000</v>
      </c>
      <c r="AR34" s="3">
        <v>25000</v>
      </c>
      <c r="AS34" s="3">
        <v>3000</v>
      </c>
      <c r="AT34" s="3">
        <v>0</v>
      </c>
      <c r="AU34">
        <v>0</v>
      </c>
      <c r="AV34">
        <v>7000</v>
      </c>
      <c r="AW34" s="3">
        <v>25000</v>
      </c>
      <c r="AX34" s="3">
        <v>12500</v>
      </c>
      <c r="AY34" s="3">
        <v>0</v>
      </c>
      <c r="AZ34">
        <v>0</v>
      </c>
      <c r="BA34">
        <v>0</v>
      </c>
      <c r="BB34">
        <v>0</v>
      </c>
      <c r="BC34">
        <v>14000</v>
      </c>
      <c r="BD34">
        <v>35000</v>
      </c>
      <c r="BE34">
        <v>0</v>
      </c>
      <c r="BF34">
        <v>211500</v>
      </c>
      <c r="BG34">
        <v>5</v>
      </c>
      <c r="BH34">
        <v>0</v>
      </c>
      <c r="BI34">
        <v>0</v>
      </c>
      <c r="BJ34">
        <v>0</v>
      </c>
      <c r="BK34">
        <v>0</v>
      </c>
    </row>
    <row r="35" spans="2:63" x14ac:dyDescent="0.25">
      <c r="B35" s="8" t="str">
        <f t="shared" si="1"/>
        <v>can't open attachment B</v>
      </c>
      <c r="C35" s="8">
        <f t="shared" si="2"/>
        <v>0</v>
      </c>
      <c r="D35" s="8">
        <f t="shared" si="3"/>
        <v>0</v>
      </c>
      <c r="E35" s="8">
        <f t="shared" si="4"/>
        <v>0</v>
      </c>
      <c r="H35" s="8">
        <f t="shared" si="5"/>
        <v>879900</v>
      </c>
      <c r="I35" s="8">
        <f t="shared" si="6"/>
        <v>879900</v>
      </c>
      <c r="J35" s="8">
        <f t="shared" si="0"/>
        <v>-879900</v>
      </c>
      <c r="K35" s="8" t="str">
        <f t="shared" si="7"/>
        <v>TBD CountyNiBBuS CombiNed Care, LLC</v>
      </c>
      <c r="M35" t="s">
        <v>179</v>
      </c>
      <c r="N35" t="s">
        <v>179</v>
      </c>
      <c r="O35" t="s">
        <v>180</v>
      </c>
      <c r="P35" t="s">
        <v>181</v>
      </c>
      <c r="Q35">
        <v>44883</v>
      </c>
      <c r="R35" s="3"/>
      <c r="S35" t="s">
        <v>90</v>
      </c>
      <c r="T35" t="s">
        <v>81</v>
      </c>
      <c r="U35" t="s">
        <v>166</v>
      </c>
      <c r="V35" t="s">
        <v>182</v>
      </c>
      <c r="W35">
        <v>5</v>
      </c>
      <c r="X35">
        <v>5</v>
      </c>
      <c r="Y35">
        <v>879900</v>
      </c>
      <c r="Z35">
        <v>879900</v>
      </c>
      <c r="AA35" t="s">
        <v>84</v>
      </c>
      <c r="AB35">
        <v>175980</v>
      </c>
      <c r="AE35" t="s">
        <v>183</v>
      </c>
      <c r="AW35" s="3"/>
      <c r="AX35" s="3"/>
      <c r="AY35" s="3"/>
      <c r="BI35">
        <v>0</v>
      </c>
      <c r="BJ35">
        <v>0</v>
      </c>
      <c r="BK35">
        <v>0</v>
      </c>
    </row>
    <row r="36" spans="2:63" x14ac:dyDescent="0.25">
      <c r="B36" s="8">
        <f t="shared" si="1"/>
        <v>0</v>
      </c>
      <c r="C36" s="8">
        <f t="shared" si="2"/>
        <v>0</v>
      </c>
      <c r="D36" s="8">
        <f t="shared" si="3"/>
        <v>0</v>
      </c>
      <c r="E36" s="8">
        <f t="shared" si="4"/>
        <v>0</v>
      </c>
      <c r="H36" s="8">
        <f t="shared" si="5"/>
        <v>0</v>
      </c>
      <c r="I36" s="8">
        <f t="shared" si="6"/>
        <v>0</v>
      </c>
      <c r="J36" s="8">
        <f t="shared" si="0"/>
        <v>0</v>
      </c>
      <c r="K36" s="8" t="str">
        <f t="shared" si="7"/>
        <v>Multnomah County</v>
      </c>
      <c r="M36" t="s">
        <v>184</v>
      </c>
      <c r="N36" t="s">
        <v>184</v>
      </c>
      <c r="R36" s="3"/>
      <c r="V36" t="s">
        <v>8</v>
      </c>
      <c r="AW36" s="3"/>
      <c r="AX36" s="3"/>
      <c r="AY36" s="3"/>
      <c r="BI36">
        <v>0</v>
      </c>
      <c r="BJ36">
        <v>0</v>
      </c>
      <c r="BK36">
        <v>0</v>
      </c>
    </row>
    <row r="37" spans="2:63" x14ac:dyDescent="0.25">
      <c r="B37" s="8">
        <f t="shared" si="1"/>
        <v>0</v>
      </c>
      <c r="C37" s="8">
        <f t="shared" si="2"/>
        <v>0</v>
      </c>
      <c r="D37" s="8">
        <f t="shared" si="3"/>
        <v>0</v>
      </c>
      <c r="E37" s="8">
        <f t="shared" si="4"/>
        <v>0</v>
      </c>
      <c r="H37" s="8">
        <f t="shared" si="5"/>
        <v>0</v>
      </c>
      <c r="I37" s="8">
        <f t="shared" si="6"/>
        <v>0</v>
      </c>
      <c r="J37" s="8">
        <f t="shared" si="0"/>
        <v>0</v>
      </c>
      <c r="K37" s="8" t="str">
        <f t="shared" si="7"/>
        <v>Multnomah County</v>
      </c>
      <c r="M37" t="s">
        <v>185</v>
      </c>
      <c r="N37" t="s">
        <v>185</v>
      </c>
      <c r="V37" t="s">
        <v>8</v>
      </c>
      <c r="BI37">
        <v>0</v>
      </c>
      <c r="BJ37">
        <v>0</v>
      </c>
      <c r="BK37">
        <v>0</v>
      </c>
    </row>
    <row r="38" spans="2:63" x14ac:dyDescent="0.25">
      <c r="B38" s="8">
        <f t="shared" si="1"/>
        <v>600000</v>
      </c>
      <c r="C38" s="8">
        <f t="shared" si="2"/>
        <v>52500</v>
      </c>
      <c r="D38" s="8">
        <f t="shared" si="3"/>
        <v>0</v>
      </c>
      <c r="E38" s="8">
        <f t="shared" si="4"/>
        <v>211500</v>
      </c>
      <c r="H38" s="8">
        <f t="shared" si="5"/>
        <v>814000</v>
      </c>
      <c r="I38" s="8">
        <f t="shared" si="6"/>
        <v>814000</v>
      </c>
      <c r="J38" s="8">
        <f t="shared" si="0"/>
        <v>50000</v>
      </c>
      <c r="K38" s="8" t="str">
        <f t="shared" si="7"/>
        <v>TBD (Jackson) CountyOhana Ventures</v>
      </c>
      <c r="M38" t="s">
        <v>186</v>
      </c>
      <c r="N38" t="s">
        <v>186</v>
      </c>
      <c r="O38" t="s">
        <v>187</v>
      </c>
      <c r="P38" t="s">
        <v>188</v>
      </c>
      <c r="Q38">
        <v>44895</v>
      </c>
      <c r="S38" t="s">
        <v>90</v>
      </c>
      <c r="T38" t="s">
        <v>81</v>
      </c>
      <c r="U38" t="s">
        <v>166</v>
      </c>
      <c r="V38" t="s">
        <v>189</v>
      </c>
      <c r="W38">
        <v>5</v>
      </c>
      <c r="X38">
        <v>5</v>
      </c>
      <c r="Y38">
        <v>814000</v>
      </c>
      <c r="Z38">
        <v>814000</v>
      </c>
      <c r="AA38" t="s">
        <v>84</v>
      </c>
      <c r="AB38">
        <v>162800</v>
      </c>
      <c r="AE38">
        <v>600000</v>
      </c>
      <c r="AF38">
        <v>30000</v>
      </c>
      <c r="AG38">
        <v>5000</v>
      </c>
      <c r="AH38">
        <v>2500</v>
      </c>
      <c r="AI38">
        <v>0</v>
      </c>
      <c r="AJ38">
        <v>5000</v>
      </c>
      <c r="AK38">
        <v>5000</v>
      </c>
      <c r="AL38">
        <v>5000</v>
      </c>
      <c r="AM38">
        <v>0</v>
      </c>
      <c r="AN38">
        <v>0</v>
      </c>
      <c r="AO38">
        <v>0</v>
      </c>
      <c r="AP38">
        <v>652500</v>
      </c>
      <c r="AQ38">
        <v>90000</v>
      </c>
      <c r="AR38">
        <v>25000</v>
      </c>
      <c r="AS38">
        <v>3000</v>
      </c>
      <c r="AT38">
        <v>0</v>
      </c>
      <c r="AU38">
        <v>0</v>
      </c>
      <c r="AV38">
        <v>7000</v>
      </c>
      <c r="AW38">
        <v>25000</v>
      </c>
      <c r="AX38">
        <v>12500</v>
      </c>
      <c r="AY38">
        <v>0</v>
      </c>
      <c r="AZ38">
        <v>0</v>
      </c>
      <c r="BA38">
        <v>0</v>
      </c>
      <c r="BB38">
        <v>0</v>
      </c>
      <c r="BC38">
        <v>14000</v>
      </c>
      <c r="BD38">
        <v>35000</v>
      </c>
      <c r="BE38">
        <v>0</v>
      </c>
      <c r="BF38">
        <v>211500</v>
      </c>
      <c r="BG38">
        <v>5</v>
      </c>
      <c r="BH38">
        <v>0</v>
      </c>
      <c r="BI38">
        <v>0</v>
      </c>
      <c r="BJ38">
        <v>0</v>
      </c>
      <c r="BK38">
        <v>50000</v>
      </c>
    </row>
    <row r="39" spans="2:63" x14ac:dyDescent="0.25">
      <c r="B39" s="8">
        <f t="shared" si="1"/>
        <v>600000</v>
      </c>
      <c r="C39" s="8">
        <f t="shared" si="2"/>
        <v>52500</v>
      </c>
      <c r="D39" s="8">
        <f t="shared" si="3"/>
        <v>0</v>
      </c>
      <c r="E39" s="8">
        <f t="shared" si="4"/>
        <v>211500</v>
      </c>
      <c r="H39" s="8">
        <f t="shared" si="5"/>
        <v>864000</v>
      </c>
      <c r="I39" s="8">
        <f t="shared" si="6"/>
        <v>0</v>
      </c>
      <c r="J39" s="8">
        <f t="shared" si="0"/>
        <v>864000</v>
      </c>
      <c r="K39" s="8" t="str">
        <f t="shared" si="7"/>
        <v>TBD (Jackson) CountyOhana Ventures</v>
      </c>
      <c r="M39" t="s">
        <v>190</v>
      </c>
      <c r="N39" t="s">
        <v>190</v>
      </c>
      <c r="O39" t="s">
        <v>187</v>
      </c>
      <c r="P39" t="s">
        <v>191</v>
      </c>
      <c r="Q39" t="s">
        <v>79</v>
      </c>
      <c r="S39" t="s">
        <v>90</v>
      </c>
      <c r="T39" t="s">
        <v>81</v>
      </c>
      <c r="U39" t="s">
        <v>166</v>
      </c>
      <c r="V39" t="s">
        <v>189</v>
      </c>
      <c r="W39">
        <v>5</v>
      </c>
      <c r="X39">
        <v>5</v>
      </c>
      <c r="Y39">
        <v>864000</v>
      </c>
      <c r="Z39">
        <v>0</v>
      </c>
      <c r="AA39" t="s">
        <v>115</v>
      </c>
      <c r="AB39">
        <v>172800</v>
      </c>
      <c r="AE39">
        <v>600000</v>
      </c>
      <c r="AF39">
        <v>30000</v>
      </c>
      <c r="AG39">
        <v>5000</v>
      </c>
      <c r="AH39">
        <v>2500</v>
      </c>
      <c r="AI39">
        <v>0</v>
      </c>
      <c r="AJ39">
        <v>5000</v>
      </c>
      <c r="AK39">
        <v>5000</v>
      </c>
      <c r="AL39">
        <v>5000</v>
      </c>
      <c r="AM39">
        <v>0</v>
      </c>
      <c r="AN39">
        <v>0</v>
      </c>
      <c r="AO39">
        <v>0</v>
      </c>
      <c r="AP39">
        <v>652500</v>
      </c>
      <c r="AQ39">
        <v>90000</v>
      </c>
      <c r="AR39">
        <v>25000</v>
      </c>
      <c r="AS39">
        <v>3000</v>
      </c>
      <c r="AT39">
        <v>0</v>
      </c>
      <c r="AU39">
        <v>0</v>
      </c>
      <c r="AV39">
        <v>7000</v>
      </c>
      <c r="AW39">
        <v>25000</v>
      </c>
      <c r="AX39">
        <v>12500</v>
      </c>
      <c r="AY39">
        <v>0</v>
      </c>
      <c r="AZ39">
        <v>0</v>
      </c>
      <c r="BA39">
        <v>0</v>
      </c>
      <c r="BB39">
        <v>0</v>
      </c>
      <c r="BC39">
        <v>14000</v>
      </c>
      <c r="BD39">
        <v>35000</v>
      </c>
      <c r="BE39">
        <v>0</v>
      </c>
      <c r="BF39">
        <v>211500</v>
      </c>
      <c r="BG39">
        <v>5</v>
      </c>
      <c r="BH39">
        <v>0</v>
      </c>
      <c r="BI39">
        <v>0</v>
      </c>
      <c r="BJ39">
        <v>0</v>
      </c>
      <c r="BK39">
        <v>0</v>
      </c>
    </row>
    <row r="40" spans="2:63" x14ac:dyDescent="0.25">
      <c r="B40" s="8">
        <f t="shared" si="1"/>
        <v>600000</v>
      </c>
      <c r="C40" s="8">
        <f t="shared" si="2"/>
        <v>52500</v>
      </c>
      <c r="D40" s="8">
        <f t="shared" si="3"/>
        <v>0</v>
      </c>
      <c r="E40" s="8">
        <f t="shared" si="4"/>
        <v>211500</v>
      </c>
      <c r="H40" s="8">
        <f t="shared" si="5"/>
        <v>864000</v>
      </c>
      <c r="I40" s="8">
        <f t="shared" si="6"/>
        <v>864000</v>
      </c>
      <c r="J40" s="8">
        <f t="shared" si="0"/>
        <v>0</v>
      </c>
      <c r="K40" s="8" t="str">
        <f t="shared" si="7"/>
        <v>TBD (Lane) CountyOhana Ventures</v>
      </c>
      <c r="M40" t="s">
        <v>192</v>
      </c>
      <c r="N40" t="s">
        <v>192</v>
      </c>
      <c r="O40" t="s">
        <v>187</v>
      </c>
      <c r="P40" t="s">
        <v>193</v>
      </c>
      <c r="Q40" t="s">
        <v>79</v>
      </c>
      <c r="S40" t="s">
        <v>90</v>
      </c>
      <c r="T40" t="s">
        <v>81</v>
      </c>
      <c r="U40" t="s">
        <v>166</v>
      </c>
      <c r="V40" t="s">
        <v>140</v>
      </c>
      <c r="W40">
        <v>5</v>
      </c>
      <c r="X40">
        <v>5</v>
      </c>
      <c r="Y40">
        <v>864000</v>
      </c>
      <c r="Z40">
        <v>864000</v>
      </c>
      <c r="AA40" t="s">
        <v>84</v>
      </c>
      <c r="AB40">
        <v>172800</v>
      </c>
      <c r="AE40">
        <v>600000</v>
      </c>
      <c r="AF40">
        <v>30000</v>
      </c>
      <c r="AG40">
        <v>5000</v>
      </c>
      <c r="AH40">
        <v>2500</v>
      </c>
      <c r="AI40">
        <v>0</v>
      </c>
      <c r="AJ40">
        <v>5000</v>
      </c>
      <c r="AK40">
        <v>5000</v>
      </c>
      <c r="AL40">
        <v>5000</v>
      </c>
      <c r="AM40">
        <v>0</v>
      </c>
      <c r="AN40">
        <v>0</v>
      </c>
      <c r="AO40">
        <v>0</v>
      </c>
      <c r="AP40">
        <v>652500</v>
      </c>
      <c r="AQ40">
        <v>90000</v>
      </c>
      <c r="AR40">
        <v>25000</v>
      </c>
      <c r="AS40">
        <v>3000</v>
      </c>
      <c r="AT40">
        <v>0</v>
      </c>
      <c r="AU40">
        <v>0</v>
      </c>
      <c r="AV40">
        <v>7000</v>
      </c>
      <c r="AW40">
        <v>25000</v>
      </c>
      <c r="AX40">
        <v>12500</v>
      </c>
      <c r="AY40">
        <v>0</v>
      </c>
      <c r="AZ40">
        <v>0</v>
      </c>
      <c r="BA40">
        <v>0</v>
      </c>
      <c r="BB40">
        <v>0</v>
      </c>
      <c r="BC40">
        <v>14000</v>
      </c>
      <c r="BD40">
        <v>35000</v>
      </c>
      <c r="BE40">
        <v>0</v>
      </c>
      <c r="BF40">
        <v>211500</v>
      </c>
      <c r="BG40">
        <v>5</v>
      </c>
      <c r="BH40">
        <v>0</v>
      </c>
      <c r="BI40">
        <v>0</v>
      </c>
      <c r="BJ40">
        <v>0</v>
      </c>
      <c r="BK40">
        <v>0</v>
      </c>
    </row>
    <row r="41" spans="2:63" x14ac:dyDescent="0.25">
      <c r="B41" s="8" t="str">
        <f t="shared" si="1"/>
        <v>no attachment B</v>
      </c>
      <c r="C41" s="8">
        <f t="shared" si="2"/>
        <v>0</v>
      </c>
      <c r="D41" s="8">
        <f t="shared" si="3"/>
        <v>0</v>
      </c>
      <c r="E41" s="8">
        <f t="shared" si="4"/>
        <v>0</v>
      </c>
      <c r="H41" s="8">
        <f t="shared" si="5"/>
        <v>1489088</v>
      </c>
      <c r="I41" s="8">
        <f t="shared" si="6"/>
        <v>1489088</v>
      </c>
      <c r="J41" s="8">
        <f t="shared" si="0"/>
        <v>-1489088</v>
      </c>
      <c r="K41" s="8" t="str">
        <f t="shared" si="7"/>
        <v>Clatsop CountyRestoration House, Inc</v>
      </c>
      <c r="M41" t="s">
        <v>194</v>
      </c>
      <c r="N41" t="s">
        <v>194</v>
      </c>
      <c r="O41" t="s">
        <v>195</v>
      </c>
      <c r="P41" t="s">
        <v>196</v>
      </c>
      <c r="Q41" t="s">
        <v>79</v>
      </c>
      <c r="S41" t="s">
        <v>80</v>
      </c>
      <c r="T41" t="s">
        <v>4</v>
      </c>
      <c r="U41" t="s">
        <v>82</v>
      </c>
      <c r="V41" t="s">
        <v>197</v>
      </c>
      <c r="W41">
        <v>10</v>
      </c>
      <c r="X41">
        <v>10</v>
      </c>
      <c r="Y41">
        <v>1489088</v>
      </c>
      <c r="Z41">
        <v>1489088</v>
      </c>
      <c r="AA41" t="s">
        <v>84</v>
      </c>
      <c r="AB41">
        <v>148908.79999999999</v>
      </c>
      <c r="AE41" t="s">
        <v>85</v>
      </c>
      <c r="BI41">
        <v>0</v>
      </c>
      <c r="BJ41">
        <v>0</v>
      </c>
      <c r="BK41">
        <v>0</v>
      </c>
    </row>
    <row r="42" spans="2:63" x14ac:dyDescent="0.25">
      <c r="B42" s="8">
        <f t="shared" si="1"/>
        <v>0</v>
      </c>
      <c r="C42" s="8">
        <f t="shared" si="2"/>
        <v>0</v>
      </c>
      <c r="D42" s="8">
        <f t="shared" si="3"/>
        <v>0</v>
      </c>
      <c r="E42" s="8">
        <f t="shared" si="4"/>
        <v>0</v>
      </c>
      <c r="H42" s="8">
        <f t="shared" si="5"/>
        <v>0</v>
      </c>
      <c r="I42" s="8">
        <f t="shared" si="6"/>
        <v>0</v>
      </c>
      <c r="J42" s="8">
        <f t="shared" si="0"/>
        <v>0</v>
      </c>
      <c r="K42" s="8" t="str">
        <f t="shared" si="7"/>
        <v>Washington County</v>
      </c>
      <c r="M42" t="s">
        <v>198</v>
      </c>
      <c r="N42" t="s">
        <v>198</v>
      </c>
      <c r="V42" t="s">
        <v>199</v>
      </c>
      <c r="BI42">
        <v>0</v>
      </c>
      <c r="BJ42">
        <v>0</v>
      </c>
      <c r="BK42">
        <v>0</v>
      </c>
    </row>
    <row r="43" spans="2:63" x14ac:dyDescent="0.25">
      <c r="B43" s="8">
        <f t="shared" si="1"/>
        <v>700000</v>
      </c>
      <c r="C43" s="8">
        <f t="shared" si="2"/>
        <v>108153.81000000006</v>
      </c>
      <c r="D43" s="8">
        <f t="shared" si="3"/>
        <v>0</v>
      </c>
      <c r="E43" s="8">
        <f t="shared" si="4"/>
        <v>91863.81</v>
      </c>
      <c r="H43" s="8">
        <f t="shared" si="5"/>
        <v>900000</v>
      </c>
      <c r="I43" s="8">
        <f t="shared" si="6"/>
        <v>900000</v>
      </c>
      <c r="J43" s="8">
        <f t="shared" si="0"/>
        <v>17.620000000111759</v>
      </c>
      <c r="K43" s="8" t="str">
        <f t="shared" si="7"/>
        <v>TBD (Washington) CountySequoia Mental Health Inc.</v>
      </c>
      <c r="M43" t="s">
        <v>200</v>
      </c>
      <c r="N43" t="s">
        <v>200</v>
      </c>
      <c r="O43" t="s">
        <v>201</v>
      </c>
      <c r="P43" t="s">
        <v>202</v>
      </c>
      <c r="Q43" t="s">
        <v>79</v>
      </c>
      <c r="S43" t="s">
        <v>90</v>
      </c>
      <c r="T43" t="s">
        <v>81</v>
      </c>
      <c r="U43" t="s">
        <v>166</v>
      </c>
      <c r="V43" t="s">
        <v>138</v>
      </c>
      <c r="W43">
        <v>5</v>
      </c>
      <c r="X43">
        <v>5</v>
      </c>
      <c r="Y43">
        <v>900000</v>
      </c>
      <c r="Z43">
        <v>900000</v>
      </c>
      <c r="AA43" t="s">
        <v>84</v>
      </c>
      <c r="AB43">
        <v>180000</v>
      </c>
      <c r="AE43">
        <v>700000</v>
      </c>
      <c r="AF43">
        <v>40000</v>
      </c>
      <c r="AG43">
        <v>0</v>
      </c>
      <c r="AH43">
        <v>0</v>
      </c>
      <c r="AI43">
        <v>0</v>
      </c>
      <c r="AJ43">
        <v>0</v>
      </c>
      <c r="AK43">
        <v>21000</v>
      </c>
      <c r="AL43">
        <v>650</v>
      </c>
      <c r="AM43">
        <v>0</v>
      </c>
      <c r="AN43">
        <v>0</v>
      </c>
      <c r="AO43">
        <v>46503.81</v>
      </c>
      <c r="AP43">
        <v>808153.81</v>
      </c>
      <c r="AQ43">
        <v>23735.13</v>
      </c>
      <c r="AR43">
        <v>9672</v>
      </c>
      <c r="AS43">
        <v>680.01</v>
      </c>
      <c r="AT43">
        <v>0</v>
      </c>
      <c r="AU43">
        <v>0</v>
      </c>
      <c r="AV43">
        <v>1560</v>
      </c>
      <c r="AW43">
        <v>15912</v>
      </c>
      <c r="AX43">
        <v>3796</v>
      </c>
      <c r="AY43">
        <v>6188</v>
      </c>
      <c r="AZ43">
        <v>0</v>
      </c>
      <c r="BA43">
        <v>2080</v>
      </c>
      <c r="BB43">
        <v>3518.32</v>
      </c>
      <c r="BC43">
        <v>744</v>
      </c>
      <c r="BD43">
        <v>15600</v>
      </c>
      <c r="BE43">
        <v>8378.35</v>
      </c>
      <c r="BF43">
        <v>91863.81</v>
      </c>
      <c r="BG43">
        <v>5</v>
      </c>
      <c r="BH43">
        <v>0</v>
      </c>
      <c r="BI43">
        <v>0</v>
      </c>
      <c r="BJ43">
        <v>0</v>
      </c>
      <c r="BK43">
        <v>17.619999999995301</v>
      </c>
    </row>
    <row r="44" spans="2:63" x14ac:dyDescent="0.25">
      <c r="B44" s="8">
        <f t="shared" si="1"/>
        <v>1000000</v>
      </c>
      <c r="C44" s="8">
        <f t="shared" si="2"/>
        <v>256675</v>
      </c>
      <c r="D44" s="8">
        <f t="shared" si="3"/>
        <v>0</v>
      </c>
      <c r="E44" s="8">
        <f t="shared" si="4"/>
        <v>115941</v>
      </c>
      <c r="H44" s="8">
        <f t="shared" si="5"/>
        <v>1372616</v>
      </c>
      <c r="I44" s="8">
        <f t="shared" si="6"/>
        <v>1372616</v>
      </c>
      <c r="J44" s="8">
        <f t="shared" si="0"/>
        <v>0</v>
      </c>
      <c r="K44" s="8" t="str">
        <f t="shared" si="7"/>
        <v>Lane CountyThe Shangri-La Corporation</v>
      </c>
      <c r="M44" t="s">
        <v>203</v>
      </c>
      <c r="N44" t="s">
        <v>203</v>
      </c>
      <c r="O44" t="s">
        <v>204</v>
      </c>
      <c r="P44" t="s">
        <v>205</v>
      </c>
      <c r="Q44" t="s">
        <v>79</v>
      </c>
      <c r="S44" t="s">
        <v>90</v>
      </c>
      <c r="T44" t="s">
        <v>81</v>
      </c>
      <c r="U44" t="s">
        <v>166</v>
      </c>
      <c r="V44" t="s">
        <v>122</v>
      </c>
      <c r="W44">
        <v>5</v>
      </c>
      <c r="X44">
        <v>5</v>
      </c>
      <c r="Y44">
        <v>1372616</v>
      </c>
      <c r="Z44">
        <v>1372616</v>
      </c>
      <c r="AA44" t="s">
        <v>84</v>
      </c>
      <c r="AB44">
        <v>274523.2</v>
      </c>
      <c r="AE44">
        <v>1000000</v>
      </c>
      <c r="AF44">
        <v>125000</v>
      </c>
      <c r="AG44">
        <v>10000</v>
      </c>
      <c r="AH44">
        <v>1000</v>
      </c>
      <c r="AI44">
        <v>5000</v>
      </c>
      <c r="AJ44">
        <v>5000</v>
      </c>
      <c r="AK44">
        <v>42413</v>
      </c>
      <c r="AL44">
        <v>325</v>
      </c>
      <c r="AM44">
        <v>5000</v>
      </c>
      <c r="AN44">
        <v>62937</v>
      </c>
      <c r="AO44">
        <v>0</v>
      </c>
      <c r="AP44">
        <v>1256675</v>
      </c>
      <c r="AQ44">
        <v>77133</v>
      </c>
      <c r="AR44">
        <v>500</v>
      </c>
      <c r="AS44">
        <v>500</v>
      </c>
      <c r="AT44">
        <v>0</v>
      </c>
      <c r="AU44">
        <v>0</v>
      </c>
      <c r="AV44">
        <v>2108</v>
      </c>
      <c r="AW44">
        <v>10000</v>
      </c>
      <c r="AX44">
        <v>1800</v>
      </c>
      <c r="AY44">
        <v>5000</v>
      </c>
      <c r="AZ44">
        <v>0</v>
      </c>
      <c r="BA44">
        <v>750</v>
      </c>
      <c r="BB44">
        <v>250</v>
      </c>
      <c r="BC44">
        <v>600</v>
      </c>
      <c r="BD44">
        <v>13000</v>
      </c>
      <c r="BE44">
        <v>4300</v>
      </c>
      <c r="BF44">
        <v>115941</v>
      </c>
      <c r="BG44">
        <v>5</v>
      </c>
      <c r="BH44" t="s">
        <v>206</v>
      </c>
      <c r="BI44">
        <v>0</v>
      </c>
      <c r="BJ44">
        <v>0</v>
      </c>
      <c r="BK44">
        <v>0</v>
      </c>
    </row>
    <row r="45" spans="2:63" x14ac:dyDescent="0.25">
      <c r="B45" s="8">
        <f t="shared" si="1"/>
        <v>375000</v>
      </c>
      <c r="C45" s="8">
        <f t="shared" si="2"/>
        <v>1229796.3</v>
      </c>
      <c r="D45" s="8">
        <f t="shared" si="3"/>
        <v>0</v>
      </c>
      <c r="E45" s="8">
        <f t="shared" si="4"/>
        <v>115941</v>
      </c>
      <c r="H45" s="8">
        <f t="shared" si="5"/>
        <v>1720737.3</v>
      </c>
      <c r="I45" s="8">
        <f t="shared" si="6"/>
        <v>1372616</v>
      </c>
      <c r="J45" s="8">
        <f t="shared" si="0"/>
        <v>348121.30000000005</v>
      </c>
      <c r="K45" s="8" t="str">
        <f t="shared" si="7"/>
        <v>Marion CountyShangri-La Corporation</v>
      </c>
      <c r="M45" t="s">
        <v>207</v>
      </c>
      <c r="N45" t="s">
        <v>207</v>
      </c>
      <c r="O45" t="s">
        <v>208</v>
      </c>
      <c r="P45" t="s">
        <v>209</v>
      </c>
      <c r="Q45" t="s">
        <v>79</v>
      </c>
      <c r="S45" t="s">
        <v>90</v>
      </c>
      <c r="T45" t="s">
        <v>81</v>
      </c>
      <c r="U45" t="s">
        <v>166</v>
      </c>
      <c r="V45" t="s">
        <v>75</v>
      </c>
      <c r="W45">
        <v>5</v>
      </c>
      <c r="X45">
        <v>5</v>
      </c>
      <c r="Y45">
        <v>1720737.3</v>
      </c>
      <c r="Z45">
        <v>1372616</v>
      </c>
      <c r="AA45" t="s">
        <v>132</v>
      </c>
      <c r="AB45">
        <v>344147.46</v>
      </c>
      <c r="AE45">
        <v>375000</v>
      </c>
      <c r="AF45">
        <v>750000</v>
      </c>
      <c r="AG45">
        <v>10000</v>
      </c>
      <c r="AH45">
        <v>1000</v>
      </c>
      <c r="AI45">
        <v>5000</v>
      </c>
      <c r="AJ45">
        <v>5000</v>
      </c>
      <c r="AK45">
        <v>42413</v>
      </c>
      <c r="AL45">
        <v>325</v>
      </c>
      <c r="AM45">
        <v>0</v>
      </c>
      <c r="AN45">
        <v>178310.7</v>
      </c>
      <c r="AO45">
        <v>237747.6</v>
      </c>
      <c r="AP45">
        <v>1604796.3</v>
      </c>
      <c r="AQ45">
        <v>77133</v>
      </c>
      <c r="AR45">
        <v>500</v>
      </c>
      <c r="AS45">
        <v>500</v>
      </c>
      <c r="AT45">
        <v>0</v>
      </c>
      <c r="AU45">
        <v>0</v>
      </c>
      <c r="AV45">
        <v>2108</v>
      </c>
      <c r="AW45">
        <v>10000</v>
      </c>
      <c r="AX45">
        <v>1800</v>
      </c>
      <c r="AY45">
        <v>5000</v>
      </c>
      <c r="AZ45">
        <v>0</v>
      </c>
      <c r="BA45">
        <v>750</v>
      </c>
      <c r="BB45">
        <v>250</v>
      </c>
      <c r="BC45">
        <v>600</v>
      </c>
      <c r="BD45">
        <v>13000</v>
      </c>
      <c r="BE45">
        <v>4300</v>
      </c>
      <c r="BF45">
        <v>115941</v>
      </c>
      <c r="BG45">
        <v>5</v>
      </c>
      <c r="BH45" t="s">
        <v>206</v>
      </c>
      <c r="BI45">
        <v>0</v>
      </c>
      <c r="BJ45">
        <v>0</v>
      </c>
      <c r="BK45">
        <v>0</v>
      </c>
    </row>
    <row r="46" spans="2:63" x14ac:dyDescent="0.25">
      <c r="B46" s="8" t="str">
        <f t="shared" si="1"/>
        <v>no attachment B</v>
      </c>
      <c r="C46" s="8">
        <f t="shared" si="2"/>
        <v>0</v>
      </c>
      <c r="D46" s="8">
        <f t="shared" si="3"/>
        <v>0</v>
      </c>
      <c r="E46" s="8">
        <f t="shared" si="4"/>
        <v>0</v>
      </c>
      <c r="H46" s="8">
        <f t="shared" si="5"/>
        <v>2400000</v>
      </c>
      <c r="I46" s="8">
        <f t="shared" si="6"/>
        <v>2400000</v>
      </c>
      <c r="J46" s="8">
        <f t="shared" si="0"/>
        <v>-2400000</v>
      </c>
      <c r="K46" s="8" t="str">
        <f t="shared" si="7"/>
        <v>Yamhill CountyHousing Authority of Yamhill County</v>
      </c>
      <c r="M46" t="s">
        <v>210</v>
      </c>
      <c r="N46" t="s">
        <v>210</v>
      </c>
      <c r="O46" t="s">
        <v>211</v>
      </c>
      <c r="P46" t="s">
        <v>212</v>
      </c>
      <c r="Q46" t="s">
        <v>79</v>
      </c>
      <c r="S46" t="s">
        <v>80</v>
      </c>
      <c r="T46" t="s">
        <v>4</v>
      </c>
      <c r="U46" t="s">
        <v>82</v>
      </c>
      <c r="V46" t="s">
        <v>213</v>
      </c>
      <c r="W46">
        <v>10</v>
      </c>
      <c r="X46">
        <v>10</v>
      </c>
      <c r="Y46">
        <v>2400000</v>
      </c>
      <c r="Z46">
        <v>2400000</v>
      </c>
      <c r="AA46" t="s">
        <v>84</v>
      </c>
      <c r="AB46">
        <v>240000</v>
      </c>
      <c r="AE46" t="s">
        <v>85</v>
      </c>
      <c r="BI46">
        <v>0</v>
      </c>
      <c r="BJ46">
        <v>0</v>
      </c>
      <c r="BK46">
        <v>0</v>
      </c>
    </row>
    <row r="47" spans="2:63" x14ac:dyDescent="0.25">
      <c r="B47" s="8" t="str">
        <f t="shared" si="1"/>
        <v>no attachment B</v>
      </c>
      <c r="C47" s="8">
        <f t="shared" si="2"/>
        <v>0</v>
      </c>
      <c r="D47" s="8">
        <f t="shared" si="3"/>
        <v>0</v>
      </c>
      <c r="E47" s="8">
        <f t="shared" si="4"/>
        <v>0</v>
      </c>
      <c r="H47" s="8">
        <f t="shared" si="5"/>
        <v>2700000</v>
      </c>
      <c r="I47" s="8">
        <f t="shared" si="6"/>
        <v>2700000</v>
      </c>
      <c r="J47" s="8">
        <f t="shared" si="0"/>
        <v>-2700000</v>
      </c>
      <c r="K47" s="8" t="str">
        <f t="shared" si="7"/>
        <v>Clatsop CountyClatsop Behavioral Healthcare</v>
      </c>
      <c r="M47" t="s">
        <v>214</v>
      </c>
      <c r="N47" t="s">
        <v>214</v>
      </c>
      <c r="O47" t="s">
        <v>215</v>
      </c>
      <c r="P47" t="s">
        <v>216</v>
      </c>
      <c r="Q47">
        <v>44865</v>
      </c>
      <c r="S47" t="s">
        <v>80</v>
      </c>
      <c r="T47" t="s">
        <v>4</v>
      </c>
      <c r="U47" t="s">
        <v>82</v>
      </c>
      <c r="V47" t="s">
        <v>197</v>
      </c>
      <c r="W47">
        <v>33</v>
      </c>
      <c r="X47">
        <v>10</v>
      </c>
      <c r="Y47">
        <v>2700000</v>
      </c>
      <c r="Z47">
        <v>2700000</v>
      </c>
      <c r="AA47" t="s">
        <v>84</v>
      </c>
      <c r="AB47">
        <v>81818.181818181794</v>
      </c>
      <c r="AE47" t="s">
        <v>85</v>
      </c>
      <c r="BI47">
        <v>0</v>
      </c>
      <c r="BJ47">
        <v>0</v>
      </c>
      <c r="BK47">
        <v>0</v>
      </c>
    </row>
    <row r="48" spans="2:63" x14ac:dyDescent="0.25">
      <c r="B48" s="8">
        <f t="shared" si="1"/>
        <v>0</v>
      </c>
      <c r="C48" s="8">
        <f t="shared" si="2"/>
        <v>0</v>
      </c>
      <c r="D48" s="8">
        <f t="shared" si="3"/>
        <v>0</v>
      </c>
      <c r="E48" s="8">
        <f t="shared" si="4"/>
        <v>0</v>
      </c>
      <c r="H48" s="8">
        <f t="shared" si="5"/>
        <v>0</v>
      </c>
      <c r="I48" s="8">
        <f t="shared" si="6"/>
        <v>0</v>
      </c>
      <c r="J48" s="8">
        <f t="shared" si="0"/>
        <v>0</v>
      </c>
      <c r="K48" s="8" t="str">
        <f t="shared" si="7"/>
        <v>Lane County</v>
      </c>
      <c r="M48" t="s">
        <v>217</v>
      </c>
      <c r="N48" t="s">
        <v>217</v>
      </c>
      <c r="V48" t="s">
        <v>122</v>
      </c>
      <c r="BI48">
        <v>0</v>
      </c>
      <c r="BJ48">
        <v>0</v>
      </c>
      <c r="BK48">
        <v>0</v>
      </c>
    </row>
    <row r="49" spans="2:63" x14ac:dyDescent="0.25">
      <c r="B49" s="8">
        <f t="shared" si="1"/>
        <v>0</v>
      </c>
      <c r="C49" s="8">
        <f t="shared" si="2"/>
        <v>0</v>
      </c>
      <c r="D49" s="8">
        <f t="shared" si="3"/>
        <v>0</v>
      </c>
      <c r="E49" s="8">
        <f t="shared" si="4"/>
        <v>0</v>
      </c>
      <c r="H49" s="8">
        <f t="shared" si="5"/>
        <v>0</v>
      </c>
      <c r="I49" s="8">
        <f t="shared" si="6"/>
        <v>0</v>
      </c>
      <c r="J49" s="8">
        <f t="shared" si="0"/>
        <v>0</v>
      </c>
      <c r="K49" s="8" t="str">
        <f t="shared" si="7"/>
        <v>Marion County</v>
      </c>
      <c r="M49" t="s">
        <v>218</v>
      </c>
      <c r="N49" t="s">
        <v>218</v>
      </c>
      <c r="V49" t="s">
        <v>75</v>
      </c>
      <c r="BI49">
        <v>0</v>
      </c>
      <c r="BJ49">
        <v>0</v>
      </c>
      <c r="BK49">
        <v>0</v>
      </c>
    </row>
  </sheetData>
  <autoFilter ref="B1:BK49" xr:uid="{34C5C7DE-7AD6-4FD9-8C28-5B0DE5BC5D7C}"/>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IACategory xmlns="59da1016-2a1b-4f8a-9768-d7a4932f6f16" xsi:nil="true"/>
    <Program xmlns="f6f59e2a-72cf-4e98-8507-d5f2b131d468" xsi:nil="true"/>
    <Category xmlns="f6f59e2a-72cf-4e98-8507-d5f2b131d468" xsi:nil="true"/>
    <DocumentExpirationDate xmlns="59da1016-2a1b-4f8a-9768-d7a4932f6f16" xsi:nil="true"/>
    <Meeting xmlns="f6f59e2a-72cf-4e98-8507-d5f2b131d468" xsi:nil="true"/>
    <Click_x0020_to_x0020_Exclude_x0020_from_x0020_Webpart_x0020_List xmlns="f6f59e2a-72cf-4e98-8507-d5f2b131d468">false</Click_x0020_to_x0020_Exclude_x0020_from_x0020_Webpart_x0020_List>
    <Location xmlns="f6f59e2a-72cf-4e98-8507-d5f2b131d468"/>
    <IATopic xmlns="59da1016-2a1b-4f8a-9768-d7a4932f6f16" xsi:nil="true"/>
    <URL xmlns="http://schemas.microsoft.com/sharepoint/v3">
      <Url>https://www.oregon.gov/oha/HSD/AMH/docs/HB-5024-Invoice.xlsx</Url>
      <Description>HB 5024 Monthly Invoice Template</Description>
    </URL>
    <IASubtopic xmlns="59da1016-2a1b-4f8a-9768-d7a4932f6f16" xsi:nil="true"/>
    <Metadata xmlns="f6f59e2a-72cf-4e98-8507-d5f2b131d468" xsi:nil="true"/>
    <RoutingRuleDescription xmlns="http://schemas.microsoft.com/sharepoint/v3">HB 5024 Monthly Invoice Template</RoutingRuleDescription>
    <Meta_x0020_Keywords xmlns="f6f59e2a-72cf-4e98-8507-d5f2b131d468" xsi:nil="true"/>
    <Applies_x0020_to xmlns="f6f59e2a-72cf-4e98-8507-d5f2b131d468"/>
    <Issue_x0020_Date xmlns="f6f59e2a-72cf-4e98-8507-d5f2b131d468" xsi:nil="true"/>
    <Meta_x0020_Description xmlns="f6f59e2a-72cf-4e98-8507-d5f2b131d468"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C43236BED640FB4581DBE523032E26F0" ma:contentTypeVersion="40" ma:contentTypeDescription="Create a new document." ma:contentTypeScope="" ma:versionID="c0bf687c0930eff9fcda6392e513b30a">
  <xsd:schema xmlns:xsd="http://www.w3.org/2001/XMLSchema" xmlns:xs="http://www.w3.org/2001/XMLSchema" xmlns:p="http://schemas.microsoft.com/office/2006/metadata/properties" xmlns:ns1="f6f59e2a-72cf-4e98-8507-d5f2b131d468" xmlns:ns2="http://schemas.microsoft.com/sharepoint/v3" xmlns:ns3="59da1016-2a1b-4f8a-9768-d7a4932f6f16" targetNamespace="http://schemas.microsoft.com/office/2006/metadata/properties" ma:root="true" ma:fieldsID="48f41e87b46b6f3320b9a6cd036397ef" ns1:_="" ns2:_="" ns3:_="">
    <xsd:import namespace="f6f59e2a-72cf-4e98-8507-d5f2b131d468"/>
    <xsd:import namespace="http://schemas.microsoft.com/sharepoint/v3"/>
    <xsd:import namespace="59da1016-2a1b-4f8a-9768-d7a4932f6f16"/>
    <xsd:element name="properties">
      <xsd:complexType>
        <xsd:sequence>
          <xsd:element name="documentManagement">
            <xsd:complexType>
              <xsd:all>
                <xsd:element ref="ns1:Issue_x0020_Date" minOccurs="0"/>
                <xsd:element ref="ns1:Applies_x0020_to" minOccurs="0"/>
                <xsd:element ref="ns1:Category" minOccurs="0"/>
                <xsd:element ref="ns1:Location" minOccurs="0"/>
                <xsd:element ref="ns3:DocumentExpirationDate" minOccurs="0"/>
                <xsd:element ref="ns1:Click_x0020_to_x0020_Exclude_x0020_from_x0020_Webpart_x0020_List" minOccurs="0"/>
                <xsd:element ref="ns2:RoutingRuleDescription" minOccurs="0"/>
                <xsd:element ref="ns3:IACategory" minOccurs="0"/>
                <xsd:element ref="ns2:URL" minOccurs="0"/>
                <xsd:element ref="ns3:IATopic" minOccurs="0"/>
                <xsd:element ref="ns3:IASubtopic" minOccurs="0"/>
                <xsd:element ref="ns1:Meta_x0020_Description" minOccurs="0"/>
                <xsd:element ref="ns1:Metadata" minOccurs="0"/>
                <xsd:element ref="ns1:Meta_x0020_Keywords" minOccurs="0"/>
                <xsd:element ref="ns3:SharedWithUsers" minOccurs="0"/>
                <xsd:element ref="ns1:Program" minOccurs="0"/>
                <xsd:element ref="ns1:Meeting"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6f59e2a-72cf-4e98-8507-d5f2b131d468" elementFormDefault="qualified">
    <xsd:import namespace="http://schemas.microsoft.com/office/2006/documentManagement/types"/>
    <xsd:import namespace="http://schemas.microsoft.com/office/infopath/2007/PartnerControls"/>
    <xsd:element name="Issue_x0020_Date" ma:index="0" nillable="true" ma:displayName="Issue date" ma:format="DateOnly" ma:internalName="Issue_x0020_Date" ma:readOnly="false">
      <xsd:simpleType>
        <xsd:restriction base="dms:DateTime"/>
      </xsd:simpleType>
    </xsd:element>
    <xsd:element name="Applies_x0020_to" ma:index="3" nillable="true" ma:displayName="Applies to" ma:description="For provider updates: Choose the provider type(s) the update applies to." ma:internalName="Applies_x0020_to" ma:readOnly="false">
      <xsd:complexType>
        <xsd:complexContent>
          <xsd:extension base="dms:MultiChoiceFillIn">
            <xsd:sequence>
              <xsd:element name="Value" maxOccurs="unbounded" minOccurs="0" nillable="true">
                <xsd:simpleType>
                  <xsd:union memberTypes="dms:Text">
                    <xsd:simpleType>
                      <xsd:restriction base="dms:Choice">
                        <xsd:enumeration value="All Behavioral Health Providers"/>
                        <xsd:enumeration value="All interested parties"/>
                        <xsd:enumeration value="Adult Foster Homes"/>
                        <xsd:enumeration value="Community-Based Organizations"/>
                        <xsd:enumeration value="Community Mental Health Programs"/>
                        <xsd:enumeration value="Licensed Residential Programs"/>
                        <xsd:enumeration value="Peer-Run Organizations"/>
                        <xsd:enumeration value="Peer Support Specialists"/>
                        <xsd:enumeration value="Personal Support Workers"/>
                        <xsd:enumeration value="Recovery Support Programs"/>
                        <xsd:enumeration value="Residential Treatment Facilities"/>
                        <xsd:enumeration value="Residential Treatment Homes"/>
                        <xsd:enumeration value="Secure Residential Treatment Facilities"/>
                        <xsd:enumeration value="Young Adults in Transition Programs"/>
                      </xsd:restriction>
                    </xsd:simpleType>
                  </xsd:union>
                </xsd:simpleType>
              </xsd:element>
            </xsd:sequence>
          </xsd:extension>
        </xsd:complexContent>
      </xsd:complexType>
    </xsd:element>
    <xsd:element name="Category" ma:index="4" nillable="true" ma:displayName="Category" ma:format="Dropdown" ma:internalName="Category" ma:readOnly="false">
      <xsd:simpleType>
        <xsd:restriction base="dms:Choice">
          <xsd:enumeration value="Brief Annual Screen"/>
          <xsd:enumeration value="Full Screen - Adolescents"/>
          <xsd:enumeration value="Full Screen - Adults"/>
          <xsd:enumeration value="Children - Adolescents"/>
          <xsd:enumeration value="Native American Population"/>
          <xsd:enumeration value="African-American Population"/>
          <xsd:enumeration value="Latino Population"/>
          <xsd:enumeration value="Approved Tribal Program"/>
          <xsd:enumeration value="Fidelity Scale"/>
          <xsd:enumeration value="Joint Interim Judiciary Committee"/>
          <xsd:enumeration value="Criminal Justice"/>
          <xsd:enumeration value="Reference Document"/>
        </xsd:restriction>
      </xsd:simpleType>
    </xsd:element>
    <xsd:element name="Location" ma:index="5" nillable="true" ma:displayName="Location" ma:description="Choose the page(s) this document should live on." ma:internalName="Location" ma:readOnly="false">
      <xsd:complexType>
        <xsd:complexContent>
          <xsd:extension base="dms:MultiChoice">
            <xsd:sequence>
              <xsd:element name="Value" maxOccurs="unbounded" minOccurs="0" nillable="true">
                <xsd:simpleType>
                  <xsd:restriction base="dms:Choice">
                    <xsd:enumeration value="Affordable Housing"/>
                    <xsd:enumeration value="Behavioral Health Mapping"/>
                    <xsd:enumeration value="Choice Model"/>
                    <xsd:enumeration value="Co-Occurring Disorders"/>
                    <xsd:enumeration value="Diversion Services"/>
                    <xsd:enumeration value="Evidence-Based Practices"/>
                    <xsd:enumeration value="Medication-Assisted Treatment"/>
                    <xsd:enumeration value="OCAC"/>
                    <xsd:enumeration value="PASRR"/>
                    <xsd:enumeration value="Provider Updates"/>
                    <xsd:enumeration value="Reporting Requirements"/>
                    <xsd:enumeration value="SBIRT"/>
                    <xsd:enumeration value="SBIRT Tools"/>
                    <xsd:enumeration value="Other"/>
                  </xsd:restriction>
                </xsd:simpleType>
              </xsd:element>
            </xsd:sequence>
          </xsd:extension>
        </xsd:complexContent>
      </xsd:complexType>
    </xsd:element>
    <xsd:element name="Click_x0020_to_x0020_Exclude_x0020_from_x0020_Webpart_x0020_List" ma:index="7" nillable="true" ma:displayName="Click to Exclude from Webpart List" ma:default="0" ma:description="Check yes if this document is a stand-alone document on the page." ma:internalName="Click_x0020_to_x0020_Exclude_x0020_from_x0020_Webpart_x0020_List" ma:readOnly="false">
      <xsd:simpleType>
        <xsd:restriction base="dms:Boolean"/>
      </xsd:simpleType>
    </xsd:element>
    <xsd:element name="Meta_x0020_Description" ma:index="19" nillable="true" ma:displayName="Meta Description" ma:hidden="true" ma:internalName="Meta_x0020_Description" ma:readOnly="false">
      <xsd:simpleType>
        <xsd:restriction base="dms:Text"/>
      </xsd:simpleType>
    </xsd:element>
    <xsd:element name="Metadata" ma:index="20" nillable="true" ma:displayName="Metadata" ma:hidden="true" ma:internalName="Metadata" ma:readOnly="false">
      <xsd:simpleType>
        <xsd:restriction base="dms:Note"/>
      </xsd:simpleType>
    </xsd:element>
    <xsd:element name="Meta_x0020_Keywords" ma:index="22" nillable="true" ma:displayName="Meta Keywords" ma:hidden="true" ma:internalName="Meta_x0020_Keywords" ma:readOnly="false">
      <xsd:simpleType>
        <xsd:restriction base="dms:Text"/>
      </xsd:simpleType>
    </xsd:element>
    <xsd:element name="Program" ma:index="25" nillable="true" ma:displayName="Program" ma:format="Dropdown" ma:internalName="Program">
      <xsd:simpleType>
        <xsd:restriction base="dms:Choice">
          <xsd:enumeration value="Aid and Assist"/>
          <xsd:enumeration value="Crisis Intervention Team Center of Excellence"/>
          <xsd:enumeration value="Jail Diversion"/>
        </xsd:restriction>
      </xsd:simpleType>
    </xsd:element>
    <xsd:element name="Meeting" ma:index="26" nillable="true" ma:displayName="Meeting" ma:list="{6ab41728-c798-41a4-b4e9-58677857ed59}" ma:internalName="Meeting" ma:showField="Meeting_x0020_Lookup_x0020_Refer">
      <xsd:simpleType>
        <xsd:restriction base="dms:Lookup"/>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RoutingRuleDescription" ma:index="8" nillable="true" ma:displayName="Description" ma:description="" ma:internalName="RoutingRuleDescription" ma:readOnly="false">
      <xsd:simpleType>
        <xsd:restriction base="dms:Text">
          <xsd:maxLength value="255"/>
        </xsd:restriction>
      </xsd:simpleType>
    </xsd:element>
    <xsd:element name="URL" ma:index="16" nillable="true" ma:displayName="URL" ma:format="Hyperlink" ma:internalName="URL" ma:readOnly="false">
      <xsd:complexType>
        <xsd:complexContent>
          <xsd:extension base="dms:URL">
            <xsd:sequence>
              <xsd:element name="Url" type="dms:ValidUrl" minOccurs="0" nillable="true"/>
              <xsd:element name="Description" type="xsd:string"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59da1016-2a1b-4f8a-9768-d7a4932f6f16" elementFormDefault="qualified">
    <xsd:import namespace="http://schemas.microsoft.com/office/2006/documentManagement/types"/>
    <xsd:import namespace="http://schemas.microsoft.com/office/infopath/2007/PartnerControls"/>
    <xsd:element name="DocumentExpirationDate" ma:index="6" nillable="true" ma:displayName="Document Expiration Date" ma:format="DateOnly" ma:internalName="DocumentExpirationDate" ma:readOnly="false">
      <xsd:simpleType>
        <xsd:restriction base="dms:DateTime"/>
      </xsd:simpleType>
    </xsd:element>
    <xsd:element name="IACategory" ma:index="15" nillable="true" ma:displayName="IA Category" ma:format="Dropdown" ma:hidden="true" ma:internalName="IACategory" ma:readOnly="false">
      <xsd:simpleType>
        <xsd:restriction base="dms:Choice">
          <xsd:enumeration value="About OHA"/>
          <xsd:enumeration value="Programs and Services"/>
          <xsd:enumeration value="Oregon Health Plan"/>
          <xsd:enumeration value="Health System Reform"/>
          <xsd:enumeration value="Licenses and Certificates"/>
          <xsd:enumeration value="Public Health"/>
        </xsd:restriction>
      </xsd:simpleType>
    </xsd:element>
    <xsd:element name="IATopic" ma:index="17" nillable="true" ma:displayName="IA Topic" ma:format="Dropdown" ma:hidden="true" ma:internalName="IATopic" ma:readOnly="false">
      <xsd:simpleType>
        <xsd:restriction base="dms:Choice">
          <xsd:enumeration value="About OHA - Agency Communications"/>
          <xsd:enumeration value="About OHA - Budget"/>
          <xsd:enumeration value="About OHA - Contacts"/>
          <xsd:enumeration value="About OHA - Grants &amp; Contracts"/>
          <xsd:enumeration value="About OHA - Jobs &amp; Employment"/>
          <xsd:enumeration value="About OHA - Organization"/>
          <xsd:enumeration value="About OHA - Policies"/>
          <xsd:enumeration value="About OHA - Public Meetings"/>
          <xsd:enumeration value="About OHA - Public Records"/>
          <xsd:enumeration value="About OHA - Questions &amp; Comments"/>
          <xsd:enumeration value="About OHA - Reports &amp; Data"/>
          <xsd:enumeration value="About OHA - Rulemaking"/>
          <xsd:enumeration value="Programs and Services - Behavioral Health"/>
          <xsd:enumeration value="Programs and Services - Contacts"/>
          <xsd:enumeration value="Programs and Services - Coordinated Care"/>
          <xsd:enumeration value="Programs and Services - Disease"/>
          <xsd:enumeration value="Programs and Services - Environment"/>
          <xsd:enumeration value="Programs and Services - Health Resources"/>
          <xsd:enumeration value="Programs and Services - OEBB"/>
          <xsd:enumeration value="Programs and Services - Oregon Health Plan"/>
          <xsd:enumeration value="Programs and Services - Oregon State Hospital"/>
          <xsd:enumeration value="Programs and Services - PEBB"/>
          <xsd:enumeration value="Programs and Services - Pharmacy"/>
          <xsd:enumeration value="Programs and Services - Prevention"/>
          <xsd:enumeration value="Programs and Services - Safety"/>
          <xsd:enumeration value="Oregon Health Plan - Agency Communications"/>
          <xsd:enumeration value="Oregon Health Plan - Benefits"/>
          <xsd:enumeration value="Oregon Health Plan - Contacts"/>
          <xsd:enumeration value="Oregon Health Plan - Coordinated Care"/>
          <xsd:enumeration value="Oregon Health Plan - Grants &amp; Contracts"/>
          <xsd:enumeration value="Oregon Health Plan - Health Resources"/>
          <xsd:enumeration value="Oregon Health Plan - Policies"/>
          <xsd:enumeration value="Oregon Health Plan - Providers and Partners"/>
          <xsd:enumeration value="Oregon Health Plan - Public Meetings"/>
          <xsd:enumeration value="Oregon Health Plan - Questions &amp; Comments"/>
          <xsd:enumeration value="Oregon Health Plan - Rule Making"/>
          <xsd:enumeration value="Health System Reform - Agency Communications"/>
          <xsd:enumeration value="Health System Reform - Coordinated Care"/>
          <xsd:enumeration value="Health System Reform - Public Meetings"/>
          <xsd:enumeration value="Health System Reform - Questions &amp; Comments"/>
          <xsd:enumeration value="Health System Reform - Reports &amp; Data"/>
          <xsd:enumeration value="Licenses and Certificates - Certificates"/>
          <xsd:enumeration value="Licenses and Certificates - Contacts"/>
          <xsd:enumeration value="Licenses and Certificates - Licenses"/>
          <xsd:enumeration value="Licenses and Certificates - Vital Records"/>
          <xsd:enumeration value="Public Health - Agency Communications"/>
          <xsd:enumeration value="Public Health - Contacts"/>
          <xsd:enumeration value="Public Health - Disease"/>
          <xsd:enumeration value="Public Health - Environment"/>
          <xsd:enumeration value="Public Health - Health Resources"/>
          <xsd:enumeration value="Public Health - Questions &amp; Comments"/>
          <xsd:enumeration value="Public Health - Prevention"/>
          <xsd:enumeration value="Public Health - Providers and Partners"/>
          <xsd:enumeration value="Public Health - Reports &amp; Data"/>
          <xsd:enumeration value="Public Health - Safety"/>
          <xsd:enumeration value="Public Health - Vital Records"/>
        </xsd:restriction>
      </xsd:simpleType>
    </xsd:element>
    <xsd:element name="IASubtopic" ma:index="18" nillable="true" ma:displayName="IA Subtopic" ma:format="Dropdown" ma:hidden="true" ma:internalName="IASubtopic" ma:readOnly="false">
      <xsd:simpleType>
        <xsd:restriction base="dms:Choice">
          <xsd:enumeration value="Addiction Services - Alcohol"/>
          <xsd:enumeration value="Addiction Services - Drug"/>
          <xsd:enumeration value="Addiction Services - Gambling"/>
          <xsd:enumeration value="Addiction Services - Tobacco"/>
          <xsd:enumeration value="Applications"/>
          <xsd:enumeration value="Benefits - Health Plans"/>
          <xsd:enumeration value="Benefits - OEBB"/>
          <xsd:enumeration value="Benefits - OHP"/>
          <xsd:enumeration value="Benefits - PEBB"/>
          <xsd:enumeration value="Benefits - Retirement"/>
          <xsd:enumeration value="Budget - Agency Summary"/>
          <xsd:enumeration value="Budget - Agency Request (ARB)"/>
          <xsd:enumeration value="Budget - Governors Budget"/>
          <xsd:enumeration value="Budget - Infrastructure"/>
          <xsd:enumeration value="Budget - Legislatively Adopted (LAB)"/>
          <xsd:enumeration value="Budget - Legislative action"/>
          <xsd:enumeration value="Budget - Overview"/>
          <xsd:enumeration value="Budget - Policy Option Package (POP)"/>
          <xsd:enumeration value="Budget - Priorities"/>
          <xsd:enumeration value="Budget - Program"/>
          <xsd:enumeration value="Budget - Reduction"/>
          <xsd:enumeration value="Budget - Strategic funding proposal"/>
          <xsd:enumeration value="Budget - Special report"/>
          <xsd:enumeration value="Budget - Stakeholder meeting"/>
          <xsd:enumeration value="CCO - Contact"/>
          <xsd:enumeration value="CCO - Audited Financial Statement"/>
          <xsd:enumeration value="CCO - Interim Financial Statement"/>
          <xsd:enumeration value="CCO - Internal Financial Statement"/>
          <xsd:enumeration value="Clean Air"/>
          <xsd:enumeration value="Clean Water"/>
          <xsd:enumeration value="Clinics"/>
          <xsd:enumeration value="Commissions"/>
          <xsd:enumeration value="Committee Members"/>
          <xsd:enumeration value="Committees"/>
          <xsd:enumeration value="Crisis Services"/>
          <xsd:enumeration value="Drug Addiction Services"/>
          <xsd:enumeration value="Electronic Health Care Records (EHR)"/>
          <xsd:enumeration value="Emergency Preparedness"/>
          <xsd:enumeration value="Environmental Pollution"/>
          <xsd:enumeration value="Featured Content"/>
          <xsd:enumeration value="Fees"/>
          <xsd:enumeration value="Health Services - Primary Care Home"/>
          <xsd:enumeration value="Health Services - Prioritized list"/>
          <xsd:enumeration value="ICD-10"/>
          <xsd:enumeration value="Immunizations"/>
          <xsd:enumeration value="Legislation - Bills"/>
          <xsd:enumeration value="Legislation - Contact"/>
          <xsd:enumeration value="Legislation - Highlights"/>
          <xsd:enumeration value="Legislation - Session Summary"/>
          <xsd:enumeration value="Materials - Commission"/>
          <xsd:enumeration value="Materials - Committee"/>
          <xsd:enumeration value="Materials - Coverage Guidance"/>
          <xsd:enumeration value="Materials - Evidence-based Guidelines"/>
          <xsd:enumeration value="Materials - Health care plan details"/>
          <xsd:enumeration value="Materials - Health care plan overview"/>
          <xsd:enumeration value="Materials - Meeting Document"/>
          <xsd:enumeration value="Materials - Meeting Recording"/>
          <xsd:enumeration value="Materials - Meeting Schedule"/>
          <xsd:enumeration value="Materials - Open Enrollment"/>
          <xsd:enumeration value="Materials - Training"/>
          <xsd:enumeration value="Materials - Webinar"/>
          <xsd:enumeration value="Materials - Workgroup"/>
          <xsd:enumeration value="Medical Marijuana (OMMP)"/>
          <xsd:enumeration value="Medical Services"/>
          <xsd:enumeration value="Meeting Document"/>
          <xsd:enumeration value="Meeting Schedule"/>
          <xsd:enumeration value="Mental Health Services"/>
          <xsd:enumeration value="Metrics - Behavioral Health"/>
          <xsd:enumeration value="Metrics - CCO"/>
          <xsd:enumeration value="Metrics - Demographics"/>
          <xsd:enumeration value="Metrics - Hospital Performance"/>
          <xsd:enumeration value="Metrics - Incentive"/>
          <xsd:enumeration value="Metrics - Measures and Outcomes Tracking (MOTS)"/>
          <xsd:enumeration value="Metrics - ONE Eligibility system"/>
          <xsd:enumeration value="Metrics - Prevention"/>
          <xsd:enumeration value="Metrics - Rural health"/>
          <xsd:enumeration value="Metrics - State-Wide"/>
          <xsd:enumeration value="News Letter"/>
          <xsd:enumeration value="News Release"/>
          <xsd:enumeration value="OHP - Medicaid Waiver"/>
          <xsd:enumeration value="OHP - Provider Announcement"/>
          <xsd:enumeration value="OHP - Provider Rates"/>
          <xsd:enumeration value="Preferred Drug List"/>
          <xsd:enumeration value="Prescription Drugs - Monitoring"/>
          <xsd:enumeration value="Prescription Drugs - Preferred List"/>
          <xsd:enumeration value="Prescription Drugs - Subsidy"/>
          <xsd:enumeration value="Prescription Drugs Subsidy"/>
          <xsd:enumeration value="Technical Assistance"/>
          <xsd:enumeration value="Training"/>
          <xsd:enumeration value="Vital Statistics - Birth Certificate"/>
          <xsd:enumeration value="Vital Statistics - Certificate Death"/>
          <xsd:enumeration value="Vital Statistics - Data Use Requests"/>
          <xsd:enumeration value="Vital Statistics - Divorce Data"/>
          <xsd:enumeration value="Vital Statistics - Domestic Partnership Data"/>
          <xsd:enumeration value="Vital Statistics - Fetal Death Data"/>
          <xsd:enumeration value="Vital Statistics - Marriage Data"/>
          <xsd:enumeration value="Vital Statistics - Teen Pregnancy Data"/>
          <xsd:enumeration value="Wellness - Exercise"/>
          <xsd:enumeration value="Wellness - HEM"/>
          <xsd:enumeration value="Wellness - Intervention"/>
          <xsd:enumeration value="Wellness - Pain Management"/>
          <xsd:enumeration value="Wellness - Reproductive Health"/>
          <xsd:enumeration value="Wellness - Stress Relief"/>
        </xsd:restriction>
      </xsd:simpleType>
    </xsd:element>
    <xsd:element name="SharedWithUsers" ma:index="2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0" ma:displayName="Content Type"/>
        <xsd:element ref="dc:title" maxOccurs="1" ma:index="2" ma:displayName="Title"/>
        <xsd:element ref="dc:subject" minOccurs="0" maxOccurs="1"/>
        <xsd:element ref="dc:description" minOccurs="0" maxOccurs="1"/>
        <xsd:element name="keywords" minOccurs="0" maxOccurs="1" type="xsd:string"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6F689EF-7699-4F7D-92C0-5FAC1A863F42}">
  <ds:schemaRefs>
    <ds:schemaRef ds:uri="http://schemas.microsoft.com/office/2006/metadata/properties"/>
    <ds:schemaRef ds:uri="http://schemas.microsoft.com/office/infopath/2007/PartnerControls"/>
    <ds:schemaRef ds:uri="d0976d54-68fa-4cb4-95ff-be7b52ec8c1a"/>
    <ds:schemaRef ds:uri="db94bc92-bf81-4e68-a4e8-190f1e36c058"/>
  </ds:schemaRefs>
</ds:datastoreItem>
</file>

<file path=customXml/itemProps2.xml><?xml version="1.0" encoding="utf-8"?>
<ds:datastoreItem xmlns:ds="http://schemas.openxmlformats.org/officeDocument/2006/customXml" ds:itemID="{D5EF97B3-88C0-4A9F-BE27-975BC1D0E8F7}">
  <ds:schemaRefs>
    <ds:schemaRef ds:uri="http://schemas.microsoft.com/sharepoint/v3/contenttype/forms"/>
  </ds:schemaRefs>
</ds:datastoreItem>
</file>

<file path=customXml/itemProps3.xml><?xml version="1.0" encoding="utf-8"?>
<ds:datastoreItem xmlns:ds="http://schemas.openxmlformats.org/officeDocument/2006/customXml" ds:itemID="{0E5B3F0A-A96E-4DAD-B986-A40A5619CA0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17</vt:i4>
      </vt:variant>
    </vt:vector>
  </HeadingPairs>
  <TitlesOfParts>
    <vt:vector size="24" baseType="lpstr">
      <vt:lpstr>Instructions</vt:lpstr>
      <vt:lpstr>1. Invoice Form</vt:lpstr>
      <vt:lpstr>2. Expenditure Details</vt:lpstr>
      <vt:lpstr>3. Certification</vt:lpstr>
      <vt:lpstr>Data Entry Import</vt:lpstr>
      <vt:lpstr>Data Validation</vt:lpstr>
      <vt:lpstr>Smartsheet Export</vt:lpstr>
      <vt:lpstr>Benton</vt:lpstr>
      <vt:lpstr>Clatsop</vt:lpstr>
      <vt:lpstr>Curry</vt:lpstr>
      <vt:lpstr>Development_Costs</vt:lpstr>
      <vt:lpstr>Douglas</vt:lpstr>
      <vt:lpstr>Jackson</vt:lpstr>
      <vt:lpstr>Lane</vt:lpstr>
      <vt:lpstr>Lincoln</vt:lpstr>
      <vt:lpstr>Linn</vt:lpstr>
      <vt:lpstr>Marion</vt:lpstr>
      <vt:lpstr>Multnomah</vt:lpstr>
      <vt:lpstr>Organizations</vt:lpstr>
      <vt:lpstr>Polk</vt:lpstr>
      <vt:lpstr>Start_Up_Costs</vt:lpstr>
      <vt:lpstr>Umatilla</vt:lpstr>
      <vt:lpstr>Wasco</vt:lpstr>
      <vt:lpstr>Yamhill</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HB 5024 Monthly Invoice Template</dc:title>
  <dc:subject/>
  <dc:creator>Susan G Lind</dc:creator>
  <cp:keywords/>
  <dc:description/>
  <cp:lastModifiedBy>De La Fuente, Luis</cp:lastModifiedBy>
  <cp:revision/>
  <dcterms:created xsi:type="dcterms:W3CDTF">2019-02-22T19:49:01Z</dcterms:created>
  <dcterms:modified xsi:type="dcterms:W3CDTF">2023-08-24T15:15:29Z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0x010100C43236BED640FB4581DBE523032E26F0</vt:lpwstr>
  </property>
  <property fmtid="{D5CDD505-2E9C-101B-9397-08002B2CF9AE}" pid="3" name="MediaServiceImageTags">
    <vt:lpwstr/>
  </property>
  <property fmtid="{D5CDD505-2E9C-101B-9397-08002B2CF9AE}" pid="4" name="xd_ProgID">
    <vt:lpwstr/>
  </property>
  <property fmtid="{D5CDD505-2E9C-101B-9397-08002B2CF9AE}" pid="5" name="ComplianceAssetId">
    <vt:lpwstr/>
  </property>
  <property fmtid="{D5CDD505-2E9C-101B-9397-08002B2CF9AE}" pid="6" name="TemplateUrl">
    <vt:lpwstr/>
  </property>
  <property fmtid="{D5CDD505-2E9C-101B-9397-08002B2CF9AE}" pid="7" name="_ExtendedDescription">
    <vt:lpwstr/>
  </property>
  <property fmtid="{D5CDD505-2E9C-101B-9397-08002B2CF9AE}" pid="8" name="TriggerFlowInfo">
    <vt:lpwstr/>
  </property>
  <property fmtid="{D5CDD505-2E9C-101B-9397-08002B2CF9AE}" pid="9" name="xd_Signature">
    <vt:bool>false</vt:bool>
  </property>
  <property fmtid="{D5CDD505-2E9C-101B-9397-08002B2CF9AE}" pid="10" name="MSIP_Label_ea60d57e-af5b-4752-ac57-3e4f28ca11dc_Enabled">
    <vt:lpwstr>true</vt:lpwstr>
  </property>
  <property fmtid="{D5CDD505-2E9C-101B-9397-08002B2CF9AE}" pid="11" name="MSIP_Label_ea60d57e-af5b-4752-ac57-3e4f28ca11dc_SetDate">
    <vt:lpwstr>2023-03-20T16:38:41Z</vt:lpwstr>
  </property>
  <property fmtid="{D5CDD505-2E9C-101B-9397-08002B2CF9AE}" pid="12" name="MSIP_Label_ea60d57e-af5b-4752-ac57-3e4f28ca11dc_Method">
    <vt:lpwstr>Standard</vt:lpwstr>
  </property>
  <property fmtid="{D5CDD505-2E9C-101B-9397-08002B2CF9AE}" pid="13" name="MSIP_Label_ea60d57e-af5b-4752-ac57-3e4f28ca11dc_Name">
    <vt:lpwstr>ea60d57e-af5b-4752-ac57-3e4f28ca11dc</vt:lpwstr>
  </property>
  <property fmtid="{D5CDD505-2E9C-101B-9397-08002B2CF9AE}" pid="14" name="MSIP_Label_ea60d57e-af5b-4752-ac57-3e4f28ca11dc_SiteId">
    <vt:lpwstr>36da45f1-dd2c-4d1f-af13-5abe46b99921</vt:lpwstr>
  </property>
  <property fmtid="{D5CDD505-2E9C-101B-9397-08002B2CF9AE}" pid="15" name="MSIP_Label_ea60d57e-af5b-4752-ac57-3e4f28ca11dc_ActionId">
    <vt:lpwstr>e13d3fa8-2d94-470a-bdb6-ac6c57d18911</vt:lpwstr>
  </property>
  <property fmtid="{D5CDD505-2E9C-101B-9397-08002B2CF9AE}" pid="16" name="MSIP_Label_ea60d57e-af5b-4752-ac57-3e4f28ca11dc_ContentBits">
    <vt:lpwstr>0</vt:lpwstr>
  </property>
  <property fmtid="{D5CDD505-2E9C-101B-9397-08002B2CF9AE}" pid="17" name="WorkflowChangePath">
    <vt:lpwstr>dafb592c-b740-41da-a45e-b0a4e2b87d8a,4;</vt:lpwstr>
  </property>
</Properties>
</file>