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rogram Statement" sheetId="1" r:id="rId1"/>
    <sheet name="County Summary" sheetId="2" state="hidden" r:id="rId2"/>
    <sheet name="Data" sheetId="3" state="hidden" r:id="rId3"/>
    <sheet name="ESRI_ATTRIBUTES_SHEET" sheetId="4" state="veryHidden" r:id="rId4"/>
    <sheet name="ESRI_FEATURES_SHEET" sheetId="5" state="veryHidden" r:id="rId5"/>
    <sheet name="ESRI_STATUS_SHEET" sheetId="6" state="veryHidden" r:id="rId6"/>
    <sheet name="ESRI_MAPINFO_SHEET" sheetId="7" state="veryHidden" r:id="rId7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<sst xmlns="http://schemas.openxmlformats.org/spreadsheetml/2006/main" count="888" uniqueCount="371">
  <si>
    <t>PGE</t>
  </si>
  <si>
    <t>Multnomah</t>
  </si>
  <si>
    <t>Uptown Tower</t>
  </si>
  <si>
    <t>Douglas</t>
  </si>
  <si>
    <t>Trillium Terrace</t>
  </si>
  <si>
    <t>Washington</t>
  </si>
  <si>
    <t>Spruce Place</t>
  </si>
  <si>
    <t>Spencer House Apartments</t>
  </si>
  <si>
    <t>Marion</t>
  </si>
  <si>
    <t>Robert Lindsay Tower / Parkway</t>
  </si>
  <si>
    <t>Park Tower Apartments</t>
  </si>
  <si>
    <t>Miracles Club</t>
  </si>
  <si>
    <t>McCoy Village</t>
  </si>
  <si>
    <t>Maples II Apts</t>
  </si>
  <si>
    <t>Lexington Apartments</t>
  </si>
  <si>
    <t>Klamath</t>
  </si>
  <si>
    <t>High Valley Estates</t>
  </si>
  <si>
    <t>Greenview Terrace Apts</t>
  </si>
  <si>
    <t>Gray's Landing</t>
  </si>
  <si>
    <t>Glisan Commons Phase II</t>
  </si>
  <si>
    <t>Firland Apts</t>
  </si>
  <si>
    <t>Farmington Meadows</t>
  </si>
  <si>
    <t>Deschutes</t>
  </si>
  <si>
    <t>Eastlake Village II &amp; Aspen Villas</t>
  </si>
  <si>
    <t>CSI GH Cornell Rd</t>
  </si>
  <si>
    <t>Jefferson</t>
  </si>
  <si>
    <t>Crooked River Apts</t>
  </si>
  <si>
    <t>Crestview Court Apartments</t>
  </si>
  <si>
    <t>Clifford Apts</t>
  </si>
  <si>
    <t>Chaucer Court</t>
  </si>
  <si>
    <t>Canyon East</t>
  </si>
  <si>
    <t>Camas Ridge Apartments</t>
  </si>
  <si>
    <t>Bridge Meadows</t>
  </si>
  <si>
    <t>Beaver State Apts</t>
  </si>
  <si>
    <t>Clackamas</t>
  </si>
  <si>
    <t>Acadia Garden</t>
  </si>
  <si>
    <t>1200 Building</t>
  </si>
  <si>
    <t>County</t>
  </si>
  <si>
    <t>Project Name</t>
  </si>
  <si>
    <t>41071</t>
  </si>
  <si>
    <t>Yamhill</t>
  </si>
  <si>
    <t>41069</t>
  </si>
  <si>
    <t>Wheeler</t>
  </si>
  <si>
    <t>41067</t>
  </si>
  <si>
    <t>41065</t>
  </si>
  <si>
    <t>Wasco</t>
  </si>
  <si>
    <t>41063</t>
  </si>
  <si>
    <t>Wallowa</t>
  </si>
  <si>
    <t>41061</t>
  </si>
  <si>
    <t>Union</t>
  </si>
  <si>
    <t>41059</t>
  </si>
  <si>
    <t>Umatilla</t>
  </si>
  <si>
    <t>41057</t>
  </si>
  <si>
    <t>Tillamook</t>
  </si>
  <si>
    <t>41055</t>
  </si>
  <si>
    <t>Sherman</t>
  </si>
  <si>
    <t>41053</t>
  </si>
  <si>
    <t>Polk</t>
  </si>
  <si>
    <t>41051</t>
  </si>
  <si>
    <t>41049</t>
  </si>
  <si>
    <t>Morrow</t>
  </si>
  <si>
    <t>41047</t>
  </si>
  <si>
    <t>41045</t>
  </si>
  <si>
    <t>Malheur</t>
  </si>
  <si>
    <t>41043</t>
  </si>
  <si>
    <t>Linn</t>
  </si>
  <si>
    <t>41041</t>
  </si>
  <si>
    <t>Lincoln</t>
  </si>
  <si>
    <t>41039</t>
  </si>
  <si>
    <t>Lane</t>
  </si>
  <si>
    <t>41037</t>
  </si>
  <si>
    <t>Lake</t>
  </si>
  <si>
    <t>41035</t>
  </si>
  <si>
    <t>41033</t>
  </si>
  <si>
    <t>Josephine</t>
  </si>
  <si>
    <t>41031</t>
  </si>
  <si>
    <t>41029</t>
  </si>
  <si>
    <t>Jackson</t>
  </si>
  <si>
    <t>41027</t>
  </si>
  <si>
    <t>Hood River</t>
  </si>
  <si>
    <t>41025</t>
  </si>
  <si>
    <t>Harney</t>
  </si>
  <si>
    <t>41023</t>
  </si>
  <si>
    <t>Grant</t>
  </si>
  <si>
    <t>41021</t>
  </si>
  <si>
    <t>Gilliam</t>
  </si>
  <si>
    <t>41019</t>
  </si>
  <si>
    <t>41017</t>
  </si>
  <si>
    <t>41015</t>
  </si>
  <si>
    <t>Curry</t>
  </si>
  <si>
    <t>41013</t>
  </si>
  <si>
    <t>Crook</t>
  </si>
  <si>
    <t>41011</t>
  </si>
  <si>
    <t>Coos</t>
  </si>
  <si>
    <t>41009</t>
  </si>
  <si>
    <t>Columbia</t>
  </si>
  <si>
    <t>41007</t>
  </si>
  <si>
    <t>Clatsop</t>
  </si>
  <si>
    <t>41005</t>
  </si>
  <si>
    <t>41003</t>
  </si>
  <si>
    <t>Benton</t>
  </si>
  <si>
    <t>41001</t>
  </si>
  <si>
    <t>Baker</t>
  </si>
  <si>
    <t>County FIPS</t>
  </si>
  <si>
    <t>Expenditures Since 2009 ($)</t>
  </si>
  <si>
    <t>Expenditures 15-17 ($)</t>
  </si>
  <si>
    <t>Expenditures 13-15 ($)</t>
  </si>
  <si>
    <t>Expenditures 11-13 ($)</t>
  </si>
  <si>
    <t>Expenditures 09-11 ($)</t>
  </si>
  <si>
    <t>Creekside Woods</t>
  </si>
  <si>
    <t>CSI MRDD Group Home Aloha</t>
  </si>
  <si>
    <t>CSI MRDD Group Home Burnside</t>
  </si>
  <si>
    <t>Emerald Pointe</t>
  </si>
  <si>
    <t>Musolf Manor</t>
  </si>
  <si>
    <t>Nuevo Amanecer I</t>
  </si>
  <si>
    <t>Nuevo Amanecer II</t>
  </si>
  <si>
    <t>Rain Garden Apts</t>
  </si>
  <si>
    <t>Roselyn Apartments</t>
  </si>
  <si>
    <t>Shaver Green</t>
  </si>
  <si>
    <t>Town Center Station</t>
  </si>
  <si>
    <t>Walnut Park - Portland</t>
  </si>
  <si>
    <t>Beacon Crest Apts</t>
  </si>
  <si>
    <t>Quimby Apartments Renewal</t>
  </si>
  <si>
    <t>Linnhaven &amp; Stonebrook</t>
  </si>
  <si>
    <t>Hotel North Bend</t>
  </si>
  <si>
    <t>Madrona Studios - Condo A</t>
  </si>
  <si>
    <t>Discovery Park Lodge</t>
  </si>
  <si>
    <t>Gold Coast Apartments</t>
  </si>
  <si>
    <t>Scenic Heights</t>
  </si>
  <si>
    <t>Sandhill Apts</t>
  </si>
  <si>
    <t>Madrona Studios - Condo B</t>
  </si>
  <si>
    <t>Snowberry Brook</t>
  </si>
  <si>
    <t>Program Statement</t>
  </si>
  <si>
    <t>Multi-Family Weatherization</t>
  </si>
  <si>
    <t>Starting Balance - July 1, 2009</t>
  </si>
  <si>
    <t>Public Purpose Charge</t>
  </si>
  <si>
    <t>Program</t>
  </si>
  <si>
    <t>PGE Committed but Not Disbursed</t>
  </si>
  <si>
    <t>Total Reserved</t>
  </si>
  <si>
    <t>Total Revenue</t>
  </si>
  <si>
    <t>PGE Starting Balance - July 1, 2009</t>
  </si>
  <si>
    <t>(Concatenate)</t>
  </si>
  <si>
    <t>REVENUE</t>
  </si>
  <si>
    <t>EXPENDITURES</t>
  </si>
  <si>
    <t>Expenditures 11-12 ($)</t>
  </si>
  <si>
    <t>{"extentsLinked":false,"version":1}</t>
  </si>
  <si>
    <t>Funded through Public Purpose Charge - Weatherization</t>
  </si>
  <si>
    <t>Total Expenditures</t>
  </si>
  <si>
    <t>PAC</t>
  </si>
  <si>
    <t>Admin</t>
  </si>
  <si>
    <t>Other Revenue</t>
  </si>
  <si>
    <t>Interactive Map</t>
  </si>
  <si>
    <t>(Statewide)</t>
  </si>
  <si>
    <t>Big Valley Apartments</t>
  </si>
  <si>
    <t>Julian Hotel Apartments</t>
  </si>
  <si>
    <t>Pacific Park Apartments</t>
  </si>
  <si>
    <t>Seavey Meadows Phase 3</t>
  </si>
  <si>
    <t>Abigail</t>
  </si>
  <si>
    <t>Bluffs at Ratcliff</t>
  </si>
  <si>
    <t>Bridge Meadows Beaverton</t>
  </si>
  <si>
    <t>Bronaugh Building</t>
  </si>
  <si>
    <t>Capitol Plaza</t>
  </si>
  <si>
    <t>Garlington Housing</t>
  </si>
  <si>
    <t>Hawthorne East</t>
  </si>
  <si>
    <t>Orchards at Orenco II</t>
  </si>
  <si>
    <t>Rondel Court</t>
  </si>
  <si>
    <t>Rosewood Plaza</t>
  </si>
  <si>
    <t>Station 162</t>
  </si>
  <si>
    <t>Westmoreland's Union Manor</t>
  </si>
  <si>
    <t>OHCS</t>
  </si>
  <si>
    <t>Miracles-Central Apartments</t>
  </si>
  <si>
    <t>Naya Generations</t>
  </si>
  <si>
    <t>Town Center Greens</t>
  </si>
  <si>
    <t>PAC Committed but Not Dispersed</t>
  </si>
  <si>
    <t>Currently Reserved ($)</t>
  </si>
  <si>
    <t>Total Exp+Res ($)</t>
  </si>
  <si>
    <t>Hill Park Apartments</t>
  </si>
  <si>
    <t>Woodland Park Apts</t>
  </si>
  <si>
    <t>PAC Starting Balance - July 1, 2009</t>
  </si>
  <si>
    <t>Transfers from ECHO</t>
  </si>
  <si>
    <t>Stephens Creek Crossing South</t>
  </si>
  <si>
    <t>Weaver's Way</t>
  </si>
  <si>
    <t>Pomeroy Place</t>
  </si>
  <si>
    <t>Sky Meadows</t>
  </si>
  <si>
    <t>Azimuth 315</t>
  </si>
  <si>
    <t>Rogue River Affordable Housing</t>
  </si>
  <si>
    <t>Cornelius Place</t>
  </si>
  <si>
    <t>Fairview Arms</t>
  </si>
  <si>
    <t>Fircrest Manor Apartments</t>
  </si>
  <si>
    <t>Viking Village</t>
  </si>
  <si>
    <t>Beatrice Morrow Apts</t>
  </si>
  <si>
    <t>Park Ave &amp; Esperanza Court</t>
  </si>
  <si>
    <t>Orchards at Orenco III</t>
  </si>
  <si>
    <t>Kings &amp; Park Apts</t>
  </si>
  <si>
    <t>CCC 6905 Interstate</t>
  </si>
  <si>
    <t>Stark Street Apts</t>
  </si>
  <si>
    <t>PGE Committed to TRC for new program design contract</t>
  </si>
  <si>
    <t>PAC Committed to TRC for new program design contract</t>
  </si>
  <si>
    <t>PAC Expended to TRC for new program design contract</t>
  </si>
  <si>
    <t>PGE Expended to TRC for new program design contract</t>
  </si>
  <si>
    <t>Balance to Allocate PGE as of 9/30/17</t>
  </si>
  <si>
    <t>Balance to Allocate PAC as of 9/30/17</t>
  </si>
  <si>
    <t>Expenditures 17-19 ($)</t>
  </si>
  <si>
    <t>TRC</t>
  </si>
  <si>
    <t>Broadway Place</t>
  </si>
  <si>
    <t>Broadway Vantage</t>
  </si>
  <si>
    <t>Colonia Libertad</t>
  </si>
  <si>
    <t>CSI 187th MRDD Group Home</t>
  </si>
  <si>
    <t>Esperanza Court</t>
  </si>
  <si>
    <t>Estate Building</t>
  </si>
  <si>
    <t>Garden Grove Apts</t>
  </si>
  <si>
    <t>Grandview Homes</t>
  </si>
  <si>
    <t>Greenburg Oaks</t>
  </si>
  <si>
    <t>Hazedel Seniors</t>
  </si>
  <si>
    <t>Leander Court</t>
  </si>
  <si>
    <t>Lincoln Woods</t>
  </si>
  <si>
    <t>Mt Hood Community Apts</t>
  </si>
  <si>
    <t>Oleson Woods Apartments</t>
  </si>
  <si>
    <t>Patton Park Apartments</t>
  </si>
  <si>
    <t>Plaza Los Robles</t>
  </si>
  <si>
    <t>Shelly's House</t>
  </si>
  <si>
    <t>Tillicum Court Apts</t>
  </si>
  <si>
    <t>Tryon Mews Apartments</t>
  </si>
  <si>
    <t>72 Foster</t>
  </si>
  <si>
    <t>Eastside Campus Apts</t>
  </si>
  <si>
    <t>Concord</t>
  </si>
  <si>
    <t>Jade</t>
  </si>
  <si>
    <t>Greens Apts</t>
  </si>
  <si>
    <t>Orchards at Orenco</t>
  </si>
  <si>
    <t>Ramona Apartments</t>
  </si>
  <si>
    <t>Rockwood Building</t>
  </si>
  <si>
    <t>Watershed at Hillsdale</t>
  </si>
  <si>
    <t>Vermont Springs</t>
  </si>
  <si>
    <t>Nawikka Court Apartments</t>
  </si>
  <si>
    <t>Martin Luther King Manor</t>
  </si>
  <si>
    <t>Jeffrey Apartments</t>
  </si>
  <si>
    <t>Kaiser</t>
  </si>
  <si>
    <t>Seneca Terrace</t>
  </si>
  <si>
    <t>River Place Parcel 3</t>
  </si>
  <si>
    <t>Azimuth 315PAC</t>
  </si>
  <si>
    <t>Beacon Crest AptsPAC</t>
  </si>
  <si>
    <t>Beaver State AptsPAC</t>
  </si>
  <si>
    <t>Big Valley ApartmentsPAC</t>
  </si>
  <si>
    <t>Camas Ridge ApartmentsPAC</t>
  </si>
  <si>
    <t>Canyon EastPAC</t>
  </si>
  <si>
    <t>Chaucer CourtPAC</t>
  </si>
  <si>
    <t>ConcordPAC</t>
  </si>
  <si>
    <t>Crooked River AptsPAC</t>
  </si>
  <si>
    <t>Discovery Park LodgePAC</t>
  </si>
  <si>
    <t>Eastlake Village II &amp; Aspen VillasPAC</t>
  </si>
  <si>
    <t>Gold Coast ApartmentsPAC</t>
  </si>
  <si>
    <t>Greens AptsPAC</t>
  </si>
  <si>
    <t>High Valley EstatesPAC</t>
  </si>
  <si>
    <t>Hotel North BendPAC</t>
  </si>
  <si>
    <t>Julian Hotel ApartmentsPAC</t>
  </si>
  <si>
    <t>KaiserPAC</t>
  </si>
  <si>
    <t>Linnhaven &amp; StonebrookPAC</t>
  </si>
  <si>
    <t>Madrona Studios - Condo APAC</t>
  </si>
  <si>
    <t>Madrona Studios - Condo BPAC</t>
  </si>
  <si>
    <t>Pacific Park ApartmentsPAC</t>
  </si>
  <si>
    <t>Park Tower ApartmentsPAC</t>
  </si>
  <si>
    <t>Quimby Apartments RenewalPAC</t>
  </si>
  <si>
    <t>Rogue River Affordable HousingPAC</t>
  </si>
  <si>
    <t>Sandhill AptsPAC</t>
  </si>
  <si>
    <t>Scenic HeightsPAC</t>
  </si>
  <si>
    <t>Seavey Meadows Phase 3PAC</t>
  </si>
  <si>
    <t>Sky MeadowsPAC</t>
  </si>
  <si>
    <t>Snowberry BrookPAC</t>
  </si>
  <si>
    <t>TRCPAC</t>
  </si>
  <si>
    <t>Trillium TerracePAC</t>
  </si>
  <si>
    <t>Weaver's WayPAC</t>
  </si>
  <si>
    <t>1200 BuildingPGE</t>
  </si>
  <si>
    <t>72 FosterPGE</t>
  </si>
  <si>
    <t>AbigailPGE</t>
  </si>
  <si>
    <t>Acadia GardenPGE</t>
  </si>
  <si>
    <t>Beatrice Morrow AptsPGE</t>
  </si>
  <si>
    <t>Beaver State AptsPGE</t>
  </si>
  <si>
    <t>Bluffs at RatcliffPGE</t>
  </si>
  <si>
    <t>Bridge MeadowsPGE</t>
  </si>
  <si>
    <t>Bridge Meadows BeavertonPGE</t>
  </si>
  <si>
    <t>Broadway PlacePGE</t>
  </si>
  <si>
    <t>Broadway VantagePGE</t>
  </si>
  <si>
    <t>Bronaugh BuildingPGE</t>
  </si>
  <si>
    <t>Capitol PlazaPGE</t>
  </si>
  <si>
    <t>CCC 6905 InterstatePGE</t>
  </si>
  <si>
    <t>Clifford AptsPGE</t>
  </si>
  <si>
    <t>Colonia LibertadPGE</t>
  </si>
  <si>
    <t>Cornelius PlacePGE</t>
  </si>
  <si>
    <t>Creekside WoodsPGE</t>
  </si>
  <si>
    <t>Crestview Court ApartmentsPGE</t>
  </si>
  <si>
    <t>CSI 187th MRDD Group HomePGE</t>
  </si>
  <si>
    <t>CSI GH Cornell RdPGE</t>
  </si>
  <si>
    <t>CSI MRDD Group Home AlohaPGE</t>
  </si>
  <si>
    <t>CSI MRDD Group Home BurnsidePGE</t>
  </si>
  <si>
    <t>Eastside Campus AptsPGE</t>
  </si>
  <si>
    <t>Emerald PointePGE</t>
  </si>
  <si>
    <t>Esperanza CourtPGE</t>
  </si>
  <si>
    <t>Estate BuildingPGE</t>
  </si>
  <si>
    <t>Fairview ArmsPGE</t>
  </si>
  <si>
    <t>Farmington MeadowsPGE</t>
  </si>
  <si>
    <t>Fircrest Manor ApartmentsPGE</t>
  </si>
  <si>
    <t>Firland AptsPGE</t>
  </si>
  <si>
    <t>Garden Grove AptsPGE</t>
  </si>
  <si>
    <t>Garlington HousingPGE</t>
  </si>
  <si>
    <t>Glisan Commons Phase IIPGE</t>
  </si>
  <si>
    <t>Grandview HomesPGE</t>
  </si>
  <si>
    <t>Gray's LandingPGE</t>
  </si>
  <si>
    <t>Greenburg OaksPGE</t>
  </si>
  <si>
    <t>Greenview Terrace AptsPGE</t>
  </si>
  <si>
    <t>Hawthorne EastPGE</t>
  </si>
  <si>
    <t>Hazedel SeniorsPGE</t>
  </si>
  <si>
    <t>Hill Park ApartmentsPGE</t>
  </si>
  <si>
    <t>JadePGE</t>
  </si>
  <si>
    <t>Jeffrey ApartmentsPGE</t>
  </si>
  <si>
    <t>Kings &amp; Park AptsPGE</t>
  </si>
  <si>
    <t>Leander CourtPGE</t>
  </si>
  <si>
    <t>Lexington ApartmentsPGE</t>
  </si>
  <si>
    <t>Lincoln WoodsPGE</t>
  </si>
  <si>
    <t>Maples II AptsPGE</t>
  </si>
  <si>
    <t>Martin Luther King ManorPGE</t>
  </si>
  <si>
    <t>McCoy VillagePGE</t>
  </si>
  <si>
    <t>Miracles ClubPGE</t>
  </si>
  <si>
    <t>Miracles-Central ApartmentsPGE</t>
  </si>
  <si>
    <t>Mt Hood Community AptsPGE</t>
  </si>
  <si>
    <t>Musolf ManorPGE</t>
  </si>
  <si>
    <t>Nawikka Court ApartmentsPGE</t>
  </si>
  <si>
    <t>Naya GenerationsPGE</t>
  </si>
  <si>
    <t>Nuevo Amanecer IPGE</t>
  </si>
  <si>
    <t>Nuevo Amanecer IIPGE</t>
  </si>
  <si>
    <t>Oleson Woods ApartmentsPGE</t>
  </si>
  <si>
    <t>Orchards at OrencoPGE</t>
  </si>
  <si>
    <t>Orchards at Orenco IIPGE</t>
  </si>
  <si>
    <t>Orchards at Orenco IIIPGE</t>
  </si>
  <si>
    <t>Park Ave &amp; Esperanza CourtPGE</t>
  </si>
  <si>
    <t>Patton Park ApartmentsPGE</t>
  </si>
  <si>
    <t>Plaza Los RoblesPGE</t>
  </si>
  <si>
    <t>Pomeroy PlacePGE</t>
  </si>
  <si>
    <t>Rain Garden AptsPGE</t>
  </si>
  <si>
    <t>Ramona ApartmentsPGE</t>
  </si>
  <si>
    <t>River Place Parcel 3PGE</t>
  </si>
  <si>
    <t>Robert Lindsay Tower / ParkwayPGE</t>
  </si>
  <si>
    <t>Rockwood BuildingPGE</t>
  </si>
  <si>
    <t>Rondel CourtPGE</t>
  </si>
  <si>
    <t>Roselyn ApartmentsPGE</t>
  </si>
  <si>
    <t>Rosewood PlazaPGE</t>
  </si>
  <si>
    <t>Seneca TerracePGE</t>
  </si>
  <si>
    <t>Shaver GreenPGE</t>
  </si>
  <si>
    <t>Shelly's HousePGE</t>
  </si>
  <si>
    <t>Spencer House ApartmentsPGE</t>
  </si>
  <si>
    <t>Spruce PlacePGE</t>
  </si>
  <si>
    <t>Stark Street AptsPGE</t>
  </si>
  <si>
    <t>Station 162PGE</t>
  </si>
  <si>
    <t>Stephens Creek Crossing SouthPGE</t>
  </si>
  <si>
    <t>Tillicum Court AptsPGE</t>
  </si>
  <si>
    <t>Town Center GreensPGE</t>
  </si>
  <si>
    <t>Town Center StationPGE</t>
  </si>
  <si>
    <t>TRCPGE</t>
  </si>
  <si>
    <t>Tryon Mews ApartmentsPGE</t>
  </si>
  <si>
    <t>Uptown TowerPGE</t>
  </si>
  <si>
    <t>Vermont SpringsPGE</t>
  </si>
  <si>
    <t>Viking VillagePGE</t>
  </si>
  <si>
    <t>Walnut Park - PortlandPGE</t>
  </si>
  <si>
    <t>Watershed at HillsdalePGE</t>
  </si>
  <si>
    <t>Westmoreland's Union ManorPGE</t>
  </si>
  <si>
    <t>Woodland Park AptsPGE</t>
  </si>
  <si>
    <t>Actuals 7/1/09 thru 03/31/18</t>
  </si>
  <si>
    <t>Available PGE Cash Balance at 03/31/18</t>
  </si>
  <si>
    <t>Available PAC Cash Balance at 03/31/18</t>
  </si>
  <si>
    <t>Available Cash Balance at 03/31/18</t>
  </si>
  <si>
    <t>Balance to Allocate as of 03/31/18</t>
  </si>
  <si>
    <t>July 1, 2009 through March 31,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</si>
</sst>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8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2"/>
      <color indexed="23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Microsoft Sans Serif"/>
      <family val="2"/>
    </font>
    <font>
      <sz val="8"/>
      <name val="Microsoft Sans Serif"/>
      <family val="2"/>
    </font>
    <font>
      <b/>
      <sz val="11"/>
      <name val="Calibri"/>
      <family val="2"/>
    </font>
    <font>
      <u val="single"/>
      <sz val="8"/>
      <color indexed="12"/>
      <name val="MS Sans Serif"/>
      <family val="0"/>
    </font>
    <font>
      <b/>
      <u val="single"/>
      <sz val="11"/>
      <color indexed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50"/>
      <name val="Verdan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i/>
      <sz val="12"/>
      <color rgb="FF7F7F7F"/>
      <name val="Tahoma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MS Sans Serif"/>
      <family val="0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u val="single"/>
      <sz val="11"/>
      <color theme="1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13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 locked="0"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6" fontId="10" fillId="0" borderId="0" xfId="0" applyNumberFormat="1" applyFont="1" applyFill="1" applyAlignment="1" quotePrefix="1">
      <alignment vertical="top"/>
    </xf>
    <xf numFmtId="6" fontId="3" fillId="0" borderId="0" xfId="59" applyNumberFormat="1" applyFont="1" applyAlignment="1" applyProtection="1">
      <alignment vertical="top"/>
      <protection locked="0"/>
    </xf>
    <xf numFmtId="6" fontId="10" fillId="0" borderId="0" xfId="0" applyNumberFormat="1" applyFont="1" applyAlignment="1">
      <alignment vertical="top"/>
    </xf>
    <xf numFmtId="6" fontId="3" fillId="0" borderId="0" xfId="0" applyNumberFormat="1" applyFont="1" applyFill="1" applyAlignment="1">
      <alignment vertical="top"/>
    </xf>
    <xf numFmtId="6" fontId="3" fillId="0" borderId="0" xfId="59" applyNumberFormat="1" applyFont="1" applyFill="1" applyAlignment="1" applyProtection="1">
      <alignment vertical="top"/>
      <protection locked="0"/>
    </xf>
    <xf numFmtId="6" fontId="10" fillId="0" borderId="0" xfId="0" applyNumberFormat="1" applyFont="1" applyAlignment="1">
      <alignment horizontal="left"/>
    </xf>
    <xf numFmtId="6" fontId="10" fillId="33" borderId="11" xfId="0" applyNumberFormat="1" applyFont="1" applyFill="1" applyBorder="1" applyAlignment="1">
      <alignment vertical="top"/>
    </xf>
    <xf numFmtId="6" fontId="3" fillId="33" borderId="11" xfId="59" applyNumberFormat="1" applyFont="1" applyFill="1" applyBorder="1" applyAlignment="1" applyProtection="1">
      <alignment vertical="top"/>
      <protection locked="0"/>
    </xf>
    <xf numFmtId="6" fontId="3" fillId="0" borderId="0" xfId="0" applyNumberFormat="1" applyFont="1" applyBorder="1" applyAlignment="1">
      <alignment vertical="top"/>
    </xf>
    <xf numFmtId="6" fontId="3" fillId="0" borderId="0" xfId="59" applyNumberFormat="1" applyFont="1" applyBorder="1" applyAlignment="1" applyProtection="1">
      <alignment vertical="top"/>
      <protection locked="0"/>
    </xf>
    <xf numFmtId="6" fontId="10" fillId="33" borderId="11" xfId="0" applyNumberFormat="1" applyFont="1" applyFill="1" applyBorder="1" applyAlignment="1">
      <alignment horizontal="left"/>
    </xf>
    <xf numFmtId="6" fontId="3" fillId="0" borderId="11" xfId="59" applyNumberFormat="1" applyFont="1" applyBorder="1" applyAlignment="1" applyProtection="1">
      <alignment vertical="top"/>
      <protection locked="0"/>
    </xf>
    <xf numFmtId="6" fontId="10" fillId="0" borderId="0" xfId="0" applyNumberFormat="1" applyFont="1" applyAlignment="1">
      <alignment horizontal="right" vertical="top"/>
    </xf>
    <xf numFmtId="6" fontId="10" fillId="0" borderId="0" xfId="0" applyNumberFormat="1" applyFont="1" applyBorder="1" applyAlignment="1">
      <alignment vertical="top"/>
    </xf>
    <xf numFmtId="6" fontId="3" fillId="0" borderId="0" xfId="0" applyNumberFormat="1" applyFont="1" applyAlignment="1" applyProtection="1">
      <alignment/>
      <protection/>
    </xf>
    <xf numFmtId="6" fontId="3" fillId="0" borderId="0" xfId="0" applyNumberFormat="1" applyFont="1" applyAlignment="1">
      <alignment horizontal="left"/>
    </xf>
    <xf numFmtId="6" fontId="3" fillId="0" borderId="0" xfId="0" applyNumberFormat="1" applyFont="1" applyFill="1" applyAlignment="1">
      <alignment horizontal="left"/>
    </xf>
    <xf numFmtId="6" fontId="3" fillId="0" borderId="12" xfId="59" applyNumberFormat="1" applyFont="1" applyBorder="1" applyAlignment="1" applyProtection="1">
      <alignment vertical="top"/>
      <protection locked="0"/>
    </xf>
    <xf numFmtId="6" fontId="10" fillId="0" borderId="0" xfId="0" applyNumberFormat="1" applyFont="1" applyFill="1" applyAlignment="1">
      <alignment horizontal="right" vertical="top"/>
    </xf>
    <xf numFmtId="6" fontId="10" fillId="0" borderId="0" xfId="0" applyNumberFormat="1" applyFont="1" applyAlignment="1" applyProtection="1">
      <alignment vertical="top"/>
      <protection/>
    </xf>
    <xf numFmtId="6" fontId="10" fillId="0" borderId="0" xfId="0" applyNumberFormat="1" applyFont="1" applyFill="1" applyBorder="1" applyAlignment="1" applyProtection="1">
      <alignment vertical="top"/>
      <protection/>
    </xf>
    <xf numFmtId="6" fontId="10" fillId="0" borderId="13" xfId="0" applyNumberFormat="1" applyFont="1" applyFill="1" applyBorder="1" applyAlignment="1" applyProtection="1">
      <alignment vertical="top"/>
      <protection/>
    </xf>
    <xf numFmtId="6" fontId="3" fillId="0" borderId="0" xfId="0" applyNumberFormat="1" applyFont="1" applyAlignment="1" applyProtection="1">
      <alignment horizontal="left" indent="1"/>
      <protection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44" fontId="3" fillId="0" borderId="0" xfId="0" applyNumberFormat="1" applyFont="1" applyAlignment="1">
      <alignment vertical="top"/>
    </xf>
    <xf numFmtId="6" fontId="3" fillId="0" borderId="0" xfId="0" applyNumberFormat="1" applyFont="1" applyAlignment="1">
      <alignment horizontal="left" vertical="top" indent="1"/>
    </xf>
    <xf numFmtId="44" fontId="3" fillId="0" borderId="0" xfId="0" applyNumberFormat="1" applyFont="1" applyAlignment="1">
      <alignment vertical="top"/>
    </xf>
    <xf numFmtId="44" fontId="3" fillId="0" borderId="0" xfId="63" applyFont="1" applyFill="1" applyBorder="1" applyAlignment="1" applyProtection="1">
      <alignment vertical="top"/>
      <protection locked="0"/>
    </xf>
    <xf numFmtId="6" fontId="3" fillId="0" borderId="0" xfId="102" applyNumberFormat="1" applyFont="1" applyFill="1" applyBorder="1" applyProtection="1">
      <alignment vertical="top"/>
      <protection/>
    </xf>
    <xf numFmtId="6" fontId="3" fillId="0" borderId="0" xfId="0" applyNumberFormat="1" applyFont="1" applyFill="1" applyAlignment="1">
      <alignment horizontal="right" vertical="top" indent="2"/>
    </xf>
    <xf numFmtId="6" fontId="3" fillId="0" borderId="0" xfId="0" applyNumberFormat="1" applyFont="1" applyAlignment="1">
      <alignment vertical="top"/>
    </xf>
    <xf numFmtId="6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6" fontId="3" fillId="0" borderId="0" xfId="59" applyNumberFormat="1" applyFont="1" applyFill="1" applyBorder="1" applyAlignment="1" applyProtection="1">
      <alignment vertical="top"/>
      <protection locked="0"/>
    </xf>
    <xf numFmtId="6" fontId="50" fillId="0" borderId="0" xfId="76" applyNumberFormat="1" applyFont="1" applyFill="1" applyAlignment="1">
      <alignment horizontal="center" vertical="top"/>
    </xf>
    <xf numFmtId="6" fontId="10" fillId="0" borderId="0" xfId="0" applyNumberFormat="1" applyFont="1" applyFill="1" applyAlignment="1">
      <alignment horizontal="center" vertical="top"/>
    </xf>
    <xf numFmtId="6" fontId="10" fillId="0" borderId="0" xfId="0" applyNumberFormat="1" applyFont="1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11 2 2" xfId="46"/>
    <cellStyle name="Comma 11 2 2 2" xfId="47"/>
    <cellStyle name="Comma 11 2 3" xfId="48"/>
    <cellStyle name="Comma 11 2 4" xfId="49"/>
    <cellStyle name="Comma 11 3" xfId="50"/>
    <cellStyle name="Comma 11 3 2" xfId="51"/>
    <cellStyle name="Comma 11 3 2 2" xfId="52"/>
    <cellStyle name="Comma 11 3 3" xfId="53"/>
    <cellStyle name="Comma 11 3 4" xfId="54"/>
    <cellStyle name="Comma 11 4" xfId="55"/>
    <cellStyle name="Comma 11 4 2" xfId="56"/>
    <cellStyle name="Comma 11 5" xfId="57"/>
    <cellStyle name="Comma 11 6" xfId="58"/>
    <cellStyle name="Comma 2" xfId="59"/>
    <cellStyle name="Comma0" xfId="60"/>
    <cellStyle name="Currency" xfId="61"/>
    <cellStyle name="Currency [0]" xfId="62"/>
    <cellStyle name="Currency 2" xfId="63"/>
    <cellStyle name="Currency0" xfId="64"/>
    <cellStyle name="Date" xfId="65"/>
    <cellStyle name="Explanatory Text" xfId="66"/>
    <cellStyle name="Explanatory Text 2" xfId="67"/>
    <cellStyle name="Fixed" xfId="68"/>
    <cellStyle name="Good" xfId="69"/>
    <cellStyle name="Heading 1" xfId="70"/>
    <cellStyle name="Heading 1 2" xfId="71"/>
    <cellStyle name="Heading 2" xfId="72"/>
    <cellStyle name="Heading 2 2" xfId="73"/>
    <cellStyle name="Heading 3" xfId="74"/>
    <cellStyle name="Heading 4" xfId="75"/>
    <cellStyle name="Hyperlink" xfId="76"/>
    <cellStyle name="Hyperlink 2" xfId="77"/>
    <cellStyle name="Input" xfId="78"/>
    <cellStyle name="Linked Cell" xfId="79"/>
    <cellStyle name="Neutral" xfId="80"/>
    <cellStyle name="Normal 12" xfId="81"/>
    <cellStyle name="Normal 12 2" xfId="82"/>
    <cellStyle name="Normal 12 2 2" xfId="83"/>
    <cellStyle name="Normal 12 2 2 2" xfId="84"/>
    <cellStyle name="Normal 12 2 3" xfId="85"/>
    <cellStyle name="Normal 12 2 4" xfId="86"/>
    <cellStyle name="Normal 12 3" xfId="87"/>
    <cellStyle name="Normal 12 3 2" xfId="88"/>
    <cellStyle name="Normal 12 3 2 2" xfId="89"/>
    <cellStyle name="Normal 12 3 3" xfId="90"/>
    <cellStyle name="Normal 12 3 4" xfId="91"/>
    <cellStyle name="Normal 12 4" xfId="92"/>
    <cellStyle name="Normal 12 4 2" xfId="93"/>
    <cellStyle name="Normal 12 5" xfId="94"/>
    <cellStyle name="Normal 12 6" xfId="95"/>
    <cellStyle name="Normal 2" xfId="96"/>
    <cellStyle name="Normal 3" xfId="97"/>
    <cellStyle name="Normal 3 2" xfId="98"/>
    <cellStyle name="Normal 3 3" xfId="99"/>
    <cellStyle name="Normal 4" xfId="100"/>
    <cellStyle name="Normal 4 2" xfId="101"/>
    <cellStyle name="Normal 5" xfId="102"/>
    <cellStyle name="Normal 5 7" xfId="103"/>
    <cellStyle name="Normal 5 7 2" xfId="104"/>
    <cellStyle name="Normal 6" xfId="105"/>
    <cellStyle name="Normal 6 2" xfId="106"/>
    <cellStyle name="Normal 7" xfId="107"/>
    <cellStyle name="Normal 8" xfId="108"/>
    <cellStyle name="Note" xfId="109"/>
    <cellStyle name="Note 2" xfId="110"/>
    <cellStyle name="Output" xfId="111"/>
    <cellStyle name="Percent" xfId="112"/>
    <cellStyle name="Percent 10" xfId="113"/>
    <cellStyle name="Percent 10 2" xfId="114"/>
    <cellStyle name="Percent 10 2 2" xfId="115"/>
    <cellStyle name="Percent 10 2 2 2" xfId="116"/>
    <cellStyle name="Percent 10 2 3" xfId="117"/>
    <cellStyle name="Percent 10 2 4" xfId="118"/>
    <cellStyle name="Percent 10 3" xfId="119"/>
    <cellStyle name="Percent 10 3 2" xfId="120"/>
    <cellStyle name="Percent 10 3 2 2" xfId="121"/>
    <cellStyle name="Percent 10 3 3" xfId="122"/>
    <cellStyle name="Percent 10 3 4" xfId="123"/>
    <cellStyle name="Percent 10 4" xfId="124"/>
    <cellStyle name="Percent 10 4 2" xfId="125"/>
    <cellStyle name="Percent 10 5" xfId="126"/>
    <cellStyle name="Percent 10 6" xfId="127"/>
    <cellStyle name="Percent 13" xfId="128"/>
    <cellStyle name="Percent 13 2" xfId="129"/>
    <cellStyle name="Percent 2" xfId="130"/>
    <cellStyle name="Percent 3" xfId="131"/>
    <cellStyle name="Title" xfId="132"/>
    <cellStyle name="Total" xfId="133"/>
    <cellStyle name="Total 2" xfId="134"/>
    <cellStyle name="Warning Text" xfId="13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Counties" displayName="Counties" ref="A1:I38" comment="" totalsRowShown="0">
  <autoFilter ref="A1:I38"/>
  <tableColumns count="9">
    <tableColumn id="1" name="County"/>
    <tableColumn id="2" name="County FIPS"/>
    <tableColumn id="7" name="Expenditures 09-11 ($)"/>
    <tableColumn id="3" name="Expenditures 11-13 ($)"/>
    <tableColumn id="4" name="Expenditures 13-15 ($)"/>
    <tableColumn id="5" name="Expenditures 15-17 ($)"/>
    <tableColumn id="6" name="Expenditures 17-19 ($)"/>
    <tableColumn id="8" name="Currently Reserved ($)"/>
    <tableColumn id="9" name="Total Exp+Res ($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Projects" displayName="Projects" ref="A1:K127" comment="" totalsRowShown="0">
  <autoFilter ref="A1:K127"/>
  <tableColumns count="11">
    <tableColumn id="1" name="Project Name"/>
    <tableColumn id="7" name="Program"/>
    <tableColumn id="14" name="(Concatenate)"/>
    <tableColumn id="6" name="County"/>
    <tableColumn id="13" name="Expenditures 09-11 ($)"/>
    <tableColumn id="8" name="Expenditures 11-12 ($)"/>
    <tableColumn id="9" name="Expenditures 13-15 ($)"/>
    <tableColumn id="10" name="Expenditures 15-17 ($)"/>
    <tableColumn id="3" name="Expenditures 17-19 ($)"/>
    <tableColumn id="11" name="Expenditures Since 2009 ($)"/>
    <tableColumn id="2" name="Currently Reserved ($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profile/oregon.housing.and.community.services#!/vizhome/OHCSMFWXFunding712009-03312018/MFWX?publish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01"/>
  <sheetViews>
    <sheetView tabSelected="1"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M158" sqref="M158"/>
    </sheetView>
  </sheetViews>
  <sheetFormatPr defaultColWidth="9.33203125" defaultRowHeight="10.5" outlineLevelRow="1"/>
  <cols>
    <col min="1" max="1" width="68.5" style="6" bestFit="1" customWidth="1"/>
    <col min="2" max="2" width="13.66015625" style="6" bestFit="1" customWidth="1"/>
    <col min="3" max="3" width="15" style="8" bestFit="1" customWidth="1"/>
    <col min="4" max="4" width="15" style="9" bestFit="1" customWidth="1"/>
    <col min="5" max="5" width="9.33203125" style="6" customWidth="1"/>
    <col min="6" max="6" width="13.5" style="6" bestFit="1" customWidth="1"/>
    <col min="7" max="250" width="9.33203125" style="6" customWidth="1"/>
    <col min="251" max="251" width="45.83203125" style="6" customWidth="1"/>
    <col min="252" max="252" width="22.33203125" style="6" customWidth="1"/>
    <col min="253" max="253" width="21.16015625" style="6" customWidth="1"/>
    <col min="254" max="254" width="23.83203125" style="6" bestFit="1" customWidth="1"/>
    <col min="255" max="255" width="9.33203125" style="6" customWidth="1"/>
    <col min="256" max="16384" width="15.33203125" style="6" bestFit="1" customWidth="1"/>
  </cols>
  <sheetData>
    <row r="1" spans="1:4" ht="15">
      <c r="A1" s="46" t="s">
        <v>132</v>
      </c>
      <c r="B1" s="46"/>
      <c r="C1" s="46"/>
      <c r="D1" s="46"/>
    </row>
    <row r="2" spans="1:4" ht="15">
      <c r="A2" s="46" t="s">
        <v>133</v>
      </c>
      <c r="B2" s="46"/>
      <c r="C2" s="46"/>
      <c r="D2" s="46"/>
    </row>
    <row r="3" spans="1:4" ht="15">
      <c r="A3" s="46" t="s">
        <v>146</v>
      </c>
      <c r="B3" s="46"/>
      <c r="C3" s="46"/>
      <c r="D3" s="46"/>
    </row>
    <row r="4" spans="1:4" ht="15">
      <c r="A4" s="46" t="s">
        <v>370</v>
      </c>
      <c r="B4" s="46"/>
      <c r="C4" s="46"/>
      <c r="D4" s="46"/>
    </row>
    <row r="5" spans="1:2" ht="15">
      <c r="A5" s="7"/>
      <c r="B5" s="7"/>
    </row>
    <row r="6" spans="1:3" ht="15">
      <c r="A6" s="10" t="s">
        <v>140</v>
      </c>
      <c r="B6" s="10"/>
      <c r="C6" s="11">
        <v>2864793.2</v>
      </c>
    </row>
    <row r="7" spans="1:3" ht="15">
      <c r="A7" s="10" t="s">
        <v>178</v>
      </c>
      <c r="B7" s="10"/>
      <c r="C7" s="11">
        <v>503393.32</v>
      </c>
    </row>
    <row r="8" spans="1:4" ht="15">
      <c r="A8" s="9" t="s">
        <v>134</v>
      </c>
      <c r="B8" s="9"/>
      <c r="D8" s="9">
        <v>3368186.52</v>
      </c>
    </row>
    <row r="10" spans="1:4" ht="15">
      <c r="A10" s="47" t="s">
        <v>142</v>
      </c>
      <c r="B10" s="47"/>
      <c r="C10" s="47"/>
      <c r="D10" s="47"/>
    </row>
    <row r="11" spans="1:2" ht="15">
      <c r="A11" s="12" t="s">
        <v>365</v>
      </c>
      <c r="B11" s="12"/>
    </row>
    <row r="12" spans="1:3" ht="15">
      <c r="A12" s="13" t="s">
        <v>169</v>
      </c>
      <c r="B12" s="13"/>
      <c r="C12" s="14"/>
    </row>
    <row r="13" spans="1:3" ht="15">
      <c r="A13" s="15" t="s">
        <v>150</v>
      </c>
      <c r="B13" s="12"/>
      <c r="C13" s="8">
        <v>2350</v>
      </c>
    </row>
    <row r="14" spans="1:3" ht="15">
      <c r="A14" s="13" t="s">
        <v>0</v>
      </c>
      <c r="B14" s="13"/>
      <c r="C14" s="14"/>
    </row>
    <row r="15" spans="1:3" ht="15">
      <c r="A15" s="15" t="s">
        <v>135</v>
      </c>
      <c r="B15" s="15"/>
      <c r="C15" s="16">
        <v>7887181.049100001</v>
      </c>
    </row>
    <row r="16" spans="1:3" ht="15">
      <c r="A16" s="15" t="s">
        <v>179</v>
      </c>
      <c r="B16" s="15"/>
      <c r="C16" s="16">
        <v>1900000</v>
      </c>
    </row>
    <row r="17" spans="1:3" ht="15">
      <c r="A17" s="17" t="s">
        <v>148</v>
      </c>
      <c r="B17" s="17"/>
      <c r="C17" s="14"/>
    </row>
    <row r="18" spans="1:3" ht="15">
      <c r="A18" s="15" t="s">
        <v>135</v>
      </c>
      <c r="B18" s="15"/>
      <c r="C18" s="8">
        <v>5446606.2609</v>
      </c>
    </row>
    <row r="19" spans="1:3" ht="15">
      <c r="A19" s="15" t="s">
        <v>179</v>
      </c>
      <c r="B19" s="15"/>
      <c r="C19" s="16">
        <v>1920000</v>
      </c>
    </row>
    <row r="20" spans="1:3" ht="15">
      <c r="A20" s="15" t="s">
        <v>150</v>
      </c>
      <c r="B20" s="15"/>
      <c r="C20" s="18">
        <v>2006.88</v>
      </c>
    </row>
    <row r="21" spans="1:4" ht="15">
      <c r="A21" s="19" t="s">
        <v>139</v>
      </c>
      <c r="B21" s="19"/>
      <c r="D21" s="9">
        <f>SUBTOTAL(9,C13:C20)</f>
        <v>17158144.19</v>
      </c>
    </row>
    <row r="22" spans="1:4" ht="15">
      <c r="A22" s="19"/>
      <c r="B22" s="19"/>
      <c r="D22" s="20"/>
    </row>
    <row r="23" spans="1:4" ht="15">
      <c r="A23" s="47" t="s">
        <v>143</v>
      </c>
      <c r="B23" s="47"/>
      <c r="C23" s="47"/>
      <c r="D23" s="47"/>
    </row>
    <row r="24" spans="1:2" ht="15">
      <c r="A24" s="12" t="s">
        <v>365</v>
      </c>
      <c r="B24" s="12"/>
    </row>
    <row r="25" spans="1:3" ht="15">
      <c r="A25" s="22" t="s">
        <v>149</v>
      </c>
      <c r="B25" s="12"/>
      <c r="C25" s="8">
        <v>423482.5099999997</v>
      </c>
    </row>
    <row r="26" spans="1:3" ht="15">
      <c r="A26" s="17" t="s">
        <v>0</v>
      </c>
      <c r="B26" s="17"/>
      <c r="C26" s="14"/>
    </row>
    <row r="27" spans="1:3" ht="15" hidden="1" outlineLevel="1">
      <c r="A27" s="29" t="s">
        <v>36</v>
      </c>
      <c r="B27" s="21" t="str">
        <f>VLOOKUP(A27,Data!A:D,4,0)</f>
        <v>Multnomah</v>
      </c>
      <c r="C27" s="21">
        <f>_xlfn.SUMIFS(Data!$J$2:$J$127,Data!$A$2:$A$127,'Program Statement'!A27,Data!$B$2:$B$127,$A$26)</f>
        <v>112000</v>
      </c>
    </row>
    <row r="28" spans="1:3" ht="15" hidden="1" outlineLevel="1">
      <c r="A28" s="29" t="s">
        <v>223</v>
      </c>
      <c r="B28" s="21" t="str">
        <f>VLOOKUP(A28,Data!A:D,4,0)</f>
        <v>Multnomah</v>
      </c>
      <c r="C28" s="21">
        <f>_xlfn.SUMIFS(Data!$J$2:$J$127,Data!$A$2:$A$127,'Program Statement'!A28,Data!$B$2:$B$127,$A$26)</f>
        <v>0</v>
      </c>
    </row>
    <row r="29" spans="1:3" ht="15" hidden="1" outlineLevel="1">
      <c r="A29" s="29" t="s">
        <v>157</v>
      </c>
      <c r="B29" s="21" t="str">
        <f>VLOOKUP(A29,Data!A:D,4,0)</f>
        <v>Multnomah</v>
      </c>
      <c r="C29" s="21">
        <f>_xlfn.SUMIFS(Data!$J$2:$J$127,Data!$A$2:$A$127,'Program Statement'!A29,Data!$B$2:$B$127,$A$26)</f>
        <v>0</v>
      </c>
    </row>
    <row r="30" spans="1:3" ht="15" hidden="1" outlineLevel="1">
      <c r="A30" s="29" t="s">
        <v>35</v>
      </c>
      <c r="B30" s="21" t="str">
        <f>VLOOKUP(A30,Data!A:D,4,0)</f>
        <v>Clackamas</v>
      </c>
      <c r="C30" s="21">
        <f>_xlfn.SUMIFS(Data!$J$2:$J$127,Data!$A$2:$A$127,'Program Statement'!A30,Data!$B$2:$B$127,$A$26)</f>
        <v>56965</v>
      </c>
    </row>
    <row r="31" spans="1:3" ht="15" hidden="1" outlineLevel="1">
      <c r="A31" s="29" t="s">
        <v>190</v>
      </c>
      <c r="B31" s="21" t="str">
        <f>VLOOKUP(A31,Data!A:D,4,0)</f>
        <v>Multnomah</v>
      </c>
      <c r="C31" s="21">
        <f>_xlfn.SUMIFS(Data!$J$2:$J$127,Data!$A$2:$A$127,'Program Statement'!A31,Data!$B$2:$B$127,$A$26)</f>
        <v>0</v>
      </c>
    </row>
    <row r="32" spans="1:4" s="39" customFormat="1" ht="15" hidden="1" outlineLevel="1">
      <c r="A32" s="29" t="s">
        <v>33</v>
      </c>
      <c r="B32" s="21" t="str">
        <f>VLOOKUP(A32,Data!A:D,4,0)</f>
        <v>Marion</v>
      </c>
      <c r="C32" s="21">
        <f>_xlfn.SUMIFS(Data!$J$2:$J$127,Data!$A$2:$A$127,'Program Statement'!A32,Data!$B$2:$B$127,$A$26)</f>
        <v>386852</v>
      </c>
      <c r="D32" s="9"/>
    </row>
    <row r="33" spans="1:4" s="39" customFormat="1" ht="15" hidden="1" outlineLevel="1">
      <c r="A33" s="29" t="s">
        <v>158</v>
      </c>
      <c r="B33" s="21" t="str">
        <f>VLOOKUP(A33,Data!A:D,4,0)</f>
        <v>Marion</v>
      </c>
      <c r="C33" s="21">
        <f>_xlfn.SUMIFS(Data!$J$2:$J$127,Data!$A$2:$A$127,'Program Statement'!A33,Data!$B$2:$B$127,$A$26)</f>
        <v>20000</v>
      </c>
      <c r="D33" s="9"/>
    </row>
    <row r="34" spans="1:4" s="39" customFormat="1" ht="15" hidden="1" outlineLevel="1">
      <c r="A34" s="29" t="s">
        <v>32</v>
      </c>
      <c r="B34" s="21" t="str">
        <f>VLOOKUP(A34,Data!A:D,4,0)</f>
        <v>Multnomah</v>
      </c>
      <c r="C34" s="21">
        <f>_xlfn.SUMIFS(Data!$J$2:$J$127,Data!$A$2:$A$127,'Program Statement'!A34,Data!$B$2:$B$127,$A$26)</f>
        <v>63646</v>
      </c>
      <c r="D34" s="9"/>
    </row>
    <row r="35" spans="1:4" s="39" customFormat="1" ht="15" hidden="1" outlineLevel="1">
      <c r="A35" s="29" t="s">
        <v>159</v>
      </c>
      <c r="B35" s="21" t="str">
        <f>VLOOKUP(A35,Data!A:D,4,0)</f>
        <v>Washington</v>
      </c>
      <c r="C35" s="21">
        <f>_xlfn.SUMIFS(Data!$J$2:$J$127,Data!$A$2:$A$127,'Program Statement'!A35,Data!$B$2:$B$127,$A$26)</f>
        <v>0</v>
      </c>
      <c r="D35" s="9"/>
    </row>
    <row r="36" spans="1:4" s="39" customFormat="1" ht="15" hidden="1" outlineLevel="1">
      <c r="A36" s="29" t="s">
        <v>204</v>
      </c>
      <c r="B36" s="21" t="str">
        <f>VLOOKUP(A36,Data!A:D,4,0)</f>
        <v>Marion</v>
      </c>
      <c r="C36" s="21">
        <f>_xlfn.SUMIFS(Data!$J$2:$J$127,Data!$A$2:$A$127,'Program Statement'!A36,Data!$B$2:$B$127,$A$26)</f>
        <v>0</v>
      </c>
      <c r="D36" s="9"/>
    </row>
    <row r="37" spans="1:4" s="39" customFormat="1" ht="15" hidden="1" outlineLevel="1">
      <c r="A37" s="29" t="s">
        <v>205</v>
      </c>
      <c r="B37" s="21" t="str">
        <f>VLOOKUP(A37,Data!A:D,4,0)</f>
        <v>Multnomah</v>
      </c>
      <c r="C37" s="21">
        <f>_xlfn.SUMIFS(Data!$J$2:$J$127,Data!$A$2:$A$127,'Program Statement'!A37,Data!$B$2:$B$127,$A$26)</f>
        <v>0</v>
      </c>
      <c r="D37" s="9"/>
    </row>
    <row r="38" spans="1:4" s="39" customFormat="1" ht="15" hidden="1" outlineLevel="1">
      <c r="A38" s="29" t="s">
        <v>160</v>
      </c>
      <c r="B38" s="21" t="str">
        <f>VLOOKUP(A38,Data!A:D,4,0)</f>
        <v>Multnomah</v>
      </c>
      <c r="C38" s="21">
        <f>_xlfn.SUMIFS(Data!$J$2:$J$127,Data!$A$2:$A$127,'Program Statement'!A38,Data!$B$2:$B$127,$A$26)</f>
        <v>0</v>
      </c>
      <c r="D38" s="9"/>
    </row>
    <row r="39" spans="1:4" s="39" customFormat="1" ht="15" hidden="1" outlineLevel="1">
      <c r="A39" s="29" t="s">
        <v>161</v>
      </c>
      <c r="B39" s="21" t="str">
        <f>VLOOKUP(A39,Data!A:D,4,0)</f>
        <v>Marion</v>
      </c>
      <c r="C39" s="21">
        <f>_xlfn.SUMIFS(Data!$J$2:$J$127,Data!$A$2:$A$127,'Program Statement'!A39,Data!$B$2:$B$127,$A$26)</f>
        <v>161012</v>
      </c>
      <c r="D39" s="9"/>
    </row>
    <row r="40" spans="1:4" s="39" customFormat="1" ht="15" hidden="1" outlineLevel="1">
      <c r="A40" s="29" t="s">
        <v>194</v>
      </c>
      <c r="B40" s="21" t="str">
        <f>VLOOKUP(A40,Data!A:D,4,0)</f>
        <v>Multnomah</v>
      </c>
      <c r="C40" s="21">
        <f>_xlfn.SUMIFS(Data!$J$2:$J$127,Data!$A$2:$A$127,'Program Statement'!A40,Data!$B$2:$B$127,$A$26)</f>
        <v>0</v>
      </c>
      <c r="D40" s="9"/>
    </row>
    <row r="41" spans="1:4" s="39" customFormat="1" ht="15" hidden="1" outlineLevel="1">
      <c r="A41" s="29" t="s">
        <v>28</v>
      </c>
      <c r="B41" s="21" t="str">
        <f>VLOOKUP(A41,Data!A:D,4,0)</f>
        <v>Multnomah</v>
      </c>
      <c r="C41" s="21">
        <f>_xlfn.SUMIFS(Data!$J$2:$J$127,Data!$A$2:$A$127,'Program Statement'!A41,Data!$B$2:$B$127,$A$26)</f>
        <v>74955</v>
      </c>
      <c r="D41" s="9"/>
    </row>
    <row r="42" spans="1:4" s="39" customFormat="1" ht="15" hidden="1" outlineLevel="1">
      <c r="A42" s="29" t="s">
        <v>206</v>
      </c>
      <c r="B42" s="21" t="str">
        <f>VLOOKUP(A42,Data!A:D,4,0)</f>
        <v>Marion</v>
      </c>
      <c r="C42" s="21">
        <f>_xlfn.SUMIFS(Data!$J$2:$J$127,Data!$A$2:$A$127,'Program Statement'!A42,Data!$B$2:$B$127,$A$26)</f>
        <v>0</v>
      </c>
      <c r="D42" s="9"/>
    </row>
    <row r="43" spans="1:4" s="39" customFormat="1" ht="15" hidden="1" outlineLevel="1">
      <c r="A43" s="29" t="s">
        <v>186</v>
      </c>
      <c r="B43" s="21" t="str">
        <f>VLOOKUP(A43,Data!A:D,4,0)</f>
        <v>Washington</v>
      </c>
      <c r="C43" s="21">
        <f>_xlfn.SUMIFS(Data!$J$2:$J$127,Data!$A$2:$A$127,'Program Statement'!A43,Data!$B$2:$B$127,$A$26)</f>
        <v>0</v>
      </c>
      <c r="D43" s="9"/>
    </row>
    <row r="44" spans="1:4" s="39" customFormat="1" ht="15" hidden="1" outlineLevel="1">
      <c r="A44" s="29" t="s">
        <v>109</v>
      </c>
      <c r="B44" s="21" t="str">
        <f>VLOOKUP(A44,Data!A:D,4,0)</f>
        <v>Clackamas</v>
      </c>
      <c r="C44" s="21">
        <f>_xlfn.SUMIFS(Data!$J$2:$J$127,Data!$A$2:$A$127,'Program Statement'!A44,Data!$B$2:$B$127,$A$26)</f>
        <v>50000</v>
      </c>
      <c r="D44" s="9"/>
    </row>
    <row r="45" spans="1:4" s="39" customFormat="1" ht="15" hidden="1" outlineLevel="1">
      <c r="A45" s="29" t="s">
        <v>27</v>
      </c>
      <c r="B45" s="21" t="str">
        <f>VLOOKUP(A45,Data!A:D,4,0)</f>
        <v>Washington</v>
      </c>
      <c r="C45" s="21">
        <f>_xlfn.SUMIFS(Data!$J$2:$J$127,Data!$A$2:$A$127,'Program Statement'!A45,Data!$B$2:$B$127,$A$26)</f>
        <v>61772</v>
      </c>
      <c r="D45" s="9"/>
    </row>
    <row r="46" spans="1:4" s="39" customFormat="1" ht="15" hidden="1" outlineLevel="1">
      <c r="A46" s="29" t="s">
        <v>207</v>
      </c>
      <c r="B46" s="21" t="str">
        <f>VLOOKUP(A46,Data!A:D,4,0)</f>
        <v>Washington</v>
      </c>
      <c r="C46" s="21">
        <f>_xlfn.SUMIFS(Data!$J$2:$J$127,Data!$A$2:$A$127,'Program Statement'!A46,Data!$B$2:$B$127,$A$26)</f>
        <v>0</v>
      </c>
      <c r="D46" s="9"/>
    </row>
    <row r="47" spans="1:4" s="39" customFormat="1" ht="15" hidden="1" outlineLevel="1">
      <c r="A47" s="29" t="s">
        <v>24</v>
      </c>
      <c r="B47" s="21" t="str">
        <f>VLOOKUP(A47,Data!A:D,4,0)</f>
        <v>Washington</v>
      </c>
      <c r="C47" s="21">
        <f>_xlfn.SUMIFS(Data!$J$2:$J$127,Data!$A$2:$A$127,'Program Statement'!A47,Data!$B$2:$B$127,$A$26)</f>
        <v>62189</v>
      </c>
      <c r="D47" s="9"/>
    </row>
    <row r="48" spans="1:4" s="39" customFormat="1" ht="15" hidden="1" outlineLevel="1">
      <c r="A48" s="29" t="s">
        <v>110</v>
      </c>
      <c r="B48" s="21" t="str">
        <f>VLOOKUP(A48,Data!A:D,4,0)</f>
        <v>Washington</v>
      </c>
      <c r="C48" s="21">
        <f>_xlfn.SUMIFS(Data!$J$2:$J$127,Data!$A$2:$A$127,'Program Statement'!A48,Data!$B$2:$B$127,$A$26)</f>
        <v>5607</v>
      </c>
      <c r="D48" s="9"/>
    </row>
    <row r="49" spans="1:4" s="39" customFormat="1" ht="15" hidden="1" outlineLevel="1">
      <c r="A49" s="29" t="s">
        <v>111</v>
      </c>
      <c r="B49" s="21" t="str">
        <f>VLOOKUP(A49,Data!A:D,4,0)</f>
        <v>Multnomah</v>
      </c>
      <c r="C49" s="21">
        <f>_xlfn.SUMIFS(Data!$J$2:$J$127,Data!$A$2:$A$127,'Program Statement'!A49,Data!$B$2:$B$127,$A$26)</f>
        <v>11608</v>
      </c>
      <c r="D49" s="9"/>
    </row>
    <row r="50" spans="1:4" s="39" customFormat="1" ht="15" hidden="1" outlineLevel="1">
      <c r="A50" s="29" t="s">
        <v>224</v>
      </c>
      <c r="B50" s="21" t="str">
        <f>VLOOKUP(A50,Data!A:D,4,0)</f>
        <v>Multnomah</v>
      </c>
      <c r="C50" s="21">
        <f>_xlfn.SUMIFS(Data!$J$2:$J$127,Data!$A$2:$A$127,'Program Statement'!A50,Data!$B$2:$B$127,$A$26)</f>
        <v>0</v>
      </c>
      <c r="D50" s="9"/>
    </row>
    <row r="51" spans="1:4" s="39" customFormat="1" ht="15" hidden="1" outlineLevel="1">
      <c r="A51" s="29" t="s">
        <v>112</v>
      </c>
      <c r="B51" s="21" t="str">
        <f>VLOOKUP(A51,Data!A:D,4,0)</f>
        <v>Marion</v>
      </c>
      <c r="C51" s="21">
        <f>_xlfn.SUMIFS(Data!$J$2:$J$127,Data!$A$2:$A$127,'Program Statement'!A51,Data!$B$2:$B$127,$A$26)</f>
        <v>119853</v>
      </c>
      <c r="D51" s="9"/>
    </row>
    <row r="52" spans="1:4" s="39" customFormat="1" ht="15" hidden="1" outlineLevel="1">
      <c r="A52" s="29" t="s">
        <v>208</v>
      </c>
      <c r="B52" s="21" t="str">
        <f>VLOOKUP(A52,Data!A:D,4,0)</f>
        <v>Multnomah</v>
      </c>
      <c r="C52" s="21">
        <f>_xlfn.SUMIFS(Data!$J$2:$J$127,Data!$A$2:$A$127,'Program Statement'!A52,Data!$B$2:$B$127,$A$26)</f>
        <v>0</v>
      </c>
      <c r="D52" s="9"/>
    </row>
    <row r="53" spans="1:4" s="39" customFormat="1" ht="15" hidden="1" outlineLevel="1">
      <c r="A53" s="29" t="s">
        <v>209</v>
      </c>
      <c r="B53" s="21" t="str">
        <f>VLOOKUP(A53,Data!A:D,4,0)</f>
        <v>Multnomah</v>
      </c>
      <c r="C53" s="21">
        <f>_xlfn.SUMIFS(Data!$J$2:$J$127,Data!$A$2:$A$127,'Program Statement'!A53,Data!$B$2:$B$127,$A$26)</f>
        <v>0</v>
      </c>
      <c r="D53" s="9"/>
    </row>
    <row r="54" spans="1:4" s="39" customFormat="1" ht="15" hidden="1" outlineLevel="1">
      <c r="A54" s="29" t="s">
        <v>187</v>
      </c>
      <c r="B54" s="21" t="str">
        <f>VLOOKUP(A54,Data!A:D,4,0)</f>
        <v>Clackamas</v>
      </c>
      <c r="C54" s="21">
        <f>_xlfn.SUMIFS(Data!$J$2:$J$127,Data!$A$2:$A$127,'Program Statement'!A54,Data!$B$2:$B$127,$A$26)</f>
        <v>0</v>
      </c>
      <c r="D54" s="9"/>
    </row>
    <row r="55" spans="1:4" s="39" customFormat="1" ht="15" hidden="1" outlineLevel="1">
      <c r="A55" s="29" t="s">
        <v>21</v>
      </c>
      <c r="B55" s="21" t="str">
        <f>VLOOKUP(A55,Data!A:D,4,0)</f>
        <v>Washington</v>
      </c>
      <c r="C55" s="21">
        <f>_xlfn.SUMIFS(Data!$J$2:$J$127,Data!$A$2:$A$127,'Program Statement'!A55,Data!$B$2:$B$127,$A$26)</f>
        <v>235287</v>
      </c>
      <c r="D55" s="9"/>
    </row>
    <row r="56" spans="1:4" s="39" customFormat="1" ht="15" hidden="1" outlineLevel="1">
      <c r="A56" s="29" t="s">
        <v>188</v>
      </c>
      <c r="B56" s="21" t="str">
        <f>VLOOKUP(A56,Data!A:D,4,0)</f>
        <v>Washington</v>
      </c>
      <c r="C56" s="21">
        <f>_xlfn.SUMIFS(Data!$J$2:$J$127,Data!$A$2:$A$127,'Program Statement'!A56,Data!$B$2:$B$127,$A$26)</f>
        <v>0</v>
      </c>
      <c r="D56" s="9"/>
    </row>
    <row r="57" spans="1:4" s="39" customFormat="1" ht="15" hidden="1" outlineLevel="1">
      <c r="A57" s="29" t="s">
        <v>20</v>
      </c>
      <c r="B57" s="21" t="str">
        <f>VLOOKUP(A57,Data!A:D,4,0)</f>
        <v>Multnomah</v>
      </c>
      <c r="C57" s="21">
        <f>_xlfn.SUMIFS(Data!$J$2:$J$127,Data!$A$2:$A$127,'Program Statement'!A57,Data!$B$2:$B$127,$A$26)</f>
        <v>82060</v>
      </c>
      <c r="D57" s="9"/>
    </row>
    <row r="58" spans="1:4" s="39" customFormat="1" ht="15" hidden="1" outlineLevel="1">
      <c r="A58" s="29" t="s">
        <v>210</v>
      </c>
      <c r="B58" s="21" t="str">
        <f>VLOOKUP(A58,Data!A:D,4,0)</f>
        <v>Washington</v>
      </c>
      <c r="C58" s="21">
        <f>_xlfn.SUMIFS(Data!$J$2:$J$127,Data!$A$2:$A$127,'Program Statement'!A58,Data!$B$2:$B$127,$A$26)</f>
        <v>0</v>
      </c>
      <c r="D58" s="9"/>
    </row>
    <row r="59" spans="1:4" s="39" customFormat="1" ht="15" hidden="1" outlineLevel="1">
      <c r="A59" s="29" t="s">
        <v>162</v>
      </c>
      <c r="B59" s="21" t="str">
        <f>VLOOKUP(A59,Data!A:D,4,0)</f>
        <v>Multnomah</v>
      </c>
      <c r="C59" s="21">
        <f>_xlfn.SUMIFS(Data!$J$2:$J$127,Data!$A$2:$A$127,'Program Statement'!A59,Data!$B$2:$B$127,$A$26)</f>
        <v>0</v>
      </c>
      <c r="D59" s="9"/>
    </row>
    <row r="60" spans="1:4" s="39" customFormat="1" ht="15" hidden="1" outlineLevel="1">
      <c r="A60" s="29" t="s">
        <v>19</v>
      </c>
      <c r="B60" s="21" t="str">
        <f>VLOOKUP(A60,Data!A:D,4,0)</f>
        <v>Multnomah</v>
      </c>
      <c r="C60" s="21">
        <f>_xlfn.SUMIFS(Data!$J$2:$J$127,Data!$A$2:$A$127,'Program Statement'!A60,Data!$B$2:$B$127,$A$26)</f>
        <v>84000</v>
      </c>
      <c r="D60" s="9"/>
    </row>
    <row r="61" spans="1:4" s="39" customFormat="1" ht="15" hidden="1" outlineLevel="1">
      <c r="A61" s="29" t="s">
        <v>211</v>
      </c>
      <c r="B61" s="21" t="str">
        <f>VLOOKUP(A61,Data!A:D,4,0)</f>
        <v>Douglas</v>
      </c>
      <c r="C61" s="21">
        <f>_xlfn.SUMIFS(Data!$J$2:$J$127,Data!$A$2:$A$127,'Program Statement'!A61,Data!$B$2:$B$127,$A$26)</f>
        <v>0</v>
      </c>
      <c r="D61" s="9"/>
    </row>
    <row r="62" spans="1:4" s="39" customFormat="1" ht="15" hidden="1" outlineLevel="1">
      <c r="A62" s="29" t="s">
        <v>18</v>
      </c>
      <c r="B62" s="21" t="str">
        <f>VLOOKUP(A62,Data!A:D,4,0)</f>
        <v>Multnomah</v>
      </c>
      <c r="C62" s="21">
        <f>_xlfn.SUMIFS(Data!$J$2:$J$127,Data!$A$2:$A$127,'Program Statement'!A62,Data!$B$2:$B$127,$A$26)</f>
        <v>132443</v>
      </c>
      <c r="D62" s="9"/>
    </row>
    <row r="63" spans="1:4" s="39" customFormat="1" ht="15" hidden="1" outlineLevel="1">
      <c r="A63" s="29" t="s">
        <v>212</v>
      </c>
      <c r="B63" s="21" t="str">
        <f>VLOOKUP(A63,Data!A:D,4,0)</f>
        <v>Washington</v>
      </c>
      <c r="C63" s="21">
        <f>_xlfn.SUMIFS(Data!$J$2:$J$127,Data!$A$2:$A$127,'Program Statement'!A63,Data!$B$2:$B$127,$A$26)</f>
        <v>0</v>
      </c>
      <c r="D63" s="9"/>
    </row>
    <row r="64" spans="1:4" s="39" customFormat="1" ht="15" hidden="1" outlineLevel="1">
      <c r="A64" s="29" t="s">
        <v>17</v>
      </c>
      <c r="B64" s="21" t="str">
        <f>VLOOKUP(A64,Data!A:D,4,0)</f>
        <v>Multnomah</v>
      </c>
      <c r="C64" s="21">
        <f>_xlfn.SUMIFS(Data!$J$2:$J$127,Data!$A$2:$A$127,'Program Statement'!A64,Data!$B$2:$B$127,$A$26)</f>
        <v>159129</v>
      </c>
      <c r="D64" s="9"/>
    </row>
    <row r="65" spans="1:4" s="39" customFormat="1" ht="15" hidden="1" outlineLevel="1">
      <c r="A65" s="29" t="s">
        <v>163</v>
      </c>
      <c r="B65" s="21" t="str">
        <f>VLOOKUP(A65,Data!A:D,4,0)</f>
        <v>Multnomah</v>
      </c>
      <c r="C65" s="21">
        <f>_xlfn.SUMIFS(Data!$J$2:$J$127,Data!$A$2:$A$127,'Program Statement'!A65,Data!$B$2:$B$127,$A$26)</f>
        <v>209669</v>
      </c>
      <c r="D65" s="9"/>
    </row>
    <row r="66" spans="1:4" s="39" customFormat="1" ht="15" hidden="1" outlineLevel="1">
      <c r="A66" s="29" t="s">
        <v>213</v>
      </c>
      <c r="B66" s="21" t="str">
        <f>VLOOKUP(A66,Data!A:D,4,0)</f>
        <v>Marion</v>
      </c>
      <c r="C66" s="21">
        <f>_xlfn.SUMIFS(Data!$J$2:$J$127,Data!$A$2:$A$127,'Program Statement'!A66,Data!$B$2:$B$127,$A$26)</f>
        <v>0</v>
      </c>
      <c r="D66" s="9"/>
    </row>
    <row r="67" spans="1:4" s="39" customFormat="1" ht="15" hidden="1" outlineLevel="1">
      <c r="A67" s="29" t="s">
        <v>176</v>
      </c>
      <c r="B67" s="21" t="str">
        <f>VLOOKUP(A67,Data!A:D,4,0)</f>
        <v>Multnomah</v>
      </c>
      <c r="C67" s="21">
        <f>_xlfn.SUMIFS(Data!$J$2:$J$127,Data!$A$2:$A$127,'Program Statement'!A67,Data!$B$2:$B$127,$A$26)</f>
        <v>57604</v>
      </c>
      <c r="D67" s="9"/>
    </row>
    <row r="68" spans="1:4" s="39" customFormat="1" ht="15" hidden="1" outlineLevel="1">
      <c r="A68" s="29" t="s">
        <v>226</v>
      </c>
      <c r="B68" s="21" t="str">
        <f>VLOOKUP(A68,Data!A:D,4,0)</f>
        <v>Multnomah</v>
      </c>
      <c r="C68" s="21">
        <f>_xlfn.SUMIFS(Data!$J$2:$J$127,Data!$A$2:$A$127,'Program Statement'!A68,Data!$B$2:$B$127,$A$26)</f>
        <v>0</v>
      </c>
      <c r="D68" s="9"/>
    </row>
    <row r="69" spans="1:4" s="39" customFormat="1" ht="15" hidden="1" outlineLevel="1">
      <c r="A69" s="29" t="s">
        <v>235</v>
      </c>
      <c r="B69" s="21" t="str">
        <f>VLOOKUP(A69,Data!A:D,4,0)</f>
        <v>Multnomah</v>
      </c>
      <c r="C69" s="21">
        <f>_xlfn.SUMIFS(Data!$J$2:$J$127,Data!$A$2:$A$127,'Program Statement'!A69,Data!$B$2:$B$127,$A$26)</f>
        <v>0</v>
      </c>
      <c r="D69" s="9"/>
    </row>
    <row r="70" spans="1:4" s="39" customFormat="1" ht="15" hidden="1" outlineLevel="1">
      <c r="A70" s="29" t="s">
        <v>193</v>
      </c>
      <c r="B70" s="21" t="str">
        <f>VLOOKUP(A70,Data!A:D,4,0)</f>
        <v>Multnomah</v>
      </c>
      <c r="C70" s="21">
        <f>_xlfn.SUMIFS(Data!$J$2:$J$127,Data!$A$2:$A$127,'Program Statement'!A70,Data!$B$2:$B$127,$A$26)</f>
        <v>0</v>
      </c>
      <c r="D70" s="9"/>
    </row>
    <row r="71" spans="1:4" s="39" customFormat="1" ht="15" hidden="1" outlineLevel="1">
      <c r="A71" s="29" t="s">
        <v>214</v>
      </c>
      <c r="B71" s="21" t="str">
        <f>VLOOKUP(A71,Data!A:D,4,0)</f>
        <v>Multnomah</v>
      </c>
      <c r="C71" s="21">
        <f>_xlfn.SUMIFS(Data!$J$2:$J$127,Data!$A$2:$A$127,'Program Statement'!A71,Data!$B$2:$B$127,$A$26)</f>
        <v>0</v>
      </c>
      <c r="D71" s="9"/>
    </row>
    <row r="72" spans="1:4" s="39" customFormat="1" ht="15" hidden="1" outlineLevel="1">
      <c r="A72" s="29" t="s">
        <v>14</v>
      </c>
      <c r="B72" s="21" t="str">
        <f>VLOOKUP(A72,Data!A:D,4,0)</f>
        <v>Multnomah</v>
      </c>
      <c r="C72" s="21">
        <f>_xlfn.SUMIFS(Data!$J$2:$J$127,Data!$A$2:$A$127,'Program Statement'!A72,Data!$B$2:$B$127,$A$26)</f>
        <v>108000</v>
      </c>
      <c r="D72" s="9"/>
    </row>
    <row r="73" spans="1:4" s="39" customFormat="1" ht="15" hidden="1" outlineLevel="1">
      <c r="A73" s="29" t="s">
        <v>215</v>
      </c>
      <c r="B73" s="21" t="str">
        <f>VLOOKUP(A73,Data!A:D,4,0)</f>
        <v>Multnomah</v>
      </c>
      <c r="C73" s="21">
        <f>_xlfn.SUMIFS(Data!$J$2:$J$127,Data!$A$2:$A$127,'Program Statement'!A73,Data!$B$2:$B$127,$A$26)</f>
        <v>0</v>
      </c>
      <c r="D73" s="9"/>
    </row>
    <row r="74" spans="1:4" s="39" customFormat="1" ht="15" hidden="1" outlineLevel="1">
      <c r="A74" s="29" t="s">
        <v>13</v>
      </c>
      <c r="B74" s="21" t="str">
        <f>VLOOKUP(A74,Data!A:D,4,0)</f>
        <v>Washington</v>
      </c>
      <c r="C74" s="21">
        <f>_xlfn.SUMIFS(Data!$J$2:$J$127,Data!$A$2:$A$127,'Program Statement'!A74,Data!$B$2:$B$127,$A$26)</f>
        <v>3260</v>
      </c>
      <c r="D74" s="9"/>
    </row>
    <row r="75" spans="1:4" s="39" customFormat="1" ht="15" hidden="1" outlineLevel="1">
      <c r="A75" s="29" t="s">
        <v>234</v>
      </c>
      <c r="B75" s="21" t="str">
        <f>VLOOKUP(A75,Data!A:D,4,0)</f>
        <v>Multnomah</v>
      </c>
      <c r="C75" s="21">
        <f>_xlfn.SUMIFS(Data!$J$2:$J$127,Data!$A$2:$A$127,'Program Statement'!A75,Data!$B$2:$B$127,$A$26)</f>
        <v>0</v>
      </c>
      <c r="D75" s="9"/>
    </row>
    <row r="76" spans="1:4" s="39" customFormat="1" ht="15" hidden="1" outlineLevel="1">
      <c r="A76" s="29" t="s">
        <v>12</v>
      </c>
      <c r="B76" s="21" t="str">
        <f>VLOOKUP(A76,Data!A:D,4,0)</f>
        <v>Multnomah</v>
      </c>
      <c r="C76" s="21">
        <f>_xlfn.SUMIFS(Data!$J$2:$J$127,Data!$A$2:$A$127,'Program Statement'!A76,Data!$B$2:$B$127,$A$26)</f>
        <v>75000</v>
      </c>
      <c r="D76" s="9"/>
    </row>
    <row r="77" spans="1:4" s="39" customFormat="1" ht="15" hidden="1" outlineLevel="1">
      <c r="A77" s="29" t="s">
        <v>11</v>
      </c>
      <c r="B77" s="21" t="str">
        <f>VLOOKUP(A77,Data!A:D,4,0)</f>
        <v>Multnomah</v>
      </c>
      <c r="C77" s="21">
        <f>_xlfn.SUMIFS(Data!$J$2:$J$127,Data!$A$2:$A$127,'Program Statement'!A77,Data!$B$2:$B$127,$A$26)</f>
        <v>133727</v>
      </c>
      <c r="D77" s="9"/>
    </row>
    <row r="78" spans="1:4" s="39" customFormat="1" ht="15" hidden="1" outlineLevel="1">
      <c r="A78" s="29" t="s">
        <v>170</v>
      </c>
      <c r="B78" s="21" t="str">
        <f>VLOOKUP(A78,Data!A:D,4,0)</f>
        <v>Multnomah</v>
      </c>
      <c r="C78" s="21">
        <f>_xlfn.SUMIFS(Data!$J$2:$J$127,Data!$A$2:$A$127,'Program Statement'!A78,Data!$B$2:$B$127,$A$26)</f>
        <v>205331</v>
      </c>
      <c r="D78" s="9"/>
    </row>
    <row r="79" spans="1:4" s="39" customFormat="1" ht="15" hidden="1" outlineLevel="1">
      <c r="A79" s="29" t="s">
        <v>216</v>
      </c>
      <c r="B79" s="21" t="str">
        <f>VLOOKUP(A79,Data!A:D,4,0)</f>
        <v>Multnomah</v>
      </c>
      <c r="C79" s="21">
        <f>_xlfn.SUMIFS(Data!$J$2:$J$127,Data!$A$2:$A$127,'Program Statement'!A79,Data!$B$2:$B$127,$A$26)</f>
        <v>0</v>
      </c>
      <c r="D79" s="9"/>
    </row>
    <row r="80" spans="1:4" s="39" customFormat="1" ht="15" hidden="1" outlineLevel="1">
      <c r="A80" s="29" t="s">
        <v>113</v>
      </c>
      <c r="B80" s="21" t="str">
        <f>VLOOKUP(A80,Data!A:D,4,0)</f>
        <v>Multnomah</v>
      </c>
      <c r="C80" s="21">
        <f>_xlfn.SUMIFS(Data!$J$2:$J$127,Data!$A$2:$A$127,'Program Statement'!A80,Data!$B$2:$B$127,$A$26)</f>
        <v>52393</v>
      </c>
      <c r="D80" s="9"/>
    </row>
    <row r="81" spans="1:4" s="39" customFormat="1" ht="15" hidden="1" outlineLevel="1">
      <c r="A81" s="29" t="s">
        <v>233</v>
      </c>
      <c r="B81" s="21" t="str">
        <f>VLOOKUP(A81,Data!A:D,4,0)</f>
        <v>Multnomah</v>
      </c>
      <c r="C81" s="21">
        <f>_xlfn.SUMIFS(Data!$J$2:$J$127,Data!$A$2:$A$127,'Program Statement'!A81,Data!$B$2:$B$127,$A$26)</f>
        <v>0</v>
      </c>
      <c r="D81" s="9"/>
    </row>
    <row r="82" spans="1:4" s="39" customFormat="1" ht="15" hidden="1" outlineLevel="1">
      <c r="A82" s="29" t="s">
        <v>171</v>
      </c>
      <c r="B82" s="21" t="str">
        <f>VLOOKUP(A82,Data!A:D,4,0)</f>
        <v>Multnomah</v>
      </c>
      <c r="C82" s="21">
        <f>_xlfn.SUMIFS(Data!$J$2:$J$127,Data!$A$2:$A$127,'Program Statement'!A82,Data!$B$2:$B$127,$A$26)</f>
        <v>128920</v>
      </c>
      <c r="D82" s="9"/>
    </row>
    <row r="83" spans="1:4" s="39" customFormat="1" ht="15" hidden="1" outlineLevel="1">
      <c r="A83" s="29" t="s">
        <v>114</v>
      </c>
      <c r="B83" s="21" t="str">
        <f>VLOOKUP(A83,Data!A:D,4,0)</f>
        <v>Marion</v>
      </c>
      <c r="C83" s="21">
        <f>_xlfn.SUMIFS(Data!$J$2:$J$127,Data!$A$2:$A$127,'Program Statement'!A83,Data!$B$2:$B$127,$A$26)</f>
        <v>90000</v>
      </c>
      <c r="D83" s="9"/>
    </row>
    <row r="84" spans="1:4" s="39" customFormat="1" ht="15" hidden="1" outlineLevel="1">
      <c r="A84" s="29" t="s">
        <v>115</v>
      </c>
      <c r="B84" s="21" t="str">
        <f>VLOOKUP(A84,Data!A:D,4,0)</f>
        <v>Marion</v>
      </c>
      <c r="C84" s="21">
        <f>_xlfn.SUMIFS(Data!$J$2:$J$127,Data!$A$2:$A$127,'Program Statement'!A84,Data!$B$2:$B$127,$A$26)</f>
        <v>20000</v>
      </c>
      <c r="D84" s="9"/>
    </row>
    <row r="85" spans="1:4" s="39" customFormat="1" ht="15" hidden="1" outlineLevel="1">
      <c r="A85" s="29" t="s">
        <v>217</v>
      </c>
      <c r="B85" s="21" t="str">
        <f>VLOOKUP(A85,Data!A:D,4,0)</f>
        <v>Washington</v>
      </c>
      <c r="C85" s="21">
        <f>_xlfn.SUMIFS(Data!$J$2:$J$127,Data!$A$2:$A$127,'Program Statement'!A85,Data!$B$2:$B$127,$A$26)</f>
        <v>0</v>
      </c>
      <c r="D85" s="9"/>
    </row>
    <row r="86" spans="1:4" s="39" customFormat="1" ht="15" hidden="1" outlineLevel="1">
      <c r="A86" s="29" t="s">
        <v>228</v>
      </c>
      <c r="B86" s="21" t="str">
        <f>VLOOKUP(A86,Data!A:D,4,0)</f>
        <v>Washington</v>
      </c>
      <c r="C86" s="21">
        <f>_xlfn.SUMIFS(Data!$J$2:$J$127,Data!$A$2:$A$127,'Program Statement'!A86,Data!$B$2:$B$127,$A$26)</f>
        <v>100000</v>
      </c>
      <c r="D86" s="9"/>
    </row>
    <row r="87" spans="1:4" s="39" customFormat="1" ht="15" hidden="1" outlineLevel="1">
      <c r="A87" s="29" t="s">
        <v>164</v>
      </c>
      <c r="B87" s="21" t="str">
        <f>VLOOKUP(A87,Data!A:D,4,0)</f>
        <v>Washington</v>
      </c>
      <c r="C87" s="21">
        <f>_xlfn.SUMIFS(Data!$J$2:$J$127,Data!$A$2:$A$127,'Program Statement'!A87,Data!$B$2:$B$127,$A$26)</f>
        <v>100000</v>
      </c>
      <c r="D87" s="9"/>
    </row>
    <row r="88" spans="1:4" s="39" customFormat="1" ht="15" hidden="1" outlineLevel="1">
      <c r="A88" s="29" t="s">
        <v>192</v>
      </c>
      <c r="B88" s="21" t="str">
        <f>VLOOKUP(A88,Data!A:D,4,0)</f>
        <v>Washington</v>
      </c>
      <c r="C88" s="21">
        <f>_xlfn.SUMIFS(Data!$J$2:$J$127,Data!$A$2:$A$127,'Program Statement'!A88,Data!$B$2:$B$127,$A$26)</f>
        <v>0</v>
      </c>
      <c r="D88" s="9"/>
    </row>
    <row r="89" spans="1:4" s="39" customFormat="1" ht="15" hidden="1" outlineLevel="1">
      <c r="A89" s="29" t="s">
        <v>191</v>
      </c>
      <c r="B89" s="21" t="str">
        <f>VLOOKUP(A89,Data!A:D,4,0)</f>
        <v>Marion</v>
      </c>
      <c r="C89" s="21">
        <f>_xlfn.SUMIFS(Data!$J$2:$J$127,Data!$A$2:$A$127,'Program Statement'!A89,Data!$B$2:$B$127,$A$26)</f>
        <v>0</v>
      </c>
      <c r="D89" s="9"/>
    </row>
    <row r="90" spans="1:4" s="39" customFormat="1" ht="15" hidden="1" outlineLevel="1">
      <c r="A90" s="29" t="s">
        <v>218</v>
      </c>
      <c r="B90" s="21" t="str">
        <f>VLOOKUP(A90,Data!A:D,4,0)</f>
        <v>Multnomah</v>
      </c>
      <c r="C90" s="21">
        <f>_xlfn.SUMIFS(Data!$J$2:$J$127,Data!$A$2:$A$127,'Program Statement'!A90,Data!$B$2:$B$127,$A$26)</f>
        <v>0</v>
      </c>
      <c r="D90" s="9"/>
    </row>
    <row r="91" spans="1:4" s="39" customFormat="1" ht="15" hidden="1" outlineLevel="1">
      <c r="A91" s="29" t="s">
        <v>219</v>
      </c>
      <c r="B91" s="21" t="str">
        <f>VLOOKUP(A91,Data!A:D,4,0)</f>
        <v>Clackamas</v>
      </c>
      <c r="C91" s="21">
        <f>_xlfn.SUMIFS(Data!$J$2:$J$127,Data!$A$2:$A$127,'Program Statement'!A91,Data!$B$2:$B$127,$A$26)</f>
        <v>0</v>
      </c>
      <c r="D91" s="9"/>
    </row>
    <row r="92" spans="1:4" s="39" customFormat="1" ht="15" hidden="1" outlineLevel="1">
      <c r="A92" s="29" t="s">
        <v>182</v>
      </c>
      <c r="B92" s="21" t="str">
        <f>VLOOKUP(A92,Data!A:D,4,0)</f>
        <v>Washington</v>
      </c>
      <c r="C92" s="21">
        <f>_xlfn.SUMIFS(Data!$J$2:$J$127,Data!$A$2:$A$127,'Program Statement'!A92,Data!$B$2:$B$127,$A$26)</f>
        <v>0</v>
      </c>
      <c r="D92" s="9"/>
    </row>
    <row r="93" spans="1:4" s="39" customFormat="1" ht="15" hidden="1" outlineLevel="1">
      <c r="A93" s="29" t="s">
        <v>116</v>
      </c>
      <c r="B93" s="21" t="str">
        <f>VLOOKUP(A93,Data!A:D,4,0)</f>
        <v>Clackamas</v>
      </c>
      <c r="C93" s="21">
        <f>_xlfn.SUMIFS(Data!$J$2:$J$127,Data!$A$2:$A$127,'Program Statement'!A93,Data!$B$2:$B$127,$A$26)</f>
        <v>73548</v>
      </c>
      <c r="D93" s="9"/>
    </row>
    <row r="94" spans="1:4" s="39" customFormat="1" ht="15" hidden="1" outlineLevel="1">
      <c r="A94" s="29" t="s">
        <v>229</v>
      </c>
      <c r="B94" s="21" t="str">
        <f>VLOOKUP(A94,Data!A:D,4,0)</f>
        <v>Multnomah</v>
      </c>
      <c r="C94" s="21">
        <f>_xlfn.SUMIFS(Data!$J$2:$J$127,Data!$A$2:$A$127,'Program Statement'!A94,Data!$B$2:$B$127,$A$26)</f>
        <v>700000</v>
      </c>
      <c r="D94" s="9"/>
    </row>
    <row r="95" spans="1:4" s="39" customFormat="1" ht="15" hidden="1" outlineLevel="1">
      <c r="A95" s="29" t="s">
        <v>238</v>
      </c>
      <c r="B95" s="21" t="str">
        <f>VLOOKUP(A95,Data!A:D,4,0)</f>
        <v>Multnomah</v>
      </c>
      <c r="C95" s="21">
        <f>_xlfn.SUMIFS(Data!$J$2:$J$127,Data!$A$2:$A$127,'Program Statement'!A95,Data!$B$2:$B$127,$A$26)</f>
        <v>0</v>
      </c>
      <c r="D95" s="9"/>
    </row>
    <row r="96" spans="1:4" s="39" customFormat="1" ht="15" hidden="1" outlineLevel="1">
      <c r="A96" s="29" t="s">
        <v>9</v>
      </c>
      <c r="B96" s="21" t="str">
        <f>VLOOKUP(A96,Data!A:D,4,0)</f>
        <v>Marion</v>
      </c>
      <c r="C96" s="21">
        <f>_xlfn.SUMIFS(Data!$J$2:$J$127,Data!$A$2:$A$127,'Program Statement'!A96,Data!$B$2:$B$127,$A$26)</f>
        <v>222246</v>
      </c>
      <c r="D96" s="9"/>
    </row>
    <row r="97" spans="1:4" s="39" customFormat="1" ht="15" hidden="1" outlineLevel="1">
      <c r="A97" s="29" t="s">
        <v>230</v>
      </c>
      <c r="B97" s="21" t="str">
        <f>VLOOKUP(A97,Data!A:D,4,0)</f>
        <v>Multnomah</v>
      </c>
      <c r="C97" s="21">
        <f>_xlfn.SUMIFS(Data!$J$2:$J$127,Data!$A$2:$A$127,'Program Statement'!A97,Data!$B$2:$B$127,$A$26)</f>
        <v>72343</v>
      </c>
      <c r="D97" s="9"/>
    </row>
    <row r="98" spans="1:4" s="39" customFormat="1" ht="15" hidden="1" outlineLevel="1">
      <c r="A98" s="29" t="s">
        <v>165</v>
      </c>
      <c r="B98" s="21" t="str">
        <f>VLOOKUP(A98,Data!A:D,4,0)</f>
        <v>Clackamas</v>
      </c>
      <c r="C98" s="21">
        <f>_xlfn.SUMIFS(Data!$J$2:$J$127,Data!$A$2:$A$127,'Program Statement'!A98,Data!$B$2:$B$127,$A$26)</f>
        <v>0</v>
      </c>
      <c r="D98" s="9"/>
    </row>
    <row r="99" spans="1:4" s="39" customFormat="1" ht="15" hidden="1" outlineLevel="1">
      <c r="A99" s="29" t="s">
        <v>117</v>
      </c>
      <c r="B99" s="21" t="str">
        <f>VLOOKUP(A99,Data!A:D,4,0)</f>
        <v>Multnomah</v>
      </c>
      <c r="C99" s="21">
        <f>_xlfn.SUMIFS(Data!$J$2:$J$127,Data!$A$2:$A$127,'Program Statement'!A99,Data!$B$2:$B$127,$A$26)</f>
        <v>51577</v>
      </c>
      <c r="D99" s="9"/>
    </row>
    <row r="100" spans="1:4" s="39" customFormat="1" ht="15" hidden="1" outlineLevel="1">
      <c r="A100" s="29" t="s">
        <v>166</v>
      </c>
      <c r="B100" s="21" t="str">
        <f>VLOOKUP(A100,Data!A:D,4,0)</f>
        <v>Multnomah</v>
      </c>
      <c r="C100" s="21">
        <f>_xlfn.SUMIFS(Data!$J$2:$J$127,Data!$A$2:$A$127,'Program Statement'!A100,Data!$B$2:$B$127,$A$26)</f>
        <v>50393</v>
      </c>
      <c r="D100" s="9"/>
    </row>
    <row r="101" spans="1:4" s="39" customFormat="1" ht="15" hidden="1" outlineLevel="1">
      <c r="A101" s="29" t="s">
        <v>237</v>
      </c>
      <c r="B101" s="21" t="str">
        <f>VLOOKUP(A101,Data!A:D,4,0)</f>
        <v>Clackamas</v>
      </c>
      <c r="C101" s="21">
        <f>_xlfn.SUMIFS(Data!$J$2:$J$127,Data!$A$2:$A$127,'Program Statement'!A101,Data!$B$2:$B$127,$A$26)</f>
        <v>32000</v>
      </c>
      <c r="D101" s="9"/>
    </row>
    <row r="102" spans="1:4" s="39" customFormat="1" ht="15" hidden="1" outlineLevel="1">
      <c r="A102" s="29" t="s">
        <v>118</v>
      </c>
      <c r="B102" s="21" t="str">
        <f>VLOOKUP(A102,Data!A:D,4,0)</f>
        <v>Multnomah</v>
      </c>
      <c r="C102" s="21">
        <f>_xlfn.SUMIFS(Data!$J$2:$J$127,Data!$A$2:$A$127,'Program Statement'!A102,Data!$B$2:$B$127,$A$26)</f>
        <v>500600</v>
      </c>
      <c r="D102" s="9"/>
    </row>
    <row r="103" spans="1:4" s="39" customFormat="1" ht="15" hidden="1" outlineLevel="1">
      <c r="A103" s="29" t="s">
        <v>220</v>
      </c>
      <c r="B103" s="21" t="str">
        <f>VLOOKUP(A103,Data!A:D,4,0)</f>
        <v>Marion</v>
      </c>
      <c r="C103" s="21">
        <f>_xlfn.SUMIFS(Data!$J$2:$J$127,Data!$A$2:$A$127,'Program Statement'!A103,Data!$B$2:$B$127,$A$26)</f>
        <v>0</v>
      </c>
      <c r="D103" s="9"/>
    </row>
    <row r="104" spans="1:4" s="39" customFormat="1" ht="15" hidden="1" outlineLevel="1">
      <c r="A104" s="29" t="s">
        <v>7</v>
      </c>
      <c r="B104" s="21" t="str">
        <f>VLOOKUP(A104,Data!A:D,4,0)</f>
        <v>Washington</v>
      </c>
      <c r="C104" s="21">
        <f>_xlfn.SUMIFS(Data!$J$2:$J$127,Data!$A$2:$A$127,'Program Statement'!A104,Data!$B$2:$B$127,$A$26)</f>
        <v>158779</v>
      </c>
      <c r="D104" s="9"/>
    </row>
    <row r="105" spans="1:4" s="39" customFormat="1" ht="15" hidden="1" outlineLevel="1">
      <c r="A105" s="29" t="s">
        <v>6</v>
      </c>
      <c r="B105" s="21" t="str">
        <f>VLOOKUP(A105,Data!A:D,4,0)</f>
        <v>Washington</v>
      </c>
      <c r="C105" s="21">
        <f>_xlfn.SUMIFS(Data!$J$2:$J$127,Data!$A$2:$A$127,'Program Statement'!A105,Data!$B$2:$B$127,$A$26)</f>
        <v>28018</v>
      </c>
      <c r="D105" s="9"/>
    </row>
    <row r="106" spans="1:4" s="39" customFormat="1" ht="15" hidden="1" outlineLevel="1">
      <c r="A106" s="29" t="s">
        <v>195</v>
      </c>
      <c r="B106" s="21" t="str">
        <f>VLOOKUP(A106,Data!A:D,4,0)</f>
        <v>Multnomah</v>
      </c>
      <c r="C106" s="21">
        <f>_xlfn.SUMIFS(Data!$J$2:$J$127,Data!$A$2:$A$127,'Program Statement'!A106,Data!$B$2:$B$127,$A$26)</f>
        <v>0</v>
      </c>
      <c r="D106" s="9"/>
    </row>
    <row r="107" spans="1:5" s="39" customFormat="1" ht="15" hidden="1" outlineLevel="1">
      <c r="A107" s="29" t="s">
        <v>167</v>
      </c>
      <c r="B107" s="21" t="str">
        <f>VLOOKUP(A107,Data!A:D,4,0)</f>
        <v>Multnomah</v>
      </c>
      <c r="C107" s="21">
        <f>_xlfn.SUMIFS(Data!$J$2:$J$127,Data!$A$2:$A$127,'Program Statement'!A107,Data!$B$2:$B$127,$A$26)</f>
        <v>24324</v>
      </c>
      <c r="D107" s="9"/>
      <c r="E107" s="6"/>
    </row>
    <row r="108" spans="1:3" ht="15" hidden="1" outlineLevel="1">
      <c r="A108" s="29" t="s">
        <v>180</v>
      </c>
      <c r="B108" s="21" t="str">
        <f>VLOOKUP(A108,Data!A:D,4,0)</f>
        <v>Multnomah</v>
      </c>
      <c r="C108" s="21">
        <f>_xlfn.SUMIFS(Data!$J$2:$J$127,Data!$A$2:$A$127,'Program Statement'!A108,Data!$B$2:$B$127,$A$26)</f>
        <v>87614</v>
      </c>
    </row>
    <row r="109" spans="1:5" ht="15" hidden="1" outlineLevel="1">
      <c r="A109" s="29" t="s">
        <v>221</v>
      </c>
      <c r="B109" s="21" t="str">
        <f>VLOOKUP(A109,Data!A:D,4,0)</f>
        <v>Multnomah</v>
      </c>
      <c r="C109" s="21">
        <f>_xlfn.SUMIFS(Data!$J$2:$J$127,Data!$A$2:$A$127,'Program Statement'!A109,Data!$B$2:$B$127,$A$26)</f>
        <v>0</v>
      </c>
      <c r="E109" s="39"/>
    </row>
    <row r="110" spans="1:4" s="39" customFormat="1" ht="15" hidden="1" outlineLevel="1">
      <c r="A110" s="29" t="s">
        <v>172</v>
      </c>
      <c r="B110" s="21" t="str">
        <f>VLOOKUP(A110,Data!A:D,4,0)</f>
        <v>Clackamas</v>
      </c>
      <c r="C110" s="21">
        <f>_xlfn.SUMIFS(Data!$J$2:$J$127,Data!$A$2:$A$127,'Program Statement'!A110,Data!$B$2:$B$127,$A$26)</f>
        <v>0</v>
      </c>
      <c r="D110" s="9"/>
    </row>
    <row r="111" spans="1:4" s="39" customFormat="1" ht="15" hidden="1" outlineLevel="1">
      <c r="A111" s="29" t="s">
        <v>119</v>
      </c>
      <c r="B111" s="21" t="str">
        <f>VLOOKUP(A111,Data!A:D,4,0)</f>
        <v>Clackamas</v>
      </c>
      <c r="C111" s="21">
        <f>_xlfn.SUMIFS(Data!$J$2:$J$127,Data!$A$2:$A$127,'Program Statement'!A111,Data!$B$2:$B$127,$A$26)</f>
        <v>117203</v>
      </c>
      <c r="D111" s="9"/>
    </row>
    <row r="112" spans="1:4" s="39" customFormat="1" ht="15" hidden="1" outlineLevel="1">
      <c r="A112" s="29" t="s">
        <v>222</v>
      </c>
      <c r="B112" s="21" t="str">
        <f>VLOOKUP(A112,Data!A:D,4,0)</f>
        <v>Multnomah</v>
      </c>
      <c r="C112" s="21">
        <f>_xlfn.SUMIFS(Data!$J$2:$J$127,Data!$A$2:$A$127,'Program Statement'!A112,Data!$B$2:$B$127,$A$26)</f>
        <v>0</v>
      </c>
      <c r="D112" s="9"/>
    </row>
    <row r="113" spans="1:4" s="39" customFormat="1" ht="15" hidden="1" outlineLevel="1">
      <c r="A113" s="29" t="s">
        <v>2</v>
      </c>
      <c r="B113" s="21" t="str">
        <f>VLOOKUP(A113,Data!A:D,4,0)</f>
        <v>Multnomah</v>
      </c>
      <c r="C113" s="21">
        <f>_xlfn.SUMIFS(Data!$J$2:$J$127,Data!$A$2:$A$127,'Program Statement'!A113,Data!$B$2:$B$127,$A$26)</f>
        <v>207000</v>
      </c>
      <c r="D113" s="9"/>
    </row>
    <row r="114" spans="1:4" s="39" customFormat="1" ht="15" hidden="1" outlineLevel="1">
      <c r="A114" s="29" t="s">
        <v>232</v>
      </c>
      <c r="B114" s="21" t="str">
        <f>VLOOKUP(A114,Data!A:D,4,0)</f>
        <v>Multnomah</v>
      </c>
      <c r="C114" s="21">
        <f>_xlfn.SUMIFS(Data!$J$2:$J$127,Data!$A$2:$A$127,'Program Statement'!A114,Data!$B$2:$B$127,$A$26)</f>
        <v>0</v>
      </c>
      <c r="D114" s="9"/>
    </row>
    <row r="115" spans="1:4" s="39" customFormat="1" ht="15" hidden="1" outlineLevel="1">
      <c r="A115" s="29" t="s">
        <v>189</v>
      </c>
      <c r="B115" s="21" t="str">
        <f>VLOOKUP(A115,Data!A:D,4,0)</f>
        <v>Marion</v>
      </c>
      <c r="C115" s="21">
        <f>_xlfn.SUMIFS(Data!$J$2:$J$127,Data!$A$2:$A$127,'Program Statement'!A115,Data!$B$2:$B$127,$A$26)</f>
        <v>247716</v>
      </c>
      <c r="D115" s="9"/>
    </row>
    <row r="116" spans="1:4" s="39" customFormat="1" ht="15" hidden="1" outlineLevel="1">
      <c r="A116" s="29" t="s">
        <v>120</v>
      </c>
      <c r="B116" s="21" t="str">
        <f>VLOOKUP(A116,Data!A:D,4,0)</f>
        <v>Multnomah</v>
      </c>
      <c r="C116" s="21">
        <f>_xlfn.SUMIFS(Data!$J$2:$J$127,Data!$A$2:$A$127,'Program Statement'!A116,Data!$B$2:$B$127,$A$26)</f>
        <v>96384</v>
      </c>
      <c r="D116" s="9"/>
    </row>
    <row r="117" spans="1:4" s="39" customFormat="1" ht="15" hidden="1" outlineLevel="1">
      <c r="A117" s="29" t="s">
        <v>231</v>
      </c>
      <c r="B117" s="21" t="str">
        <f>VLOOKUP(A117,Data!A:D,4,0)</f>
        <v>Multnomah</v>
      </c>
      <c r="C117" s="21">
        <f>_xlfn.SUMIFS(Data!$J$2:$J$127,Data!$A$2:$A$127,'Program Statement'!A117,Data!$B$2:$B$127,$A$26)</f>
        <v>0</v>
      </c>
      <c r="D117" s="9"/>
    </row>
    <row r="118" spans="1:4" s="39" customFormat="1" ht="15" hidden="1" outlineLevel="1">
      <c r="A118" s="29" t="s">
        <v>168</v>
      </c>
      <c r="B118" s="21" t="str">
        <f>VLOOKUP(A118,Data!A:D,4,0)</f>
        <v>Multnomah</v>
      </c>
      <c r="C118" s="21">
        <f>_xlfn.SUMIFS(Data!$J$2:$J$127,Data!$A$2:$A$127,'Program Statement'!A118,Data!$B$2:$B$127,$A$26)</f>
        <v>0</v>
      </c>
      <c r="D118" s="9"/>
    </row>
    <row r="119" spans="1:5" s="39" customFormat="1" ht="15" hidden="1" outlineLevel="1">
      <c r="A119" s="29" t="s">
        <v>177</v>
      </c>
      <c r="B119" s="21" t="str">
        <f>VLOOKUP(A119,Data!A:D,4,0)</f>
        <v>Washington</v>
      </c>
      <c r="C119" s="21">
        <f>_xlfn.SUMIFS(Data!$J$2:$J$127,Data!$A$2:$A$127,'Program Statement'!A119,Data!$B$2:$B$127,$A$26)</f>
        <v>99389</v>
      </c>
      <c r="D119" s="9"/>
      <c r="E119" s="6"/>
    </row>
    <row r="120" spans="1:5" ht="15" collapsed="1">
      <c r="A120" s="22" t="s">
        <v>136</v>
      </c>
      <c r="B120" s="22"/>
      <c r="C120" s="44">
        <f>SUBTOTAL(9,C27:C119)</f>
        <v>5932416</v>
      </c>
      <c r="D120" s="6"/>
      <c r="E120" s="39"/>
    </row>
    <row r="121" spans="1:5" s="39" customFormat="1" ht="15">
      <c r="A121" s="22" t="s">
        <v>199</v>
      </c>
      <c r="B121" s="22"/>
      <c r="C121" s="44">
        <v>157276.86</v>
      </c>
      <c r="E121" s="6"/>
    </row>
    <row r="122" spans="1:5" ht="15">
      <c r="A122" s="17" t="s">
        <v>148</v>
      </c>
      <c r="B122" s="17"/>
      <c r="C122" s="14"/>
      <c r="E122" s="39"/>
    </row>
    <row r="123" spans="1:4" s="39" customFormat="1" ht="15" hidden="1" outlineLevel="1">
      <c r="A123" s="29" t="s">
        <v>184</v>
      </c>
      <c r="B123" s="21" t="str">
        <f>VLOOKUP(A123,Data!A:D,4,0)</f>
        <v>Deschutes</v>
      </c>
      <c r="C123" s="21">
        <f>_xlfn.SUMIFS(Data!$J$2:$J$127,Data!$A$2:$A$127,'Program Statement'!A123,Data!$B$2:$B$127,$A$122)</f>
        <v>0</v>
      </c>
      <c r="D123" s="9"/>
    </row>
    <row r="124" spans="1:4" s="39" customFormat="1" ht="15" hidden="1" outlineLevel="1">
      <c r="A124" s="29" t="s">
        <v>121</v>
      </c>
      <c r="B124" s="21" t="str">
        <f>VLOOKUP(A124,Data!A:D,4,0)</f>
        <v>Lincoln</v>
      </c>
      <c r="C124" s="21">
        <f>_xlfn.SUMIFS(Data!$J$2:$J$127,Data!$A$2:$A$127,'Program Statement'!A124,Data!$B$2:$B$127,$A$122)</f>
        <v>39331</v>
      </c>
      <c r="D124" s="9"/>
    </row>
    <row r="125" spans="1:4" s="39" customFormat="1" ht="15" hidden="1" outlineLevel="1">
      <c r="A125" s="29" t="s">
        <v>33</v>
      </c>
      <c r="B125" s="21" t="str">
        <f>VLOOKUP(A125,Data!A:D,4,0)</f>
        <v>Marion</v>
      </c>
      <c r="C125" s="21">
        <f>_xlfn.SUMIFS(Data!$J$2:$J$127,Data!$A$2:$A$127,'Program Statement'!A125,Data!$B$2:$B$127,$A$122)</f>
        <v>74138</v>
      </c>
      <c r="D125" s="9"/>
    </row>
    <row r="126" spans="1:4" s="39" customFormat="1" ht="15" hidden="1" outlineLevel="1">
      <c r="A126" s="29" t="s">
        <v>153</v>
      </c>
      <c r="B126" s="21" t="str">
        <f>VLOOKUP(A126,Data!A:D,4,0)</f>
        <v>Douglas</v>
      </c>
      <c r="C126" s="21">
        <f>_xlfn.SUMIFS(Data!$J$2:$J$127,Data!$A$2:$A$127,'Program Statement'!A126,Data!$B$2:$B$127,$A$122)</f>
        <v>0</v>
      </c>
      <c r="D126" s="9"/>
    </row>
    <row r="127" spans="1:4" s="39" customFormat="1" ht="15" hidden="1" outlineLevel="1">
      <c r="A127" s="29" t="s">
        <v>31</v>
      </c>
      <c r="B127" s="21" t="str">
        <f>VLOOKUP(A127,Data!A:D,4,0)</f>
        <v>Douglas</v>
      </c>
      <c r="C127" s="21">
        <f>_xlfn.SUMIFS(Data!$J$2:$J$127,Data!$A$2:$A$127,'Program Statement'!A127,Data!$B$2:$B$127,$A$122)</f>
        <v>22500</v>
      </c>
      <c r="D127" s="9"/>
    </row>
    <row r="128" spans="1:4" s="39" customFormat="1" ht="15" hidden="1" outlineLevel="1">
      <c r="A128" s="29" t="s">
        <v>30</v>
      </c>
      <c r="B128" s="21" t="str">
        <f>VLOOKUP(A128,Data!A:D,4,0)</f>
        <v>Jefferson</v>
      </c>
      <c r="C128" s="21">
        <f>_xlfn.SUMIFS(Data!$J$2:$J$127,Data!$A$2:$A$127,'Program Statement'!A128,Data!$B$2:$B$127,$A$122)</f>
        <v>23751</v>
      </c>
      <c r="D128" s="9"/>
    </row>
    <row r="129" spans="1:4" s="39" customFormat="1" ht="15" hidden="1" outlineLevel="1">
      <c r="A129" s="29" t="s">
        <v>29</v>
      </c>
      <c r="B129" s="21" t="str">
        <f>VLOOKUP(A129,Data!A:D,4,0)</f>
        <v>Multnomah</v>
      </c>
      <c r="C129" s="21">
        <f>_xlfn.SUMIFS(Data!$J$2:$J$127,Data!$A$2:$A$127,'Program Statement'!A129,Data!$B$2:$B$127,$A$122)</f>
        <v>411864</v>
      </c>
      <c r="D129" s="9"/>
    </row>
    <row r="130" spans="1:4" s="39" customFormat="1" ht="15" hidden="1" outlineLevel="1">
      <c r="A130" s="29" t="s">
        <v>225</v>
      </c>
      <c r="B130" s="21" t="str">
        <f>VLOOKUP(A130,Data!A:D,4,0)</f>
        <v>Jackson</v>
      </c>
      <c r="C130" s="21">
        <f>_xlfn.SUMIFS(Data!$J$2:$J$127,Data!$A$2:$A$127,'Program Statement'!A130,Data!$B$2:$B$127,$A$122)</f>
        <v>50000</v>
      </c>
      <c r="D130" s="9"/>
    </row>
    <row r="131" spans="1:4" s="39" customFormat="1" ht="15" hidden="1" outlineLevel="1">
      <c r="A131" s="29" t="s">
        <v>26</v>
      </c>
      <c r="B131" s="21" t="str">
        <f>VLOOKUP(A131,Data!A:D,4,0)</f>
        <v>Jefferson</v>
      </c>
      <c r="C131" s="21">
        <f>_xlfn.SUMIFS(Data!$J$2:$J$127,Data!$A$2:$A$127,'Program Statement'!A131,Data!$B$2:$B$127,$A$122)</f>
        <v>170144</v>
      </c>
      <c r="D131" s="9"/>
    </row>
    <row r="132" spans="1:4" s="39" customFormat="1" ht="15" hidden="1" outlineLevel="1">
      <c r="A132" s="29" t="s">
        <v>126</v>
      </c>
      <c r="B132" s="21" t="str">
        <f>VLOOKUP(A132,Data!A:D,4,0)</f>
        <v>Deschutes</v>
      </c>
      <c r="C132" s="21">
        <f>_xlfn.SUMIFS(Data!$J$2:$J$127,Data!$A$2:$A$127,'Program Statement'!A132,Data!$B$2:$B$127,$A$122)</f>
        <v>60396</v>
      </c>
      <c r="D132" s="9"/>
    </row>
    <row r="133" spans="1:4" s="39" customFormat="1" ht="15" hidden="1" outlineLevel="1">
      <c r="A133" s="29" t="s">
        <v>23</v>
      </c>
      <c r="B133" s="21" t="str">
        <f>VLOOKUP(A133,Data!A:D,4,0)</f>
        <v>Deschutes</v>
      </c>
      <c r="C133" s="21">
        <f>_xlfn.SUMIFS(Data!$J$2:$J$127,Data!$A$2:$A$127,'Program Statement'!A133,Data!$B$2:$B$127,$A$122)</f>
        <v>114836</v>
      </c>
      <c r="D133" s="9"/>
    </row>
    <row r="134" spans="1:4" s="39" customFormat="1" ht="15" hidden="1" outlineLevel="1">
      <c r="A134" s="29" t="s">
        <v>127</v>
      </c>
      <c r="B134" s="21" t="str">
        <f>VLOOKUP(A134,Data!A:D,4,0)</f>
        <v>Curry</v>
      </c>
      <c r="C134" s="21">
        <f>_xlfn.SUMIFS(Data!$J$2:$J$127,Data!$A$2:$A$127,'Program Statement'!A134,Data!$B$2:$B$127,$A$122)</f>
        <v>26290</v>
      </c>
      <c r="D134" s="9"/>
    </row>
    <row r="135" spans="1:4" s="39" customFormat="1" ht="15" hidden="1" outlineLevel="1">
      <c r="A135" s="29" t="s">
        <v>227</v>
      </c>
      <c r="B135" s="21" t="str">
        <f>VLOOKUP(A135,Data!A:D,4,0)</f>
        <v>Clackamas</v>
      </c>
      <c r="C135" s="21">
        <f>_xlfn.SUMIFS(Data!$J$2:$J$127,Data!$A$2:$A$127,'Program Statement'!A135,Data!$B$2:$B$127,$A$122)</f>
        <v>0</v>
      </c>
      <c r="D135" s="9"/>
    </row>
    <row r="136" spans="1:4" s="39" customFormat="1" ht="15" hidden="1" outlineLevel="1">
      <c r="A136" s="29" t="s">
        <v>16</v>
      </c>
      <c r="B136" s="21" t="str">
        <f>VLOOKUP(A136,Data!A:D,4,0)</f>
        <v>Klamath</v>
      </c>
      <c r="C136" s="21">
        <f>_xlfn.SUMIFS(Data!$J$2:$J$127,Data!$A$2:$A$127,'Program Statement'!A136,Data!$B$2:$B$127,$A$122)</f>
        <v>46626</v>
      </c>
      <c r="D136" s="9"/>
    </row>
    <row r="137" spans="1:4" s="39" customFormat="1" ht="15" hidden="1" outlineLevel="1">
      <c r="A137" s="29" t="s">
        <v>124</v>
      </c>
      <c r="B137" s="21" t="str">
        <f>VLOOKUP(A137,Data!A:D,4,0)</f>
        <v>Coos</v>
      </c>
      <c r="C137" s="21">
        <f>_xlfn.SUMIFS(Data!$J$2:$J$127,Data!$A$2:$A$127,'Program Statement'!A137,Data!$B$2:$B$127,$A$122)</f>
        <v>197222.6</v>
      </c>
      <c r="D137" s="9"/>
    </row>
    <row r="138" spans="1:4" s="39" customFormat="1" ht="15" hidden="1" outlineLevel="1">
      <c r="A138" s="29" t="s">
        <v>154</v>
      </c>
      <c r="B138" s="21" t="str">
        <f>VLOOKUP(A138,Data!A:D,4,0)</f>
        <v>Benton</v>
      </c>
      <c r="C138" s="21">
        <f>_xlfn.SUMIFS(Data!$J$2:$J$127,Data!$A$2:$A$127,'Program Statement'!A138,Data!$B$2:$B$127,$A$122)</f>
        <v>41460</v>
      </c>
      <c r="D138" s="9"/>
    </row>
    <row r="139" spans="1:4" s="39" customFormat="1" ht="15" hidden="1" outlineLevel="1">
      <c r="A139" s="29" t="s">
        <v>236</v>
      </c>
      <c r="B139" s="21" t="str">
        <f>VLOOKUP(A139,Data!A:D,4,0)</f>
        <v>Benton</v>
      </c>
      <c r="C139" s="21">
        <f>_xlfn.SUMIFS(Data!$J$2:$J$127,Data!$A$2:$A$127,'Program Statement'!A139,Data!$B$2:$B$127,$A$122)</f>
        <v>0</v>
      </c>
      <c r="D139" s="9"/>
    </row>
    <row r="140" spans="1:4" s="39" customFormat="1" ht="15" hidden="1" outlineLevel="1">
      <c r="A140" s="29" t="s">
        <v>123</v>
      </c>
      <c r="B140" s="21" t="str">
        <f>VLOOKUP(A140,Data!A:D,4,0)</f>
        <v>Linn</v>
      </c>
      <c r="C140" s="21">
        <f>_xlfn.SUMIFS(Data!$J$2:$J$127,Data!$A$2:$A$127,'Program Statement'!A140,Data!$B$2:$B$127,$A$122)</f>
        <v>75840</v>
      </c>
      <c r="D140" s="9"/>
    </row>
    <row r="141" spans="1:4" s="39" customFormat="1" ht="15" hidden="1" outlineLevel="1">
      <c r="A141" s="29" t="s">
        <v>125</v>
      </c>
      <c r="B141" s="21" t="str">
        <f>VLOOKUP(A141,Data!A:D,4,0)</f>
        <v>Multnomah</v>
      </c>
      <c r="C141" s="21">
        <f>_xlfn.SUMIFS(Data!$J$2:$J$127,Data!$A$2:$A$127,'Program Statement'!A141,Data!$B$2:$B$127,$A$122)</f>
        <v>235000</v>
      </c>
      <c r="D141" s="9"/>
    </row>
    <row r="142" spans="1:4" s="39" customFormat="1" ht="15" hidden="1" outlineLevel="1">
      <c r="A142" s="29" t="s">
        <v>130</v>
      </c>
      <c r="B142" s="21" t="str">
        <f>VLOOKUP(A142,Data!A:D,4,0)</f>
        <v>Multnomah</v>
      </c>
      <c r="C142" s="21">
        <f>_xlfn.SUMIFS(Data!$J$2:$J$127,Data!$A$2:$A$127,'Program Statement'!A142,Data!$B$2:$B$127,$A$122)</f>
        <v>100000</v>
      </c>
      <c r="D142" s="9"/>
    </row>
    <row r="143" spans="1:4" s="39" customFormat="1" ht="15" hidden="1" outlineLevel="1">
      <c r="A143" s="29" t="s">
        <v>155</v>
      </c>
      <c r="B143" s="21" t="str">
        <f>VLOOKUP(A143,Data!A:D,4,0)</f>
        <v>Clackamas</v>
      </c>
      <c r="C143" s="21">
        <f>_xlfn.SUMIFS(Data!$J$2:$J$127,Data!$A$2:$A$127,'Program Statement'!A143,Data!$B$2:$B$127,$A$122)</f>
        <v>52008</v>
      </c>
      <c r="D143" s="9"/>
    </row>
    <row r="144" spans="1:4" s="39" customFormat="1" ht="15" hidden="1" outlineLevel="1">
      <c r="A144" s="29" t="s">
        <v>10</v>
      </c>
      <c r="B144" s="21" t="str">
        <f>VLOOKUP(A144,Data!A:D,4,0)</f>
        <v>Multnomah</v>
      </c>
      <c r="C144" s="21">
        <f>_xlfn.SUMIFS(Data!$J$2:$J$127,Data!$A$2:$A$127,'Program Statement'!A144,Data!$B$2:$B$127,$A$122)</f>
        <v>192000</v>
      </c>
      <c r="D144" s="9"/>
    </row>
    <row r="145" spans="1:4" s="39" customFormat="1" ht="15" hidden="1" outlineLevel="1">
      <c r="A145" s="29" t="s">
        <v>122</v>
      </c>
      <c r="B145" s="21" t="str">
        <f>VLOOKUP(A145,Data!A:D,4,0)</f>
        <v>Deschutes</v>
      </c>
      <c r="C145" s="21">
        <f>_xlfn.SUMIFS(Data!$J$2:$J$127,Data!$A$2:$A$127,'Program Statement'!A145,Data!$B$2:$B$127,$A$122)</f>
        <v>33000</v>
      </c>
      <c r="D145" s="9"/>
    </row>
    <row r="146" spans="1:4" s="39" customFormat="1" ht="15" hidden="1" outlineLevel="1">
      <c r="A146" s="29" t="s">
        <v>185</v>
      </c>
      <c r="B146" s="21" t="str">
        <f>VLOOKUP(A146,Data!A:D,4,0)</f>
        <v>Douglas</v>
      </c>
      <c r="C146" s="21">
        <f>_xlfn.SUMIFS(Data!$J$2:$J$127,Data!$A$2:$A$127,'Program Statement'!A146,Data!$B$2:$B$127,$A$122)</f>
        <v>0</v>
      </c>
      <c r="D146" s="9"/>
    </row>
    <row r="147" spans="1:4" s="39" customFormat="1" ht="15" hidden="1" outlineLevel="1">
      <c r="A147" s="29" t="s">
        <v>129</v>
      </c>
      <c r="B147" s="21" t="str">
        <f>VLOOKUP(A147,Data!A:D,4,0)</f>
        <v>Clatsop</v>
      </c>
      <c r="C147" s="21">
        <f>_xlfn.SUMIFS(Data!$J$2:$J$127,Data!$A$2:$A$127,'Program Statement'!A147,Data!$B$2:$B$127,$A$122)</f>
        <v>788</v>
      </c>
      <c r="D147" s="9"/>
    </row>
    <row r="148" spans="1:4" s="39" customFormat="1" ht="15" hidden="1" outlineLevel="1">
      <c r="A148" s="29" t="s">
        <v>128</v>
      </c>
      <c r="B148" s="21" t="str">
        <f>VLOOKUP(A148,Data!A:D,4,0)</f>
        <v>Jackson</v>
      </c>
      <c r="C148" s="21">
        <f>_xlfn.SUMIFS(Data!$J$2:$J$127,Data!$A$2:$A$127,'Program Statement'!A148,Data!$B$2:$B$127,$A$122)</f>
        <v>100000</v>
      </c>
      <c r="D148" s="9"/>
    </row>
    <row r="149" spans="1:4" s="39" customFormat="1" ht="15" hidden="1" outlineLevel="1">
      <c r="A149" s="29" t="s">
        <v>156</v>
      </c>
      <c r="B149" s="21" t="str">
        <f>VLOOKUP(A149,Data!A:D,4,0)</f>
        <v>Benton</v>
      </c>
      <c r="C149" s="21">
        <f>_xlfn.SUMIFS(Data!$J$2:$J$127,Data!$A$2:$A$127,'Program Statement'!A149,Data!$B$2:$B$127,$A$122)</f>
        <v>27585</v>
      </c>
      <c r="D149" s="9"/>
    </row>
    <row r="150" spans="1:4" s="39" customFormat="1" ht="15" hidden="1" outlineLevel="1">
      <c r="A150" s="29" t="s">
        <v>183</v>
      </c>
      <c r="B150" s="21" t="str">
        <f>VLOOKUP(A150,Data!A:D,4,0)</f>
        <v>Klamath</v>
      </c>
      <c r="C150" s="21">
        <f>_xlfn.SUMIFS(Data!$J$2:$J$127,Data!$A$2:$A$127,'Program Statement'!A150,Data!$B$2:$B$127,$A$122)</f>
        <v>0</v>
      </c>
      <c r="D150" s="9"/>
    </row>
    <row r="151" spans="1:4" s="39" customFormat="1" ht="15" hidden="1" outlineLevel="1">
      <c r="A151" s="29" t="s">
        <v>131</v>
      </c>
      <c r="B151" s="21" t="str">
        <f>VLOOKUP(A151,Data!A:D,4,0)</f>
        <v>Jackson</v>
      </c>
      <c r="C151" s="21">
        <f>_xlfn.SUMIFS(Data!$J$2:$J$127,Data!$A$2:$A$127,'Program Statement'!A151,Data!$B$2:$B$127,$A$122)</f>
        <v>18571.02</v>
      </c>
      <c r="D151" s="9"/>
    </row>
    <row r="152" spans="1:4" s="39" customFormat="1" ht="15" hidden="1" outlineLevel="1">
      <c r="A152" s="29" t="s">
        <v>203</v>
      </c>
      <c r="B152" s="21" t="str">
        <f>VLOOKUP(A152,Data!A:D,4,0)</f>
        <v>(Statewide)</v>
      </c>
      <c r="C152" s="21">
        <f>_xlfn.SUMIFS(Data!$J$2:$J$127,Data!$A$2:$A$127,'Program Statement'!A152,Data!$B$2:$B$127,$A$122)</f>
        <v>119331.66</v>
      </c>
      <c r="D152" s="9"/>
    </row>
    <row r="153" spans="1:4" s="39" customFormat="1" ht="15" hidden="1" outlineLevel="1">
      <c r="A153" s="29" t="s">
        <v>4</v>
      </c>
      <c r="B153" s="21" t="str">
        <f>VLOOKUP(A153,Data!A:D,4,0)</f>
        <v>Douglas</v>
      </c>
      <c r="C153" s="21">
        <f>_xlfn.SUMIFS(Data!$J$2:$J$127,Data!$A$2:$A$127,'Program Statement'!A153,Data!$B$2:$B$127,$A$122)</f>
        <v>50000</v>
      </c>
      <c r="D153" s="9"/>
    </row>
    <row r="154" spans="1:5" s="39" customFormat="1" ht="15" hidden="1" outlineLevel="1">
      <c r="A154" s="29" t="s">
        <v>181</v>
      </c>
      <c r="B154" s="21" t="str">
        <f>VLOOKUP(A154,Data!A:D,4,0)</f>
        <v>Polk</v>
      </c>
      <c r="C154" s="21">
        <f>_xlfn.SUMIFS(Data!$J$2:$J$127,Data!$A$2:$A$127,'Program Statement'!A154,Data!$B$2:$B$127,$A$122)</f>
        <v>16952</v>
      </c>
      <c r="D154" s="9"/>
      <c r="E154" s="6"/>
    </row>
    <row r="155" spans="1:5" ht="15" collapsed="1">
      <c r="A155" s="23" t="s">
        <v>136</v>
      </c>
      <c r="B155" s="21"/>
      <c r="C155" s="44">
        <f>SUBTOTAL(9,C123:C154)</f>
        <v>2299634.2800000003</v>
      </c>
      <c r="D155" s="6"/>
      <c r="E155" s="39"/>
    </row>
    <row r="156" spans="1:5" s="39" customFormat="1" ht="15">
      <c r="A156" s="22" t="s">
        <v>198</v>
      </c>
      <c r="B156" s="21"/>
      <c r="C156" s="44">
        <v>157276.86</v>
      </c>
      <c r="E156" s="6"/>
    </row>
    <row r="157" spans="1:4" ht="15">
      <c r="A157" s="19" t="s">
        <v>147</v>
      </c>
      <c r="B157" s="21"/>
      <c r="D157" s="26">
        <f>SUBTOTAL(9,C25:C156)</f>
        <v>8970086.509999998</v>
      </c>
    </row>
    <row r="158" spans="1:5" ht="15">
      <c r="A158" s="22"/>
      <c r="B158" s="22"/>
      <c r="E158" s="39"/>
    </row>
    <row r="159" spans="1:4" s="39" customFormat="1" ht="15" hidden="1" outlineLevel="1">
      <c r="A159" s="34" t="s">
        <v>36</v>
      </c>
      <c r="B159" s="21" t="str">
        <f>VLOOKUP(A159,Data!A:D,4,0)</f>
        <v>Multnomah</v>
      </c>
      <c r="C159" s="21">
        <f>_xlfn.SUMIFS(Data!K:K,Data!A:A,'Program Statement'!A159,Data!B:B,'Program Statement'!$A$26)</f>
        <v>0</v>
      </c>
      <c r="D159" s="9"/>
    </row>
    <row r="160" spans="1:4" s="39" customFormat="1" ht="15" hidden="1" outlineLevel="1">
      <c r="A160" s="34" t="s">
        <v>223</v>
      </c>
      <c r="B160" s="21" t="str">
        <f>VLOOKUP(A160,Data!A:D,4,0)</f>
        <v>Multnomah</v>
      </c>
      <c r="C160" s="21">
        <f>_xlfn.SUMIFS(Data!K:K,Data!A:A,'Program Statement'!A160,Data!B:B,'Program Statement'!$A$26)</f>
        <v>119362</v>
      </c>
      <c r="D160" s="9"/>
    </row>
    <row r="161" spans="1:4" s="39" customFormat="1" ht="15" hidden="1" outlineLevel="1">
      <c r="A161" s="34" t="s">
        <v>157</v>
      </c>
      <c r="B161" s="21" t="str">
        <f>VLOOKUP(A161,Data!A:D,4,0)</f>
        <v>Multnomah</v>
      </c>
      <c r="C161" s="21">
        <f>_xlfn.SUMIFS(Data!K:K,Data!A:A,'Program Statement'!A161,Data!B:B,'Program Statement'!$A$26)</f>
        <v>167459</v>
      </c>
      <c r="D161" s="9"/>
    </row>
    <row r="162" spans="1:4" s="39" customFormat="1" ht="15" hidden="1" outlineLevel="1">
      <c r="A162" s="34" t="s">
        <v>35</v>
      </c>
      <c r="B162" s="21" t="str">
        <f>VLOOKUP(A162,Data!A:D,4,0)</f>
        <v>Clackamas</v>
      </c>
      <c r="C162" s="21">
        <f>_xlfn.SUMIFS(Data!K:K,Data!A:A,'Program Statement'!A162,Data!B:B,'Program Statement'!$A$26)</f>
        <v>0</v>
      </c>
      <c r="D162" s="9"/>
    </row>
    <row r="163" spans="1:4" s="39" customFormat="1" ht="15" hidden="1" outlineLevel="1">
      <c r="A163" s="34" t="s">
        <v>190</v>
      </c>
      <c r="B163" s="21" t="str">
        <f>VLOOKUP(A163,Data!A:D,4,0)</f>
        <v>Multnomah</v>
      </c>
      <c r="C163" s="21">
        <f>_xlfn.SUMIFS(Data!K:K,Data!A:A,'Program Statement'!A163,Data!B:B,'Program Statement'!$A$26)</f>
        <v>158000</v>
      </c>
      <c r="D163" s="9"/>
    </row>
    <row r="164" spans="1:4" s="39" customFormat="1" ht="15" hidden="1" outlineLevel="1">
      <c r="A164" s="34" t="s">
        <v>33</v>
      </c>
      <c r="B164" s="21" t="str">
        <f>VLOOKUP(A164,Data!A:D,4,0)</f>
        <v>Marion</v>
      </c>
      <c r="C164" s="21">
        <f>_xlfn.SUMIFS(Data!K:K,Data!A:A,'Program Statement'!A164,Data!B:B,'Program Statement'!$A$26)</f>
        <v>0</v>
      </c>
      <c r="D164" s="9"/>
    </row>
    <row r="165" spans="1:4" s="39" customFormat="1" ht="15" hidden="1" outlineLevel="1">
      <c r="A165" s="34" t="s">
        <v>158</v>
      </c>
      <c r="B165" s="21" t="str">
        <f>VLOOKUP(A165,Data!A:D,4,0)</f>
        <v>Marion</v>
      </c>
      <c r="C165" s="21">
        <f>_xlfn.SUMIFS(Data!K:K,Data!A:A,'Program Statement'!A165,Data!B:B,'Program Statement'!$A$26)</f>
        <v>0</v>
      </c>
      <c r="D165" s="9"/>
    </row>
    <row r="166" spans="1:4" s="39" customFormat="1" ht="15" hidden="1" outlineLevel="1">
      <c r="A166" s="34" t="s">
        <v>32</v>
      </c>
      <c r="B166" s="21" t="str">
        <f>VLOOKUP(A166,Data!A:D,4,0)</f>
        <v>Multnomah</v>
      </c>
      <c r="C166" s="21">
        <f>_xlfn.SUMIFS(Data!K:K,Data!A:A,'Program Statement'!A166,Data!B:B,'Program Statement'!$A$26)</f>
        <v>0</v>
      </c>
      <c r="D166" s="9"/>
    </row>
    <row r="167" spans="1:4" s="39" customFormat="1" ht="15" hidden="1" outlineLevel="1">
      <c r="A167" s="34" t="s">
        <v>159</v>
      </c>
      <c r="B167" s="21" t="str">
        <f>VLOOKUP(A167,Data!A:D,4,0)</f>
        <v>Washington</v>
      </c>
      <c r="C167" s="21">
        <f>_xlfn.SUMIFS(Data!K:K,Data!A:A,'Program Statement'!A167,Data!B:B,'Program Statement'!$A$26)</f>
        <v>30165</v>
      </c>
      <c r="D167" s="9"/>
    </row>
    <row r="168" spans="1:4" s="39" customFormat="1" ht="15" hidden="1" outlineLevel="1">
      <c r="A168" s="34" t="s">
        <v>204</v>
      </c>
      <c r="B168" s="21" t="str">
        <f>VLOOKUP(A168,Data!A:D,4,0)</f>
        <v>Marion</v>
      </c>
      <c r="C168" s="21">
        <f>_xlfn.SUMIFS(Data!K:K,Data!A:A,'Program Statement'!A168,Data!B:B,'Program Statement'!$A$26)</f>
        <v>0</v>
      </c>
      <c r="D168" s="9"/>
    </row>
    <row r="169" spans="1:4" s="39" customFormat="1" ht="15" hidden="1" outlineLevel="1">
      <c r="A169" s="34" t="s">
        <v>205</v>
      </c>
      <c r="B169" s="21" t="str">
        <f>VLOOKUP(A169,Data!A:D,4,0)</f>
        <v>Multnomah</v>
      </c>
      <c r="C169" s="21">
        <f>_xlfn.SUMIFS(Data!K:K,Data!A:A,'Program Statement'!A169,Data!B:B,'Program Statement'!$A$26)</f>
        <v>0</v>
      </c>
      <c r="D169" s="9"/>
    </row>
    <row r="170" spans="1:4" s="39" customFormat="1" ht="15" hidden="1" outlineLevel="1">
      <c r="A170" s="34" t="s">
        <v>160</v>
      </c>
      <c r="B170" s="21" t="str">
        <f>VLOOKUP(A170,Data!A:D,4,0)</f>
        <v>Multnomah</v>
      </c>
      <c r="C170" s="21">
        <f>_xlfn.SUMIFS(Data!K:K,Data!A:A,'Program Statement'!A170,Data!B:B,'Program Statement'!$A$26)</f>
        <v>41994</v>
      </c>
      <c r="D170" s="9"/>
    </row>
    <row r="171" spans="1:4" s="39" customFormat="1" ht="15" hidden="1" outlineLevel="1">
      <c r="A171" s="34" t="s">
        <v>161</v>
      </c>
      <c r="B171" s="21" t="str">
        <f>VLOOKUP(A171,Data!A:D,4,0)</f>
        <v>Marion</v>
      </c>
      <c r="C171" s="21">
        <f>_xlfn.SUMIFS(Data!K:K,Data!A:A,'Program Statement'!A171,Data!B:B,'Program Statement'!$A$26)</f>
        <v>0</v>
      </c>
      <c r="D171" s="9"/>
    </row>
    <row r="172" spans="1:4" s="39" customFormat="1" ht="15" hidden="1" outlineLevel="1">
      <c r="A172" s="34" t="s">
        <v>194</v>
      </c>
      <c r="B172" s="21" t="str">
        <f>VLOOKUP(A172,Data!A:D,4,0)</f>
        <v>Multnomah</v>
      </c>
      <c r="C172" s="21">
        <f>_xlfn.SUMIFS(Data!K:K,Data!A:A,'Program Statement'!A172,Data!B:B,'Program Statement'!$A$26)</f>
        <v>71833</v>
      </c>
      <c r="D172" s="9"/>
    </row>
    <row r="173" spans="1:4" s="39" customFormat="1" ht="15" hidden="1" outlineLevel="1">
      <c r="A173" s="34" t="s">
        <v>28</v>
      </c>
      <c r="B173" s="21" t="str">
        <f>VLOOKUP(A173,Data!A:D,4,0)</f>
        <v>Multnomah</v>
      </c>
      <c r="C173" s="21">
        <f>_xlfn.SUMIFS(Data!K:K,Data!A:A,'Program Statement'!A173,Data!B:B,'Program Statement'!$A$26)</f>
        <v>0</v>
      </c>
      <c r="D173" s="9"/>
    </row>
    <row r="174" spans="1:4" s="39" customFormat="1" ht="15" hidden="1" outlineLevel="1">
      <c r="A174" s="34" t="s">
        <v>206</v>
      </c>
      <c r="B174" s="21" t="str">
        <f>VLOOKUP(A174,Data!A:D,4,0)</f>
        <v>Marion</v>
      </c>
      <c r="C174" s="21">
        <f>_xlfn.SUMIFS(Data!K:K,Data!A:A,'Program Statement'!A174,Data!B:B,'Program Statement'!$A$26)</f>
        <v>0</v>
      </c>
      <c r="D174" s="9"/>
    </row>
    <row r="175" spans="1:4" s="39" customFormat="1" ht="15" hidden="1" outlineLevel="1">
      <c r="A175" s="34" t="s">
        <v>186</v>
      </c>
      <c r="B175" s="21" t="str">
        <f>VLOOKUP(A175,Data!A:D,4,0)</f>
        <v>Washington</v>
      </c>
      <c r="C175" s="21">
        <f>_xlfn.SUMIFS(Data!K:K,Data!A:A,'Program Statement'!A175,Data!B:B,'Program Statement'!$A$26)</f>
        <v>116201</v>
      </c>
      <c r="D175" s="9"/>
    </row>
    <row r="176" spans="1:4" s="39" customFormat="1" ht="15" hidden="1" outlineLevel="1">
      <c r="A176" s="34" t="s">
        <v>109</v>
      </c>
      <c r="B176" s="21" t="str">
        <f>VLOOKUP(A176,Data!A:D,4,0)</f>
        <v>Clackamas</v>
      </c>
      <c r="C176" s="21">
        <f>_xlfn.SUMIFS(Data!K:K,Data!A:A,'Program Statement'!A176,Data!B:B,'Program Statement'!$A$26)</f>
        <v>0</v>
      </c>
      <c r="D176" s="9"/>
    </row>
    <row r="177" spans="1:4" s="39" customFormat="1" ht="15" hidden="1" outlineLevel="1">
      <c r="A177" s="34" t="s">
        <v>27</v>
      </c>
      <c r="B177" s="21" t="str">
        <f>VLOOKUP(A177,Data!A:D,4,0)</f>
        <v>Washington</v>
      </c>
      <c r="C177" s="21">
        <f>_xlfn.SUMIFS(Data!K:K,Data!A:A,'Program Statement'!A177,Data!B:B,'Program Statement'!$A$26)</f>
        <v>0</v>
      </c>
      <c r="D177" s="9"/>
    </row>
    <row r="178" spans="1:4" s="39" customFormat="1" ht="15" hidden="1" outlineLevel="1">
      <c r="A178" s="34" t="s">
        <v>207</v>
      </c>
      <c r="B178" s="21" t="str">
        <f>VLOOKUP(A178,Data!A:D,4,0)</f>
        <v>Washington</v>
      </c>
      <c r="C178" s="21">
        <f>_xlfn.SUMIFS(Data!K:K,Data!A:A,'Program Statement'!A178,Data!B:B,'Program Statement'!$A$26)</f>
        <v>0</v>
      </c>
      <c r="D178" s="9"/>
    </row>
    <row r="179" spans="1:4" s="39" customFormat="1" ht="15" hidden="1" outlineLevel="1">
      <c r="A179" s="34" t="s">
        <v>24</v>
      </c>
      <c r="B179" s="21" t="str">
        <f>VLOOKUP(A179,Data!A:D,4,0)</f>
        <v>Washington</v>
      </c>
      <c r="C179" s="21">
        <f>_xlfn.SUMIFS(Data!K:K,Data!A:A,'Program Statement'!A179,Data!B:B,'Program Statement'!$A$26)</f>
        <v>0</v>
      </c>
      <c r="D179" s="9"/>
    </row>
    <row r="180" spans="1:4" s="39" customFormat="1" ht="15" hidden="1" outlineLevel="1">
      <c r="A180" s="34" t="s">
        <v>110</v>
      </c>
      <c r="B180" s="21" t="str">
        <f>VLOOKUP(A180,Data!A:D,4,0)</f>
        <v>Washington</v>
      </c>
      <c r="C180" s="21">
        <f>_xlfn.SUMIFS(Data!K:K,Data!A:A,'Program Statement'!A180,Data!B:B,'Program Statement'!$A$26)</f>
        <v>0</v>
      </c>
      <c r="D180" s="9"/>
    </row>
    <row r="181" spans="1:4" s="39" customFormat="1" ht="15" hidden="1" outlineLevel="1">
      <c r="A181" s="34" t="s">
        <v>111</v>
      </c>
      <c r="B181" s="21" t="str">
        <f>VLOOKUP(A181,Data!A:D,4,0)</f>
        <v>Multnomah</v>
      </c>
      <c r="C181" s="21">
        <f>_xlfn.SUMIFS(Data!K:K,Data!A:A,'Program Statement'!A181,Data!B:B,'Program Statement'!$A$26)</f>
        <v>0</v>
      </c>
      <c r="D181" s="9"/>
    </row>
    <row r="182" spans="1:4" s="39" customFormat="1" ht="15" hidden="1" outlineLevel="1">
      <c r="A182" s="34" t="s">
        <v>224</v>
      </c>
      <c r="B182" s="21" t="str">
        <f>VLOOKUP(A182,Data!A:D,4,0)</f>
        <v>Multnomah</v>
      </c>
      <c r="C182" s="21">
        <f>_xlfn.SUMIFS(Data!K:K,Data!A:A,'Program Statement'!A182,Data!B:B,'Program Statement'!$A$26)</f>
        <v>387081</v>
      </c>
      <c r="D182" s="9"/>
    </row>
    <row r="183" spans="1:4" s="39" customFormat="1" ht="15" hidden="1" outlineLevel="1">
      <c r="A183" s="34" t="s">
        <v>112</v>
      </c>
      <c r="B183" s="21" t="str">
        <f>VLOOKUP(A183,Data!A:D,4,0)</f>
        <v>Marion</v>
      </c>
      <c r="C183" s="21">
        <f>_xlfn.SUMIFS(Data!K:K,Data!A:A,'Program Statement'!A183,Data!B:B,'Program Statement'!$A$26)</f>
        <v>0</v>
      </c>
      <c r="D183" s="9"/>
    </row>
    <row r="184" spans="1:4" s="39" customFormat="1" ht="15" hidden="1" outlineLevel="1">
      <c r="A184" s="34" t="s">
        <v>208</v>
      </c>
      <c r="B184" s="21" t="str">
        <f>VLOOKUP(A184,Data!A:D,4,0)</f>
        <v>Multnomah</v>
      </c>
      <c r="C184" s="21">
        <f>_xlfn.SUMIFS(Data!K:K,Data!A:A,'Program Statement'!A184,Data!B:B,'Program Statement'!$A$26)</f>
        <v>0</v>
      </c>
      <c r="D184" s="9"/>
    </row>
    <row r="185" spans="1:4" s="39" customFormat="1" ht="15" hidden="1" outlineLevel="1">
      <c r="A185" s="34" t="s">
        <v>209</v>
      </c>
      <c r="B185" s="21" t="str">
        <f>VLOOKUP(A185,Data!A:D,4,0)</f>
        <v>Multnomah</v>
      </c>
      <c r="C185" s="21">
        <f>_xlfn.SUMIFS(Data!K:K,Data!A:A,'Program Statement'!A185,Data!B:B,'Program Statement'!$A$26)</f>
        <v>0</v>
      </c>
      <c r="D185" s="9"/>
    </row>
    <row r="186" spans="1:4" s="39" customFormat="1" ht="15" hidden="1" outlineLevel="1">
      <c r="A186" s="34" t="s">
        <v>187</v>
      </c>
      <c r="B186" s="21" t="str">
        <f>VLOOKUP(A186,Data!A:D,4,0)</f>
        <v>Clackamas</v>
      </c>
      <c r="C186" s="21">
        <f>_xlfn.SUMIFS(Data!K:K,Data!A:A,'Program Statement'!A186,Data!B:B,'Program Statement'!$A$26)</f>
        <v>33867</v>
      </c>
      <c r="D186" s="9"/>
    </row>
    <row r="187" spans="1:4" s="39" customFormat="1" ht="15" hidden="1" outlineLevel="1">
      <c r="A187" s="34" t="s">
        <v>21</v>
      </c>
      <c r="B187" s="21" t="str">
        <f>VLOOKUP(A187,Data!A:D,4,0)</f>
        <v>Washington</v>
      </c>
      <c r="C187" s="21">
        <f>_xlfn.SUMIFS(Data!K:K,Data!A:A,'Program Statement'!A187,Data!B:B,'Program Statement'!$A$26)</f>
        <v>0</v>
      </c>
      <c r="D187" s="9"/>
    </row>
    <row r="188" spans="1:4" s="39" customFormat="1" ht="15" hidden="1" outlineLevel="1">
      <c r="A188" s="34" t="s">
        <v>188</v>
      </c>
      <c r="B188" s="21" t="str">
        <f>VLOOKUP(A188,Data!A:D,4,0)</f>
        <v>Washington</v>
      </c>
      <c r="C188" s="21">
        <f>_xlfn.SUMIFS(Data!K:K,Data!A:A,'Program Statement'!A188,Data!B:B,'Program Statement'!$A$26)</f>
        <v>36330</v>
      </c>
      <c r="D188" s="9"/>
    </row>
    <row r="189" spans="1:4" s="39" customFormat="1" ht="15" hidden="1" outlineLevel="1">
      <c r="A189" s="34" t="s">
        <v>20</v>
      </c>
      <c r="B189" s="21" t="str">
        <f>VLOOKUP(A189,Data!A:D,4,0)</f>
        <v>Multnomah</v>
      </c>
      <c r="C189" s="21">
        <f>_xlfn.SUMIFS(Data!K:K,Data!A:A,'Program Statement'!A189,Data!B:B,'Program Statement'!$A$26)</f>
        <v>0</v>
      </c>
      <c r="D189" s="9"/>
    </row>
    <row r="190" spans="1:4" s="39" customFormat="1" ht="15" hidden="1" outlineLevel="1">
      <c r="A190" s="34" t="s">
        <v>210</v>
      </c>
      <c r="B190" s="21" t="str">
        <f>VLOOKUP(A190,Data!A:D,4,0)</f>
        <v>Washington</v>
      </c>
      <c r="C190" s="21">
        <f>_xlfn.SUMIFS(Data!K:K,Data!A:A,'Program Statement'!A190,Data!B:B,'Program Statement'!$A$26)</f>
        <v>0</v>
      </c>
      <c r="D190" s="9"/>
    </row>
    <row r="191" spans="1:4" s="39" customFormat="1" ht="15" hidden="1" outlineLevel="1">
      <c r="A191" s="34" t="s">
        <v>162</v>
      </c>
      <c r="B191" s="21" t="str">
        <f>VLOOKUP(A191,Data!A:D,4,0)</f>
        <v>Multnomah</v>
      </c>
      <c r="C191" s="21">
        <f>_xlfn.SUMIFS(Data!K:K,Data!A:A,'Program Statement'!A191,Data!B:B,'Program Statement'!$A$26)</f>
        <v>131873</v>
      </c>
      <c r="D191" s="9"/>
    </row>
    <row r="192" spans="1:4" s="39" customFormat="1" ht="15" hidden="1" outlineLevel="1">
      <c r="A192" s="34" t="s">
        <v>19</v>
      </c>
      <c r="B192" s="21" t="str">
        <f>VLOOKUP(A192,Data!A:D,4,0)</f>
        <v>Multnomah</v>
      </c>
      <c r="C192" s="21">
        <f>_xlfn.SUMIFS(Data!K:K,Data!A:A,'Program Statement'!A192,Data!B:B,'Program Statement'!$A$26)</f>
        <v>0</v>
      </c>
      <c r="D192" s="9"/>
    </row>
    <row r="193" spans="1:4" s="39" customFormat="1" ht="15" hidden="1" outlineLevel="1">
      <c r="A193" s="34" t="s">
        <v>211</v>
      </c>
      <c r="B193" s="21" t="str">
        <f>VLOOKUP(A193,Data!A:D,4,0)</f>
        <v>Douglas</v>
      </c>
      <c r="C193" s="21">
        <f>_xlfn.SUMIFS(Data!K:K,Data!A:A,'Program Statement'!A193,Data!B:B,'Program Statement'!$A$26)</f>
        <v>0</v>
      </c>
      <c r="D193" s="9"/>
    </row>
    <row r="194" spans="1:4" s="39" customFormat="1" ht="15" hidden="1" outlineLevel="1">
      <c r="A194" s="34" t="s">
        <v>18</v>
      </c>
      <c r="B194" s="21" t="str">
        <f>VLOOKUP(A194,Data!A:D,4,0)</f>
        <v>Multnomah</v>
      </c>
      <c r="C194" s="21">
        <f>_xlfn.SUMIFS(Data!K:K,Data!A:A,'Program Statement'!A194,Data!B:B,'Program Statement'!$A$26)</f>
        <v>0</v>
      </c>
      <c r="D194" s="9"/>
    </row>
    <row r="195" spans="1:4" s="39" customFormat="1" ht="15" hidden="1" outlineLevel="1">
      <c r="A195" s="34" t="s">
        <v>212</v>
      </c>
      <c r="B195" s="21" t="str">
        <f>VLOOKUP(A195,Data!A:D,4,0)</f>
        <v>Washington</v>
      </c>
      <c r="C195" s="21">
        <f>_xlfn.SUMIFS(Data!K:K,Data!A:A,'Program Statement'!A195,Data!B:B,'Program Statement'!$A$26)</f>
        <v>0</v>
      </c>
      <c r="D195" s="9"/>
    </row>
    <row r="196" spans="1:4" s="39" customFormat="1" ht="15" hidden="1" outlineLevel="1">
      <c r="A196" s="34" t="s">
        <v>17</v>
      </c>
      <c r="B196" s="21" t="str">
        <f>VLOOKUP(A196,Data!A:D,4,0)</f>
        <v>Multnomah</v>
      </c>
      <c r="C196" s="21">
        <f>_xlfn.SUMIFS(Data!K:K,Data!A:A,'Program Statement'!A196,Data!B:B,'Program Statement'!$A$26)</f>
        <v>0</v>
      </c>
      <c r="D196" s="9"/>
    </row>
    <row r="197" spans="1:4" s="39" customFormat="1" ht="15" hidden="1" outlineLevel="1">
      <c r="A197" s="34" t="s">
        <v>163</v>
      </c>
      <c r="B197" s="21" t="str">
        <f>VLOOKUP(A197,Data!A:D,4,0)</f>
        <v>Multnomah</v>
      </c>
      <c r="C197" s="21">
        <f>_xlfn.SUMIFS(Data!K:K,Data!A:A,'Program Statement'!A197,Data!B:B,'Program Statement'!$A$26)</f>
        <v>0</v>
      </c>
      <c r="D197" s="9"/>
    </row>
    <row r="198" spans="1:4" s="39" customFormat="1" ht="15" hidden="1" outlineLevel="1">
      <c r="A198" s="34" t="s">
        <v>213</v>
      </c>
      <c r="B198" s="21" t="str">
        <f>VLOOKUP(A198,Data!A:D,4,0)</f>
        <v>Marion</v>
      </c>
      <c r="C198" s="21">
        <f>_xlfn.SUMIFS(Data!K:K,Data!A:A,'Program Statement'!A198,Data!B:B,'Program Statement'!$A$26)</f>
        <v>0</v>
      </c>
      <c r="D198" s="9"/>
    </row>
    <row r="199" spans="1:4" s="39" customFormat="1" ht="15" hidden="1" outlineLevel="1">
      <c r="A199" s="34" t="s">
        <v>176</v>
      </c>
      <c r="B199" s="21" t="str">
        <f>VLOOKUP(A199,Data!A:D,4,0)</f>
        <v>Multnomah</v>
      </c>
      <c r="C199" s="21">
        <f>_xlfn.SUMIFS(Data!K:K,Data!A:A,'Program Statement'!A199,Data!B:B,'Program Statement'!$A$26)</f>
        <v>0</v>
      </c>
      <c r="D199" s="9"/>
    </row>
    <row r="200" spans="1:4" s="39" customFormat="1" ht="15" hidden="1" outlineLevel="1">
      <c r="A200" s="34" t="s">
        <v>226</v>
      </c>
      <c r="B200" s="21" t="str">
        <f>VLOOKUP(A200,Data!A:D,4,0)</f>
        <v>Multnomah</v>
      </c>
      <c r="C200" s="21">
        <f>_xlfn.SUMIFS(Data!K:K,Data!A:A,'Program Statement'!A200,Data!B:B,'Program Statement'!$A$26)</f>
        <v>103834</v>
      </c>
      <c r="D200" s="9"/>
    </row>
    <row r="201" spans="1:4" s="39" customFormat="1" ht="15" hidden="1" outlineLevel="1">
      <c r="A201" s="34" t="s">
        <v>235</v>
      </c>
      <c r="B201" s="21" t="str">
        <f>VLOOKUP(A201,Data!A:D,4,0)</f>
        <v>Multnomah</v>
      </c>
      <c r="C201" s="21">
        <f>_xlfn.SUMIFS(Data!K:K,Data!A:A,'Program Statement'!A201,Data!B:B,'Program Statement'!$A$26)</f>
        <v>0</v>
      </c>
      <c r="D201" s="9"/>
    </row>
    <row r="202" spans="1:4" s="39" customFormat="1" ht="15" hidden="1" outlineLevel="1">
      <c r="A202" s="34" t="s">
        <v>193</v>
      </c>
      <c r="B202" s="21" t="str">
        <f>VLOOKUP(A202,Data!A:D,4,0)</f>
        <v>Multnomah</v>
      </c>
      <c r="C202" s="21">
        <f>_xlfn.SUMIFS(Data!K:K,Data!A:A,'Program Statement'!A202,Data!B:B,'Program Statement'!$A$26)</f>
        <v>162275</v>
      </c>
      <c r="D202" s="9"/>
    </row>
    <row r="203" spans="1:4" s="39" customFormat="1" ht="15" hidden="1" outlineLevel="1">
      <c r="A203" s="34" t="s">
        <v>214</v>
      </c>
      <c r="B203" s="21" t="str">
        <f>VLOOKUP(A203,Data!A:D,4,0)</f>
        <v>Multnomah</v>
      </c>
      <c r="C203" s="21">
        <f>_xlfn.SUMIFS(Data!K:K,Data!A:A,'Program Statement'!A203,Data!B:B,'Program Statement'!$A$26)</f>
        <v>0</v>
      </c>
      <c r="D203" s="9"/>
    </row>
    <row r="204" spans="1:4" s="39" customFormat="1" ht="15" hidden="1" outlineLevel="1">
      <c r="A204" s="34" t="s">
        <v>14</v>
      </c>
      <c r="B204" s="21" t="str">
        <f>VLOOKUP(A204,Data!A:D,4,0)</f>
        <v>Multnomah</v>
      </c>
      <c r="C204" s="21">
        <f>_xlfn.SUMIFS(Data!K:K,Data!A:A,'Program Statement'!A204,Data!B:B,'Program Statement'!$A$26)</f>
        <v>0</v>
      </c>
      <c r="D204" s="9"/>
    </row>
    <row r="205" spans="1:4" s="39" customFormat="1" ht="15" hidden="1" outlineLevel="1">
      <c r="A205" s="34" t="s">
        <v>215</v>
      </c>
      <c r="B205" s="21" t="str">
        <f>VLOOKUP(A205,Data!A:D,4,0)</f>
        <v>Multnomah</v>
      </c>
      <c r="C205" s="21">
        <f>_xlfn.SUMIFS(Data!K:K,Data!A:A,'Program Statement'!A205,Data!B:B,'Program Statement'!$A$26)</f>
        <v>0</v>
      </c>
      <c r="D205" s="9"/>
    </row>
    <row r="206" spans="1:4" s="39" customFormat="1" ht="15" hidden="1" outlineLevel="1">
      <c r="A206" s="34" t="s">
        <v>13</v>
      </c>
      <c r="B206" s="21" t="str">
        <f>VLOOKUP(A206,Data!A:D,4,0)</f>
        <v>Washington</v>
      </c>
      <c r="C206" s="21">
        <f>_xlfn.SUMIFS(Data!K:K,Data!A:A,'Program Statement'!A206,Data!B:B,'Program Statement'!$A$26)</f>
        <v>0</v>
      </c>
      <c r="D206" s="9"/>
    </row>
    <row r="207" spans="1:4" s="39" customFormat="1" ht="15" hidden="1" outlineLevel="1">
      <c r="A207" s="34" t="s">
        <v>234</v>
      </c>
      <c r="B207" s="21" t="str">
        <f>VLOOKUP(A207,Data!A:D,4,0)</f>
        <v>Multnomah</v>
      </c>
      <c r="C207" s="21">
        <f>_xlfn.SUMIFS(Data!K:K,Data!A:A,'Program Statement'!A207,Data!B:B,'Program Statement'!$A$26)</f>
        <v>0</v>
      </c>
      <c r="D207" s="9"/>
    </row>
    <row r="208" spans="1:4" s="39" customFormat="1" ht="15" hidden="1" outlineLevel="1">
      <c r="A208" s="34" t="s">
        <v>12</v>
      </c>
      <c r="B208" s="21" t="str">
        <f>VLOOKUP(A208,Data!A:D,4,0)</f>
        <v>Multnomah</v>
      </c>
      <c r="C208" s="21">
        <f>_xlfn.SUMIFS(Data!K:K,Data!A:A,'Program Statement'!A208,Data!B:B,'Program Statement'!$A$26)</f>
        <v>0</v>
      </c>
      <c r="D208" s="9"/>
    </row>
    <row r="209" spans="1:4" s="39" customFormat="1" ht="15" hidden="1" outlineLevel="1">
      <c r="A209" s="34" t="s">
        <v>11</v>
      </c>
      <c r="B209" s="21" t="str">
        <f>VLOOKUP(A209,Data!A:D,4,0)</f>
        <v>Multnomah</v>
      </c>
      <c r="C209" s="21">
        <f>_xlfn.SUMIFS(Data!K:K,Data!A:A,'Program Statement'!A209,Data!B:B,'Program Statement'!$A$26)</f>
        <v>0</v>
      </c>
      <c r="D209" s="9"/>
    </row>
    <row r="210" spans="1:4" s="39" customFormat="1" ht="15" hidden="1" outlineLevel="1">
      <c r="A210" s="34" t="s">
        <v>170</v>
      </c>
      <c r="B210" s="21" t="str">
        <f>VLOOKUP(A210,Data!A:D,4,0)</f>
        <v>Multnomah</v>
      </c>
      <c r="C210" s="21">
        <f>_xlfn.SUMIFS(Data!K:K,Data!A:A,'Program Statement'!A210,Data!B:B,'Program Statement'!$A$26)</f>
        <v>0</v>
      </c>
      <c r="D210" s="9"/>
    </row>
    <row r="211" spans="1:4" s="39" customFormat="1" ht="15" hidden="1" outlineLevel="1">
      <c r="A211" s="34" t="s">
        <v>216</v>
      </c>
      <c r="B211" s="21" t="str">
        <f>VLOOKUP(A211,Data!A:D,4,0)</f>
        <v>Multnomah</v>
      </c>
      <c r="C211" s="21">
        <f>_xlfn.SUMIFS(Data!K:K,Data!A:A,'Program Statement'!A211,Data!B:B,'Program Statement'!$A$26)</f>
        <v>0</v>
      </c>
      <c r="D211" s="9"/>
    </row>
    <row r="212" spans="1:4" s="39" customFormat="1" ht="15" hidden="1" outlineLevel="1">
      <c r="A212" s="34" t="s">
        <v>113</v>
      </c>
      <c r="B212" s="21" t="str">
        <f>VLOOKUP(A212,Data!A:D,4,0)</f>
        <v>Multnomah</v>
      </c>
      <c r="C212" s="21">
        <f>_xlfn.SUMIFS(Data!K:K,Data!A:A,'Program Statement'!A212,Data!B:B,'Program Statement'!$A$26)</f>
        <v>0</v>
      </c>
      <c r="D212" s="9"/>
    </row>
    <row r="213" spans="1:4" s="39" customFormat="1" ht="15" hidden="1" outlineLevel="1">
      <c r="A213" s="34" t="s">
        <v>233</v>
      </c>
      <c r="B213" s="21" t="str">
        <f>VLOOKUP(A213,Data!A:D,4,0)</f>
        <v>Multnomah</v>
      </c>
      <c r="C213" s="21">
        <f>_xlfn.SUMIFS(Data!K:K,Data!A:A,'Program Statement'!A213,Data!B:B,'Program Statement'!$A$26)</f>
        <v>0</v>
      </c>
      <c r="D213" s="9"/>
    </row>
    <row r="214" spans="1:4" s="39" customFormat="1" ht="15" hidden="1" outlineLevel="1">
      <c r="A214" s="34" t="s">
        <v>171</v>
      </c>
      <c r="B214" s="21" t="str">
        <f>VLOOKUP(A214,Data!A:D,4,0)</f>
        <v>Multnomah</v>
      </c>
      <c r="C214" s="21">
        <f>_xlfn.SUMIFS(Data!K:K,Data!A:A,'Program Statement'!A214,Data!B:B,'Program Statement'!$A$26)</f>
        <v>45519</v>
      </c>
      <c r="D214" s="9"/>
    </row>
    <row r="215" spans="1:4" s="39" customFormat="1" ht="15" hidden="1" outlineLevel="1">
      <c r="A215" s="34" t="s">
        <v>114</v>
      </c>
      <c r="B215" s="21" t="str">
        <f>VLOOKUP(A215,Data!A:D,4,0)</f>
        <v>Marion</v>
      </c>
      <c r="C215" s="21">
        <f>_xlfn.SUMIFS(Data!K:K,Data!A:A,'Program Statement'!A215,Data!B:B,'Program Statement'!$A$26)</f>
        <v>0</v>
      </c>
      <c r="D215" s="9"/>
    </row>
    <row r="216" spans="1:4" s="39" customFormat="1" ht="15" hidden="1" outlineLevel="1">
      <c r="A216" s="34" t="s">
        <v>115</v>
      </c>
      <c r="B216" s="21" t="str">
        <f>VLOOKUP(A216,Data!A:D,4,0)</f>
        <v>Marion</v>
      </c>
      <c r="C216" s="21">
        <f>_xlfn.SUMIFS(Data!K:K,Data!A:A,'Program Statement'!A216,Data!B:B,'Program Statement'!$A$26)</f>
        <v>0</v>
      </c>
      <c r="D216" s="9"/>
    </row>
    <row r="217" spans="1:4" s="39" customFormat="1" ht="15" hidden="1" outlineLevel="1">
      <c r="A217" s="34" t="s">
        <v>217</v>
      </c>
      <c r="B217" s="21" t="str">
        <f>VLOOKUP(A217,Data!A:D,4,0)</f>
        <v>Washington</v>
      </c>
      <c r="C217" s="21">
        <f>_xlfn.SUMIFS(Data!K:K,Data!A:A,'Program Statement'!A217,Data!B:B,'Program Statement'!$A$26)</f>
        <v>0</v>
      </c>
      <c r="D217" s="9"/>
    </row>
    <row r="218" spans="1:4" s="39" customFormat="1" ht="15" hidden="1" outlineLevel="1">
      <c r="A218" s="34" t="s">
        <v>228</v>
      </c>
      <c r="B218" s="21" t="str">
        <f>VLOOKUP(A218,Data!A:D,4,0)</f>
        <v>Washington</v>
      </c>
      <c r="C218" s="21">
        <f>_xlfn.SUMIFS(Data!K:K,Data!A:A,'Program Statement'!A218,Data!B:B,'Program Statement'!$A$26)</f>
        <v>0</v>
      </c>
      <c r="D218" s="9"/>
    </row>
    <row r="219" spans="1:4" s="39" customFormat="1" ht="15" hidden="1" outlineLevel="1">
      <c r="A219" s="34" t="s">
        <v>164</v>
      </c>
      <c r="B219" s="21" t="str">
        <f>VLOOKUP(A219,Data!A:D,4,0)</f>
        <v>Washington</v>
      </c>
      <c r="C219" s="21">
        <f>_xlfn.SUMIFS(Data!K:K,Data!A:A,'Program Statement'!A219,Data!B:B,'Program Statement'!$A$26)</f>
        <v>0</v>
      </c>
      <c r="D219" s="9"/>
    </row>
    <row r="220" spans="1:4" s="39" customFormat="1" ht="15" hidden="1" outlineLevel="1">
      <c r="A220" s="34" t="s">
        <v>192</v>
      </c>
      <c r="B220" s="21" t="str">
        <f>VLOOKUP(A220,Data!A:D,4,0)</f>
        <v>Washington</v>
      </c>
      <c r="C220" s="21">
        <f>_xlfn.SUMIFS(Data!K:K,Data!A:A,'Program Statement'!A220,Data!B:B,'Program Statement'!$A$26)</f>
        <v>37784</v>
      </c>
      <c r="D220" s="9"/>
    </row>
    <row r="221" spans="1:4" s="39" customFormat="1" ht="15" hidden="1" outlineLevel="1">
      <c r="A221" s="34" t="s">
        <v>191</v>
      </c>
      <c r="B221" s="21" t="str">
        <f>VLOOKUP(A221,Data!A:D,4,0)</f>
        <v>Marion</v>
      </c>
      <c r="C221" s="21">
        <f>_xlfn.SUMIFS(Data!K:K,Data!A:A,'Program Statement'!A221,Data!B:B,'Program Statement'!$A$26)</f>
        <v>57366</v>
      </c>
      <c r="D221" s="9"/>
    </row>
    <row r="222" spans="1:4" s="39" customFormat="1" ht="15" hidden="1" outlineLevel="1">
      <c r="A222" s="34" t="s">
        <v>218</v>
      </c>
      <c r="B222" s="21" t="str">
        <f>VLOOKUP(A222,Data!A:D,4,0)</f>
        <v>Multnomah</v>
      </c>
      <c r="C222" s="21">
        <f>_xlfn.SUMIFS(Data!K:K,Data!A:A,'Program Statement'!A222,Data!B:B,'Program Statement'!$A$26)</f>
        <v>0</v>
      </c>
      <c r="D222" s="9"/>
    </row>
    <row r="223" spans="1:4" s="39" customFormat="1" ht="15" hidden="1" outlineLevel="1">
      <c r="A223" s="34" t="s">
        <v>219</v>
      </c>
      <c r="B223" s="21" t="str">
        <f>VLOOKUP(A223,Data!A:D,4,0)</f>
        <v>Clackamas</v>
      </c>
      <c r="C223" s="21">
        <f>_xlfn.SUMIFS(Data!K:K,Data!A:A,'Program Statement'!A223,Data!B:B,'Program Statement'!$A$26)</f>
        <v>0</v>
      </c>
      <c r="D223" s="9"/>
    </row>
    <row r="224" spans="1:4" s="39" customFormat="1" ht="15" hidden="1" outlineLevel="1">
      <c r="A224" s="34" t="s">
        <v>182</v>
      </c>
      <c r="B224" s="21" t="str">
        <f>VLOOKUP(A224,Data!A:D,4,0)</f>
        <v>Washington</v>
      </c>
      <c r="C224" s="21">
        <f>_xlfn.SUMIFS(Data!K:K,Data!A:A,'Program Statement'!A224,Data!B:B,'Program Statement'!$A$26)</f>
        <v>37533</v>
      </c>
      <c r="D224" s="9"/>
    </row>
    <row r="225" spans="1:4" s="39" customFormat="1" ht="15" hidden="1" outlineLevel="1">
      <c r="A225" s="34" t="s">
        <v>116</v>
      </c>
      <c r="B225" s="21" t="str">
        <f>VLOOKUP(A225,Data!A:D,4,0)</f>
        <v>Clackamas</v>
      </c>
      <c r="C225" s="21">
        <f>_xlfn.SUMIFS(Data!K:K,Data!A:A,'Program Statement'!A225,Data!B:B,'Program Statement'!$A$26)</f>
        <v>0</v>
      </c>
      <c r="D225" s="9"/>
    </row>
    <row r="226" spans="1:4" s="39" customFormat="1" ht="15" hidden="1" outlineLevel="1">
      <c r="A226" s="34" t="s">
        <v>229</v>
      </c>
      <c r="B226" s="21" t="str">
        <f>VLOOKUP(A226,Data!A:D,4,0)</f>
        <v>Multnomah</v>
      </c>
      <c r="C226" s="21">
        <f>_xlfn.SUMIFS(Data!K:K,Data!A:A,'Program Statement'!A226,Data!B:B,'Program Statement'!$A$26)</f>
        <v>0</v>
      </c>
      <c r="D226" s="9"/>
    </row>
    <row r="227" spans="1:4" s="39" customFormat="1" ht="15" hidden="1" outlineLevel="1">
      <c r="A227" s="34" t="s">
        <v>238</v>
      </c>
      <c r="B227" s="21" t="str">
        <f>VLOOKUP(A227,Data!A:D,4,0)</f>
        <v>Multnomah</v>
      </c>
      <c r="C227" s="21">
        <f>_xlfn.SUMIFS(Data!K:K,Data!A:A,'Program Statement'!A227,Data!B:B,'Program Statement'!$A$26)</f>
        <v>338225</v>
      </c>
      <c r="D227" s="9"/>
    </row>
    <row r="228" spans="1:4" s="39" customFormat="1" ht="15" hidden="1" outlineLevel="1">
      <c r="A228" s="34" t="s">
        <v>9</v>
      </c>
      <c r="B228" s="21" t="str">
        <f>VLOOKUP(A228,Data!A:D,4,0)</f>
        <v>Marion</v>
      </c>
      <c r="C228" s="21">
        <f>_xlfn.SUMIFS(Data!K:K,Data!A:A,'Program Statement'!A228,Data!B:B,'Program Statement'!$A$26)</f>
        <v>0</v>
      </c>
      <c r="D228" s="9"/>
    </row>
    <row r="229" spans="1:4" s="39" customFormat="1" ht="15" hidden="1" outlineLevel="1">
      <c r="A229" s="34" t="s">
        <v>230</v>
      </c>
      <c r="B229" s="21" t="str">
        <f>VLOOKUP(A229,Data!A:D,4,0)</f>
        <v>Multnomah</v>
      </c>
      <c r="C229" s="21">
        <f>_xlfn.SUMIFS(Data!K:K,Data!A:A,'Program Statement'!A229,Data!B:B,'Program Statement'!$A$26)</f>
        <v>0</v>
      </c>
      <c r="D229" s="9"/>
    </row>
    <row r="230" spans="1:4" s="39" customFormat="1" ht="15" hidden="1" outlineLevel="1">
      <c r="A230" s="34" t="s">
        <v>165</v>
      </c>
      <c r="B230" s="21" t="str">
        <f>VLOOKUP(A230,Data!A:D,4,0)</f>
        <v>Clackamas</v>
      </c>
      <c r="C230" s="21">
        <f>_xlfn.SUMIFS(Data!K:K,Data!A:A,'Program Statement'!A230,Data!B:B,'Program Statement'!$A$26)</f>
        <v>54790</v>
      </c>
      <c r="D230" s="9"/>
    </row>
    <row r="231" spans="1:4" s="39" customFormat="1" ht="15" hidden="1" outlineLevel="1">
      <c r="A231" s="34" t="s">
        <v>117</v>
      </c>
      <c r="B231" s="21" t="str">
        <f>VLOOKUP(A231,Data!A:D,4,0)</f>
        <v>Multnomah</v>
      </c>
      <c r="C231" s="21">
        <f>_xlfn.SUMIFS(Data!K:K,Data!A:A,'Program Statement'!A231,Data!B:B,'Program Statement'!$A$26)</f>
        <v>0</v>
      </c>
      <c r="D231" s="9"/>
    </row>
    <row r="232" spans="1:4" s="39" customFormat="1" ht="15" hidden="1" outlineLevel="1">
      <c r="A232" s="34" t="s">
        <v>166</v>
      </c>
      <c r="B232" s="21" t="str">
        <f>VLOOKUP(A232,Data!A:D,4,0)</f>
        <v>Multnomah</v>
      </c>
      <c r="C232" s="21">
        <f>_xlfn.SUMIFS(Data!K:K,Data!A:A,'Program Statement'!A232,Data!B:B,'Program Statement'!$A$26)</f>
        <v>26333</v>
      </c>
      <c r="D232" s="9"/>
    </row>
    <row r="233" spans="1:4" s="39" customFormat="1" ht="15" hidden="1" outlineLevel="1">
      <c r="A233" s="34" t="s">
        <v>237</v>
      </c>
      <c r="B233" s="21" t="str">
        <f>VLOOKUP(A233,Data!A:D,4,0)</f>
        <v>Clackamas</v>
      </c>
      <c r="C233" s="21">
        <f>_xlfn.SUMIFS(Data!K:K,Data!A:A,'Program Statement'!A233,Data!B:B,'Program Statement'!$A$26)</f>
        <v>0</v>
      </c>
      <c r="D233" s="9"/>
    </row>
    <row r="234" spans="1:4" s="39" customFormat="1" ht="15" hidden="1" outlineLevel="1">
      <c r="A234" s="34" t="s">
        <v>118</v>
      </c>
      <c r="B234" s="21" t="str">
        <f>VLOOKUP(A234,Data!A:D,4,0)</f>
        <v>Multnomah</v>
      </c>
      <c r="C234" s="21">
        <f>_xlfn.SUMIFS(Data!K:K,Data!A:A,'Program Statement'!A234,Data!B:B,'Program Statement'!$A$26)</f>
        <v>0</v>
      </c>
      <c r="D234" s="9"/>
    </row>
    <row r="235" spans="1:4" s="39" customFormat="1" ht="15" hidden="1" outlineLevel="1">
      <c r="A235" s="34" t="s">
        <v>220</v>
      </c>
      <c r="B235" s="21" t="str">
        <f>VLOOKUP(A235,Data!A:D,4,0)</f>
        <v>Marion</v>
      </c>
      <c r="C235" s="21">
        <f>_xlfn.SUMIFS(Data!K:K,Data!A:A,'Program Statement'!A235,Data!B:B,'Program Statement'!$A$26)</f>
        <v>0</v>
      </c>
      <c r="D235" s="9"/>
    </row>
    <row r="236" spans="1:4" s="39" customFormat="1" ht="15" hidden="1" outlineLevel="1">
      <c r="A236" s="34" t="s">
        <v>7</v>
      </c>
      <c r="B236" s="21" t="str">
        <f>VLOOKUP(A236,Data!A:D,4,0)</f>
        <v>Washington</v>
      </c>
      <c r="C236" s="21">
        <f>_xlfn.SUMIFS(Data!K:K,Data!A:A,'Program Statement'!A236,Data!B:B,'Program Statement'!$A$26)</f>
        <v>0</v>
      </c>
      <c r="D236" s="9"/>
    </row>
    <row r="237" spans="1:4" s="39" customFormat="1" ht="15" hidden="1" outlineLevel="1">
      <c r="A237" s="34" t="s">
        <v>6</v>
      </c>
      <c r="B237" s="21" t="str">
        <f>VLOOKUP(A237,Data!A:D,4,0)</f>
        <v>Washington</v>
      </c>
      <c r="C237" s="21">
        <f>_xlfn.SUMIFS(Data!K:K,Data!A:A,'Program Statement'!A237,Data!B:B,'Program Statement'!$A$26)</f>
        <v>0</v>
      </c>
      <c r="D237" s="9"/>
    </row>
    <row r="238" spans="1:4" s="39" customFormat="1" ht="15" hidden="1" outlineLevel="1">
      <c r="A238" s="34" t="s">
        <v>195</v>
      </c>
      <c r="B238" s="21" t="str">
        <f>VLOOKUP(A238,Data!A:D,4,0)</f>
        <v>Multnomah</v>
      </c>
      <c r="C238" s="21">
        <f>_xlfn.SUMIFS(Data!K:K,Data!A:A,'Program Statement'!A238,Data!B:B,'Program Statement'!$A$26)</f>
        <v>273000</v>
      </c>
      <c r="D238" s="9"/>
    </row>
    <row r="239" spans="1:4" s="39" customFormat="1" ht="15" hidden="1" outlineLevel="1">
      <c r="A239" s="34" t="s">
        <v>167</v>
      </c>
      <c r="B239" s="21" t="str">
        <f>VLOOKUP(A239,Data!A:D,4,0)</f>
        <v>Multnomah</v>
      </c>
      <c r="C239" s="21">
        <f>_xlfn.SUMIFS(Data!K:K,Data!A:A,'Program Statement'!A239,Data!B:B,'Program Statement'!$A$26)</f>
        <v>0</v>
      </c>
      <c r="D239" s="9"/>
    </row>
    <row r="240" spans="1:4" s="39" customFormat="1" ht="15" hidden="1" outlineLevel="1">
      <c r="A240" s="34" t="s">
        <v>180</v>
      </c>
      <c r="B240" s="21" t="str">
        <f>VLOOKUP(A240,Data!A:D,4,0)</f>
        <v>Multnomah</v>
      </c>
      <c r="C240" s="21">
        <f>_xlfn.SUMIFS(Data!K:K,Data!A:A,'Program Statement'!A240,Data!B:B,'Program Statement'!$A$26)</f>
        <v>0</v>
      </c>
      <c r="D240" s="9"/>
    </row>
    <row r="241" spans="1:4" s="39" customFormat="1" ht="15" hidden="1" outlineLevel="1">
      <c r="A241" s="34" t="s">
        <v>221</v>
      </c>
      <c r="B241" s="21" t="str">
        <f>VLOOKUP(A241,Data!A:D,4,0)</f>
        <v>Multnomah</v>
      </c>
      <c r="C241" s="21">
        <f>_xlfn.SUMIFS(Data!K:K,Data!A:A,'Program Statement'!A241,Data!B:B,'Program Statement'!$A$26)</f>
        <v>0</v>
      </c>
      <c r="D241" s="9"/>
    </row>
    <row r="242" spans="1:4" s="39" customFormat="1" ht="15" hidden="1" outlineLevel="1">
      <c r="A242" s="34" t="s">
        <v>172</v>
      </c>
      <c r="B242" s="21" t="str">
        <f>VLOOKUP(A242,Data!A:D,4,0)</f>
        <v>Clackamas</v>
      </c>
      <c r="C242" s="21">
        <f>_xlfn.SUMIFS(Data!K:K,Data!A:A,'Program Statement'!A242,Data!B:B,'Program Statement'!$A$26)</f>
        <v>50000</v>
      </c>
      <c r="D242" s="9"/>
    </row>
    <row r="243" spans="1:4" s="39" customFormat="1" ht="15" hidden="1" outlineLevel="1">
      <c r="A243" s="34" t="s">
        <v>119</v>
      </c>
      <c r="B243" s="21" t="str">
        <f>VLOOKUP(A243,Data!A:D,4,0)</f>
        <v>Clackamas</v>
      </c>
      <c r="C243" s="21">
        <f>_xlfn.SUMIFS(Data!K:K,Data!A:A,'Program Statement'!A243,Data!B:B,'Program Statement'!$A$26)</f>
        <v>0</v>
      </c>
      <c r="D243" s="9"/>
    </row>
    <row r="244" spans="1:4" s="39" customFormat="1" ht="15" hidden="1" outlineLevel="1">
      <c r="A244" s="34" t="s">
        <v>222</v>
      </c>
      <c r="B244" s="21" t="str">
        <f>VLOOKUP(A244,Data!A:D,4,0)</f>
        <v>Multnomah</v>
      </c>
      <c r="C244" s="21">
        <f>_xlfn.SUMIFS(Data!K:K,Data!A:A,'Program Statement'!A244,Data!B:B,'Program Statement'!$A$26)</f>
        <v>0</v>
      </c>
      <c r="D244" s="9"/>
    </row>
    <row r="245" spans="1:4" s="39" customFormat="1" ht="15" hidden="1" outlineLevel="1">
      <c r="A245" s="34" t="s">
        <v>2</v>
      </c>
      <c r="B245" s="21" t="str">
        <f>VLOOKUP(A245,Data!A:D,4,0)</f>
        <v>Multnomah</v>
      </c>
      <c r="C245" s="21">
        <f>_xlfn.SUMIFS(Data!K:K,Data!A:A,'Program Statement'!A245,Data!B:B,'Program Statement'!$A$26)</f>
        <v>0</v>
      </c>
      <c r="D245" s="9"/>
    </row>
    <row r="246" spans="1:4" s="39" customFormat="1" ht="15" hidden="1" outlineLevel="1">
      <c r="A246" s="34" t="s">
        <v>232</v>
      </c>
      <c r="B246" s="21" t="str">
        <f>VLOOKUP(A246,Data!A:D,4,0)</f>
        <v>Multnomah</v>
      </c>
      <c r="C246" s="21">
        <f>_xlfn.SUMIFS(Data!K:K,Data!A:A,'Program Statement'!A246,Data!B:B,'Program Statement'!$A$26)</f>
        <v>0</v>
      </c>
      <c r="D246" s="9"/>
    </row>
    <row r="247" spans="1:4" s="39" customFormat="1" ht="15" hidden="1" outlineLevel="1">
      <c r="A247" s="34" t="s">
        <v>189</v>
      </c>
      <c r="B247" s="21" t="str">
        <f>VLOOKUP(A247,Data!A:D,4,0)</f>
        <v>Marion</v>
      </c>
      <c r="C247" s="21">
        <f>_xlfn.SUMIFS(Data!K:K,Data!A:A,'Program Statement'!A247,Data!B:B,'Program Statement'!$A$26)</f>
        <v>0</v>
      </c>
      <c r="D247" s="9"/>
    </row>
    <row r="248" spans="1:4" s="39" customFormat="1" ht="15" hidden="1" outlineLevel="1">
      <c r="A248" s="34" t="s">
        <v>120</v>
      </c>
      <c r="B248" s="21" t="str">
        <f>VLOOKUP(A248,Data!A:D,4,0)</f>
        <v>Multnomah</v>
      </c>
      <c r="C248" s="21">
        <f>_xlfn.SUMIFS(Data!K:K,Data!A:A,'Program Statement'!A248,Data!B:B,'Program Statement'!$A$26)</f>
        <v>0</v>
      </c>
      <c r="D248" s="9"/>
    </row>
    <row r="249" spans="1:4" s="39" customFormat="1" ht="15" hidden="1" outlineLevel="1">
      <c r="A249" s="34" t="s">
        <v>231</v>
      </c>
      <c r="B249" s="21" t="str">
        <f>VLOOKUP(A249,Data!A:D,4,0)</f>
        <v>Multnomah</v>
      </c>
      <c r="C249" s="21">
        <f>_xlfn.SUMIFS(Data!K:K,Data!A:A,'Program Statement'!A249,Data!B:B,'Program Statement'!$A$26)</f>
        <v>0</v>
      </c>
      <c r="D249" s="9"/>
    </row>
    <row r="250" spans="1:4" s="39" customFormat="1" ht="15" hidden="1" outlineLevel="1">
      <c r="A250" s="34" t="s">
        <v>168</v>
      </c>
      <c r="B250" s="21" t="str">
        <f>VLOOKUP(A250,Data!A:D,4,0)</f>
        <v>Multnomah</v>
      </c>
      <c r="C250" s="21">
        <f>_xlfn.SUMIFS(Data!K:K,Data!A:A,'Program Statement'!A250,Data!B:B,'Program Statement'!$A$26)</f>
        <v>250000</v>
      </c>
      <c r="D250" s="9"/>
    </row>
    <row r="251" spans="1:5" s="39" customFormat="1" ht="15" hidden="1" outlineLevel="1">
      <c r="A251" s="34" t="s">
        <v>177</v>
      </c>
      <c r="B251" s="21" t="str">
        <f>VLOOKUP(A251,Data!A:D,4,0)</f>
        <v>Washington</v>
      </c>
      <c r="C251" s="21">
        <f>_xlfn.SUMIFS(Data!K:K,Data!A:A,'Program Statement'!A251,Data!B:B,'Program Statement'!$A$26)</f>
        <v>122</v>
      </c>
      <c r="D251" s="9"/>
      <c r="E251" s="6"/>
    </row>
    <row r="252" spans="1:4" ht="15" collapsed="1">
      <c r="A252" s="6" t="s">
        <v>137</v>
      </c>
      <c r="C252" s="11">
        <f>SUBTOTAL(9,C159:C251)</f>
        <v>2730946</v>
      </c>
      <c r="D252" s="6"/>
    </row>
    <row r="253" spans="1:5" ht="15" hidden="1" outlineLevel="1">
      <c r="A253" s="34" t="s">
        <v>184</v>
      </c>
      <c r="B253" s="21" t="str">
        <f>VLOOKUP(A253,Data!A:D,4,0)</f>
        <v>Deschutes</v>
      </c>
      <c r="C253" s="21">
        <f>_xlfn.SUMIFS(Data!K:K,Data!A:A,'Program Statement'!A253,Data!B:B,$A$122)</f>
        <v>200000</v>
      </c>
      <c r="E253" s="39"/>
    </row>
    <row r="254" spans="1:4" s="39" customFormat="1" ht="15" hidden="1" outlineLevel="1">
      <c r="A254" s="34" t="s">
        <v>121</v>
      </c>
      <c r="B254" s="21" t="str">
        <f>VLOOKUP(A254,Data!A:D,4,0)</f>
        <v>Lincoln</v>
      </c>
      <c r="C254" s="21">
        <f>_xlfn.SUMIFS(Data!K:K,Data!A:A,'Program Statement'!A254,Data!B:B,$A$122)</f>
        <v>0</v>
      </c>
      <c r="D254" s="9"/>
    </row>
    <row r="255" spans="1:4" s="39" customFormat="1" ht="15" hidden="1" outlineLevel="1">
      <c r="A255" s="34" t="s">
        <v>33</v>
      </c>
      <c r="B255" s="21" t="str">
        <f>VLOOKUP(A255,Data!A:D,4,0)</f>
        <v>Marion</v>
      </c>
      <c r="C255" s="21">
        <f>_xlfn.SUMIFS(Data!K:K,Data!A:A,'Program Statement'!A255,Data!B:B,$A$122)</f>
        <v>0</v>
      </c>
      <c r="D255" s="9"/>
    </row>
    <row r="256" spans="1:4" s="39" customFormat="1" ht="15" hidden="1" outlineLevel="1">
      <c r="A256" s="34" t="s">
        <v>153</v>
      </c>
      <c r="B256" s="21" t="str">
        <f>VLOOKUP(A256,Data!A:D,4,0)</f>
        <v>Douglas</v>
      </c>
      <c r="C256" s="21">
        <f>_xlfn.SUMIFS(Data!K:K,Data!A:A,'Program Statement'!A256,Data!B:B,$A$122)</f>
        <v>95245</v>
      </c>
      <c r="D256" s="9"/>
    </row>
    <row r="257" spans="1:4" s="39" customFormat="1" ht="15" hidden="1" outlineLevel="1">
      <c r="A257" s="34" t="s">
        <v>31</v>
      </c>
      <c r="B257" s="21" t="str">
        <f>VLOOKUP(A257,Data!A:D,4,0)</f>
        <v>Douglas</v>
      </c>
      <c r="C257" s="21">
        <f>_xlfn.SUMIFS(Data!K:K,Data!A:A,'Program Statement'!A257,Data!B:B,$A$122)</f>
        <v>0</v>
      </c>
      <c r="D257" s="9"/>
    </row>
    <row r="258" spans="1:4" s="39" customFormat="1" ht="15" hidden="1" outlineLevel="1">
      <c r="A258" s="34" t="s">
        <v>30</v>
      </c>
      <c r="B258" s="21" t="str">
        <f>VLOOKUP(A258,Data!A:D,4,0)</f>
        <v>Jefferson</v>
      </c>
      <c r="C258" s="21">
        <f>_xlfn.SUMIFS(Data!K:K,Data!A:A,'Program Statement'!A258,Data!B:B,$A$122)</f>
        <v>0</v>
      </c>
      <c r="D258" s="9"/>
    </row>
    <row r="259" spans="1:4" s="39" customFormat="1" ht="15" hidden="1" outlineLevel="1">
      <c r="A259" s="34" t="s">
        <v>29</v>
      </c>
      <c r="B259" s="21" t="str">
        <f>VLOOKUP(A259,Data!A:D,4,0)</f>
        <v>Multnomah</v>
      </c>
      <c r="C259" s="21">
        <f>_xlfn.SUMIFS(Data!K:K,Data!A:A,'Program Statement'!A259,Data!B:B,$A$122)</f>
        <v>0</v>
      </c>
      <c r="D259" s="9"/>
    </row>
    <row r="260" spans="1:4" s="39" customFormat="1" ht="15" hidden="1" outlineLevel="1">
      <c r="A260" s="34" t="s">
        <v>225</v>
      </c>
      <c r="B260" s="21" t="str">
        <f>VLOOKUP(A260,Data!A:D,4,0)</f>
        <v>Jackson</v>
      </c>
      <c r="C260" s="21">
        <f>_xlfn.SUMIFS(Data!K:K,Data!A:A,'Program Statement'!A260,Data!B:B,$A$122)</f>
        <v>0</v>
      </c>
      <c r="D260" s="9"/>
    </row>
    <row r="261" spans="1:4" s="39" customFormat="1" ht="15" hidden="1" outlineLevel="1">
      <c r="A261" s="34" t="s">
        <v>26</v>
      </c>
      <c r="B261" s="21" t="str">
        <f>VLOOKUP(A261,Data!A:D,4,0)</f>
        <v>Jefferson</v>
      </c>
      <c r="C261" s="21">
        <f>_xlfn.SUMIFS(Data!K:K,Data!A:A,'Program Statement'!A261,Data!B:B,$A$122)</f>
        <v>0</v>
      </c>
      <c r="D261" s="9"/>
    </row>
    <row r="262" spans="1:4" s="39" customFormat="1" ht="15" hidden="1" outlineLevel="1">
      <c r="A262" s="34" t="s">
        <v>126</v>
      </c>
      <c r="B262" s="21" t="str">
        <f>VLOOKUP(A262,Data!A:D,4,0)</f>
        <v>Deschutes</v>
      </c>
      <c r="C262" s="21">
        <f>_xlfn.SUMIFS(Data!K:K,Data!A:A,'Program Statement'!A262,Data!B:B,$A$122)</f>
        <v>0</v>
      </c>
      <c r="D262" s="9"/>
    </row>
    <row r="263" spans="1:4" s="39" customFormat="1" ht="15" hidden="1" outlineLevel="1">
      <c r="A263" s="34" t="s">
        <v>23</v>
      </c>
      <c r="B263" s="21" t="str">
        <f>VLOOKUP(A263,Data!A:D,4,0)</f>
        <v>Deschutes</v>
      </c>
      <c r="C263" s="21">
        <f>_xlfn.SUMIFS(Data!K:K,Data!A:A,'Program Statement'!A263,Data!B:B,$A$122)</f>
        <v>0</v>
      </c>
      <c r="D263" s="9"/>
    </row>
    <row r="264" spans="1:4" s="39" customFormat="1" ht="15" hidden="1" outlineLevel="1">
      <c r="A264" s="34" t="s">
        <v>127</v>
      </c>
      <c r="B264" s="21" t="str">
        <f>VLOOKUP(A264,Data!A:D,4,0)</f>
        <v>Curry</v>
      </c>
      <c r="C264" s="21">
        <f>_xlfn.SUMIFS(Data!K:K,Data!A:A,'Program Statement'!A264,Data!B:B,$A$122)</f>
        <v>0</v>
      </c>
      <c r="D264" s="9"/>
    </row>
    <row r="265" spans="1:4" s="39" customFormat="1" ht="15" hidden="1" outlineLevel="1">
      <c r="A265" s="34" t="s">
        <v>227</v>
      </c>
      <c r="B265" s="21" t="str">
        <f>VLOOKUP(A265,Data!A:D,4,0)</f>
        <v>Clackamas</v>
      </c>
      <c r="C265" s="21">
        <f>_xlfn.SUMIFS(Data!K:K,Data!A:A,'Program Statement'!A265,Data!B:B,$A$122)</f>
        <v>8560</v>
      </c>
      <c r="D265" s="9"/>
    </row>
    <row r="266" spans="1:4" s="39" customFormat="1" ht="15" hidden="1" outlineLevel="1">
      <c r="A266" s="34" t="s">
        <v>16</v>
      </c>
      <c r="B266" s="21" t="str">
        <f>VLOOKUP(A266,Data!A:D,4,0)</f>
        <v>Klamath</v>
      </c>
      <c r="C266" s="21">
        <f>_xlfn.SUMIFS(Data!K:K,Data!A:A,'Program Statement'!A266,Data!B:B,$A$122)</f>
        <v>0</v>
      </c>
      <c r="D266" s="9"/>
    </row>
    <row r="267" spans="1:4" s="39" customFormat="1" ht="15" hidden="1" outlineLevel="1">
      <c r="A267" s="34" t="s">
        <v>124</v>
      </c>
      <c r="B267" s="21" t="str">
        <f>VLOOKUP(A267,Data!A:D,4,0)</f>
        <v>Coos</v>
      </c>
      <c r="C267" s="21">
        <f>_xlfn.SUMIFS(Data!K:K,Data!A:A,'Program Statement'!A267,Data!B:B,$A$122)</f>
        <v>0</v>
      </c>
      <c r="D267" s="9"/>
    </row>
    <row r="268" spans="1:4" s="39" customFormat="1" ht="15" hidden="1" outlineLevel="1">
      <c r="A268" s="34" t="s">
        <v>154</v>
      </c>
      <c r="B268" s="21" t="str">
        <f>VLOOKUP(A268,Data!A:D,4,0)</f>
        <v>Benton</v>
      </c>
      <c r="C268" s="21">
        <f>_xlfn.SUMIFS(Data!K:K,Data!A:A,'Program Statement'!A268,Data!B:B,$A$122)</f>
        <v>0</v>
      </c>
      <c r="D268" s="9"/>
    </row>
    <row r="269" spans="1:4" s="39" customFormat="1" ht="15" hidden="1" outlineLevel="1">
      <c r="A269" s="34" t="s">
        <v>236</v>
      </c>
      <c r="B269" s="21" t="str">
        <f>VLOOKUP(A269,Data!A:D,4,0)</f>
        <v>Benton</v>
      </c>
      <c r="C269" s="21">
        <f>_xlfn.SUMIFS(Data!K:K,Data!A:A,'Program Statement'!A269,Data!B:B,$A$122)</f>
        <v>165902</v>
      </c>
      <c r="D269" s="9"/>
    </row>
    <row r="270" spans="1:4" s="39" customFormat="1" ht="15" hidden="1" outlineLevel="1">
      <c r="A270" s="34" t="s">
        <v>123</v>
      </c>
      <c r="B270" s="21" t="str">
        <f>VLOOKUP(A270,Data!A:D,4,0)</f>
        <v>Linn</v>
      </c>
      <c r="C270" s="21">
        <f>_xlfn.SUMIFS(Data!K:K,Data!A:A,'Program Statement'!A270,Data!B:B,$A$122)</f>
        <v>0</v>
      </c>
      <c r="D270" s="9"/>
    </row>
    <row r="271" spans="1:4" s="39" customFormat="1" ht="15" hidden="1" outlineLevel="1">
      <c r="A271" s="34" t="s">
        <v>125</v>
      </c>
      <c r="B271" s="21" t="str">
        <f>VLOOKUP(A271,Data!A:D,4,0)</f>
        <v>Multnomah</v>
      </c>
      <c r="C271" s="21">
        <f>_xlfn.SUMIFS(Data!K:K,Data!A:A,'Program Statement'!A271,Data!B:B,$A$122)</f>
        <v>0</v>
      </c>
      <c r="D271" s="9"/>
    </row>
    <row r="272" spans="1:4" s="39" customFormat="1" ht="15" hidden="1" outlineLevel="1">
      <c r="A272" s="34" t="s">
        <v>130</v>
      </c>
      <c r="B272" s="21" t="str">
        <f>VLOOKUP(A272,Data!A:D,4,0)</f>
        <v>Multnomah</v>
      </c>
      <c r="C272" s="21">
        <f>_xlfn.SUMIFS(Data!K:K,Data!A:A,'Program Statement'!A272,Data!B:B,$A$122)</f>
        <v>0</v>
      </c>
      <c r="D272" s="9"/>
    </row>
    <row r="273" spans="1:4" s="39" customFormat="1" ht="15" hidden="1" outlineLevel="1">
      <c r="A273" s="34" t="s">
        <v>155</v>
      </c>
      <c r="B273" s="21" t="str">
        <f>VLOOKUP(A273,Data!A:D,4,0)</f>
        <v>Clackamas</v>
      </c>
      <c r="C273" s="21">
        <f>_xlfn.SUMIFS(Data!K:K,Data!A:A,'Program Statement'!A273,Data!B:B,$A$122)</f>
        <v>540</v>
      </c>
      <c r="D273" s="9"/>
    </row>
    <row r="274" spans="1:4" s="39" customFormat="1" ht="15" hidden="1" outlineLevel="1">
      <c r="A274" s="34" t="s">
        <v>10</v>
      </c>
      <c r="B274" s="21" t="str">
        <f>VLOOKUP(A274,Data!A:D,4,0)</f>
        <v>Multnomah</v>
      </c>
      <c r="C274" s="21">
        <f>_xlfn.SUMIFS(Data!K:K,Data!A:A,'Program Statement'!A274,Data!B:B,$A$122)</f>
        <v>0</v>
      </c>
      <c r="D274" s="9"/>
    </row>
    <row r="275" spans="1:4" s="39" customFormat="1" ht="15" hidden="1" outlineLevel="1">
      <c r="A275" s="34" t="s">
        <v>122</v>
      </c>
      <c r="B275" s="21" t="str">
        <f>VLOOKUP(A275,Data!A:D,4,0)</f>
        <v>Deschutes</v>
      </c>
      <c r="C275" s="21">
        <f>_xlfn.SUMIFS(Data!K:K,Data!A:A,'Program Statement'!A275,Data!B:B,$A$122)</f>
        <v>0</v>
      </c>
      <c r="D275" s="9"/>
    </row>
    <row r="276" spans="1:4" s="39" customFormat="1" ht="15" hidden="1" outlineLevel="1">
      <c r="A276" s="34" t="s">
        <v>185</v>
      </c>
      <c r="B276" s="21" t="str">
        <f>VLOOKUP(A276,Data!A:D,4,0)</f>
        <v>Douglas</v>
      </c>
      <c r="C276" s="21">
        <f>_xlfn.SUMIFS(Data!K:K,Data!A:A,'Program Statement'!A276,Data!B:B,$A$122)</f>
        <v>318417</v>
      </c>
      <c r="D276" s="9"/>
    </row>
    <row r="277" spans="1:4" s="39" customFormat="1" ht="15" hidden="1" outlineLevel="1">
      <c r="A277" s="34" t="s">
        <v>129</v>
      </c>
      <c r="B277" s="21" t="str">
        <f>VLOOKUP(A277,Data!A:D,4,0)</f>
        <v>Clatsop</v>
      </c>
      <c r="C277" s="21">
        <f>_xlfn.SUMIFS(Data!K:K,Data!A:A,'Program Statement'!A277,Data!B:B,$A$122)</f>
        <v>0</v>
      </c>
      <c r="D277" s="9"/>
    </row>
    <row r="278" spans="1:4" s="39" customFormat="1" ht="15" hidden="1" outlineLevel="1">
      <c r="A278" s="34" t="s">
        <v>128</v>
      </c>
      <c r="B278" s="21" t="str">
        <f>VLOOKUP(A278,Data!A:D,4,0)</f>
        <v>Jackson</v>
      </c>
      <c r="C278" s="21">
        <f>_xlfn.SUMIFS(Data!K:K,Data!A:A,'Program Statement'!A278,Data!B:B,$A$122)</f>
        <v>0</v>
      </c>
      <c r="D278" s="9"/>
    </row>
    <row r="279" spans="1:4" s="39" customFormat="1" ht="15" hidden="1" outlineLevel="1">
      <c r="A279" s="34" t="s">
        <v>156</v>
      </c>
      <c r="B279" s="21" t="str">
        <f>VLOOKUP(A279,Data!A:D,4,0)</f>
        <v>Benton</v>
      </c>
      <c r="C279" s="21">
        <f>_xlfn.SUMIFS(Data!K:K,Data!A:A,'Program Statement'!A279,Data!B:B,$A$122)</f>
        <v>0</v>
      </c>
      <c r="D279" s="9"/>
    </row>
    <row r="280" spans="1:4" s="39" customFormat="1" ht="15" hidden="1" outlineLevel="1">
      <c r="A280" s="34" t="s">
        <v>183</v>
      </c>
      <c r="B280" s="21" t="str">
        <f>VLOOKUP(A280,Data!A:D,4,0)</f>
        <v>Klamath</v>
      </c>
      <c r="C280" s="21">
        <f>_xlfn.SUMIFS(Data!K:K,Data!A:A,'Program Statement'!A280,Data!B:B,$A$122)</f>
        <v>76573</v>
      </c>
      <c r="D280" s="9"/>
    </row>
    <row r="281" spans="1:4" s="39" customFormat="1" ht="15" hidden="1" outlineLevel="1">
      <c r="A281" s="34" t="s">
        <v>131</v>
      </c>
      <c r="B281" s="21" t="str">
        <f>VLOOKUP(A281,Data!A:D,4,0)</f>
        <v>Jackson</v>
      </c>
      <c r="C281" s="21">
        <f>_xlfn.SUMIFS(Data!K:K,Data!A:A,'Program Statement'!A281,Data!B:B,$A$122)</f>
        <v>0</v>
      </c>
      <c r="D281" s="9"/>
    </row>
    <row r="282" spans="1:4" s="39" customFormat="1" ht="15" hidden="1" outlineLevel="1">
      <c r="A282" s="34" t="s">
        <v>4</v>
      </c>
      <c r="B282" s="21" t="str">
        <f>VLOOKUP(A282,Data!A:D,4,0)</f>
        <v>Douglas</v>
      </c>
      <c r="C282" s="21">
        <f>_xlfn.SUMIFS(Data!K:K,Data!A:A,'Program Statement'!A282,Data!B:B,$A$122)</f>
        <v>0</v>
      </c>
      <c r="D282" s="9"/>
    </row>
    <row r="283" spans="1:5" s="39" customFormat="1" ht="15" hidden="1" outlineLevel="1">
      <c r="A283" s="34" t="s">
        <v>181</v>
      </c>
      <c r="B283" s="21" t="str">
        <f>VLOOKUP(A283,Data!A:D,4,0)</f>
        <v>Polk</v>
      </c>
      <c r="C283" s="21">
        <f>_xlfn.SUMIFS(Data!K:K,Data!A:A,'Program Statement'!A283,Data!B:B,$A$122)</f>
        <v>0</v>
      </c>
      <c r="D283" s="9"/>
      <c r="E283" s="6"/>
    </row>
    <row r="284" spans="1:5" ht="15" collapsed="1">
      <c r="A284" s="6" t="s">
        <v>173</v>
      </c>
      <c r="C284" s="11">
        <f>SUBTOTAL(9,C253:C283)</f>
        <v>865237</v>
      </c>
      <c r="E284" s="39"/>
    </row>
    <row r="285" spans="1:4" s="39" customFormat="1" ht="15">
      <c r="A285" s="39" t="s">
        <v>196</v>
      </c>
      <c r="C285" s="11">
        <v>1880668.33</v>
      </c>
      <c r="D285" s="9"/>
    </row>
    <row r="286" spans="1:4" s="39" customFormat="1" ht="15">
      <c r="A286" s="39" t="s">
        <v>197</v>
      </c>
      <c r="C286" s="11">
        <v>1880668.34</v>
      </c>
      <c r="D286" s="9"/>
    </row>
    <row r="287" spans="3:4" s="39" customFormat="1" ht="15">
      <c r="C287" s="11"/>
      <c r="D287" s="9"/>
    </row>
    <row r="288" spans="3:5" s="39" customFormat="1" ht="15">
      <c r="C288" s="11"/>
      <c r="D288" s="9"/>
      <c r="E288" s="6"/>
    </row>
    <row r="289" spans="1:4" ht="15">
      <c r="A289" s="19" t="s">
        <v>138</v>
      </c>
      <c r="B289" s="19"/>
      <c r="C289" s="24"/>
      <c r="D289" s="15">
        <f>SUBTOTAL(9,C159:C288)</f>
        <v>7357519.67</v>
      </c>
    </row>
    <row r="290" spans="1:3" ht="15">
      <c r="A290" s="19"/>
      <c r="B290" s="19"/>
      <c r="C290" s="16"/>
    </row>
    <row r="291" spans="1:5" ht="15" hidden="1" outlineLevel="1">
      <c r="A291" s="38" t="s">
        <v>366</v>
      </c>
      <c r="B291" s="25"/>
      <c r="C291" s="11"/>
      <c r="D291" s="37">
        <f>D8+D21-D157-D292</f>
        <v>6195766.828868849</v>
      </c>
      <c r="E291" s="39"/>
    </row>
    <row r="292" spans="1:5" s="39" customFormat="1" ht="15" hidden="1" outlineLevel="1">
      <c r="A292" s="38" t="s">
        <v>367</v>
      </c>
      <c r="B292" s="25"/>
      <c r="C292" s="11"/>
      <c r="D292" s="37">
        <v>5360477.371131154</v>
      </c>
      <c r="E292" s="6"/>
    </row>
    <row r="293" spans="1:4" ht="15" collapsed="1">
      <c r="A293" s="25" t="s">
        <v>368</v>
      </c>
      <c r="B293" s="25"/>
      <c r="C293" s="11"/>
      <c r="D293" s="27">
        <f>D8+D21-D157</f>
        <v>11556244.200000003</v>
      </c>
    </row>
    <row r="294" spans="3:4" ht="15">
      <c r="C294" s="6"/>
      <c r="D294" s="6"/>
    </row>
    <row r="295" spans="1:4" ht="15" hidden="1" outlineLevel="1">
      <c r="A295" s="38" t="s">
        <v>200</v>
      </c>
      <c r="B295" s="25"/>
      <c r="C295" s="11"/>
      <c r="D295" s="40">
        <f>D291-C252-C285</f>
        <v>1584152.4988688491</v>
      </c>
    </row>
    <row r="296" spans="1:4" ht="15" hidden="1" outlineLevel="1">
      <c r="A296" s="38" t="s">
        <v>201</v>
      </c>
      <c r="B296" s="25"/>
      <c r="C296" s="11"/>
      <c r="D296" s="40">
        <f>D292-C284-C286</f>
        <v>2614572.031131154</v>
      </c>
    </row>
    <row r="297" spans="1:4" ht="15.75" collapsed="1" thickBot="1">
      <c r="A297" s="25" t="s">
        <v>369</v>
      </c>
      <c r="B297" s="25"/>
      <c r="C297" s="11"/>
      <c r="D297" s="28">
        <f>D293-D289</f>
        <v>4198724.530000003</v>
      </c>
    </row>
    <row r="298" spans="3:4" ht="15.75" thickTop="1">
      <c r="C298" s="6"/>
      <c r="D298" s="6"/>
    </row>
    <row r="299" spans="3:4" ht="15">
      <c r="C299" s="6"/>
      <c r="D299" s="6"/>
    </row>
    <row r="301" spans="1:4" ht="15">
      <c r="A301" s="45" t="s">
        <v>151</v>
      </c>
      <c r="B301" s="45"/>
      <c r="C301" s="45"/>
      <c r="D301" s="45"/>
    </row>
  </sheetData>
  <sheetProtection/>
  <mergeCells count="7">
    <mergeCell ref="A301:D301"/>
    <mergeCell ref="A1:D1"/>
    <mergeCell ref="A2:D2"/>
    <mergeCell ref="A4:D4"/>
    <mergeCell ref="A10:D10"/>
    <mergeCell ref="A23:D23"/>
    <mergeCell ref="A3:D3"/>
  </mergeCells>
  <hyperlinks>
    <hyperlink ref="A301:D301" r:id="rId1" display="Interactive Map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38"/>
  <sheetViews>
    <sheetView zoomScale="80" zoomScaleNormal="80" zoomScalePageLayoutView="0" workbookViewId="0" topLeftCell="A1">
      <selection activeCell="K25" sqref="K25"/>
    </sheetView>
  </sheetViews>
  <sheetFormatPr defaultColWidth="9.33203125" defaultRowHeight="10.5"/>
  <cols>
    <col min="1" max="1" width="15.33203125" style="4" customWidth="1"/>
    <col min="2" max="2" width="16.83203125" style="4" bestFit="1" customWidth="1"/>
    <col min="3" max="6" width="30.66015625" style="5" bestFit="1" customWidth="1"/>
    <col min="7" max="7" width="30.66015625" style="5" customWidth="1"/>
    <col min="8" max="8" width="30.16015625" style="5" bestFit="1" customWidth="1"/>
    <col min="9" max="9" width="25" style="5" bestFit="1" customWidth="1"/>
    <col min="10" max="16384" width="9.33203125" style="4" customWidth="1"/>
  </cols>
  <sheetData>
    <row r="1" spans="1:9" ht="15">
      <c r="A1" s="3" t="s">
        <v>37</v>
      </c>
      <c r="B1" s="3" t="s">
        <v>103</v>
      </c>
      <c r="C1" s="2" t="s">
        <v>108</v>
      </c>
      <c r="D1" s="2" t="s">
        <v>107</v>
      </c>
      <c r="E1" s="2" t="s">
        <v>106</v>
      </c>
      <c r="F1" s="2" t="s">
        <v>105</v>
      </c>
      <c r="G1" s="2" t="s">
        <v>202</v>
      </c>
      <c r="H1" s="5" t="s">
        <v>174</v>
      </c>
      <c r="I1" s="35" t="s">
        <v>175</v>
      </c>
    </row>
    <row r="2" spans="1:9" ht="15">
      <c r="A2" s="31" t="s">
        <v>152</v>
      </c>
      <c r="B2" s="3">
        <v>41</v>
      </c>
      <c r="C2" s="32">
        <v>0</v>
      </c>
      <c r="D2" s="32">
        <v>0</v>
      </c>
      <c r="E2" s="32">
        <v>0</v>
      </c>
      <c r="F2" s="32">
        <v>17750</v>
      </c>
      <c r="G2" s="32">
        <v>220913.33000000002</v>
      </c>
      <c r="H2" s="33">
        <v>3871793.34</v>
      </c>
      <c r="I2" s="35">
        <v>4110456.67</v>
      </c>
    </row>
    <row r="3" spans="1:9" ht="15">
      <c r="A3" s="3" t="s">
        <v>102</v>
      </c>
      <c r="B3" s="3" t="s">
        <v>101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33">
        <v>0</v>
      </c>
      <c r="I3" s="35">
        <v>0</v>
      </c>
    </row>
    <row r="4" spans="1:9" ht="15">
      <c r="A4" s="3" t="s">
        <v>100</v>
      </c>
      <c r="B4" s="3" t="s">
        <v>99</v>
      </c>
      <c r="C4" s="2">
        <v>0</v>
      </c>
      <c r="D4" s="2">
        <v>0</v>
      </c>
      <c r="E4" s="2">
        <v>0</v>
      </c>
      <c r="F4" s="2">
        <v>69045</v>
      </c>
      <c r="G4" s="2">
        <v>0</v>
      </c>
      <c r="H4" s="33">
        <v>165902</v>
      </c>
      <c r="I4" s="35">
        <v>234947</v>
      </c>
    </row>
    <row r="5" spans="1:9" ht="15">
      <c r="A5" s="3" t="s">
        <v>34</v>
      </c>
      <c r="B5" s="3" t="s">
        <v>98</v>
      </c>
      <c r="C5" s="2">
        <v>272751</v>
      </c>
      <c r="D5" s="2">
        <v>56965</v>
      </c>
      <c r="E5" s="2">
        <v>0</v>
      </c>
      <c r="F5" s="2">
        <v>0</v>
      </c>
      <c r="G5" s="2">
        <v>52008</v>
      </c>
      <c r="H5" s="33">
        <v>147757</v>
      </c>
      <c r="I5" s="35">
        <v>529481</v>
      </c>
    </row>
    <row r="6" spans="1:9" ht="15">
      <c r="A6" s="3" t="s">
        <v>97</v>
      </c>
      <c r="B6" s="3" t="s">
        <v>96</v>
      </c>
      <c r="C6" s="2">
        <v>788</v>
      </c>
      <c r="D6" s="2">
        <v>0</v>
      </c>
      <c r="E6" s="2">
        <v>0</v>
      </c>
      <c r="F6" s="2">
        <v>0</v>
      </c>
      <c r="G6" s="2">
        <v>0</v>
      </c>
      <c r="H6" s="33">
        <v>0</v>
      </c>
      <c r="I6" s="35">
        <v>788</v>
      </c>
    </row>
    <row r="7" spans="1:9" ht="15">
      <c r="A7" s="3" t="s">
        <v>95</v>
      </c>
      <c r="B7" s="3" t="s">
        <v>94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33">
        <v>0</v>
      </c>
      <c r="I7" s="35">
        <v>0</v>
      </c>
    </row>
    <row r="8" spans="1:9" ht="15">
      <c r="A8" s="3" t="s">
        <v>93</v>
      </c>
      <c r="B8" s="3" t="s">
        <v>92</v>
      </c>
      <c r="C8" s="2">
        <v>197222.6</v>
      </c>
      <c r="D8" s="2">
        <v>0</v>
      </c>
      <c r="E8" s="2">
        <v>0</v>
      </c>
      <c r="F8" s="2">
        <v>0</v>
      </c>
      <c r="G8" s="2">
        <v>0</v>
      </c>
      <c r="H8" s="33">
        <v>0</v>
      </c>
      <c r="I8" s="35">
        <v>197222.6</v>
      </c>
    </row>
    <row r="9" spans="1:9" ht="15">
      <c r="A9" s="3" t="s">
        <v>91</v>
      </c>
      <c r="B9" s="3" t="s">
        <v>90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3">
        <v>0</v>
      </c>
      <c r="I9" s="35">
        <v>0</v>
      </c>
    </row>
    <row r="10" spans="1:9" ht="15">
      <c r="A10" s="3" t="s">
        <v>89</v>
      </c>
      <c r="B10" s="3" t="s">
        <v>88</v>
      </c>
      <c r="C10" s="2">
        <v>26290</v>
      </c>
      <c r="D10" s="2">
        <v>0</v>
      </c>
      <c r="E10" s="2">
        <v>0</v>
      </c>
      <c r="F10" s="2">
        <v>0</v>
      </c>
      <c r="G10" s="2">
        <v>0</v>
      </c>
      <c r="H10" s="33">
        <v>0</v>
      </c>
      <c r="I10" s="35">
        <v>26290</v>
      </c>
    </row>
    <row r="11" spans="1:9" ht="15">
      <c r="A11" s="3" t="s">
        <v>22</v>
      </c>
      <c r="B11" s="3" t="s">
        <v>87</v>
      </c>
      <c r="C11" s="2">
        <v>93396</v>
      </c>
      <c r="D11" s="2">
        <v>0</v>
      </c>
      <c r="E11" s="2">
        <v>0</v>
      </c>
      <c r="F11" s="2">
        <v>114836</v>
      </c>
      <c r="G11" s="2">
        <v>0</v>
      </c>
      <c r="H11" s="33">
        <v>200000</v>
      </c>
      <c r="I11" s="35">
        <v>408232</v>
      </c>
    </row>
    <row r="12" spans="1:9" ht="15">
      <c r="A12" s="3" t="s">
        <v>3</v>
      </c>
      <c r="B12" s="3" t="s">
        <v>86</v>
      </c>
      <c r="C12" s="2">
        <v>46309</v>
      </c>
      <c r="D12" s="2">
        <v>3691</v>
      </c>
      <c r="E12" s="2">
        <v>22500</v>
      </c>
      <c r="F12" s="2">
        <v>0</v>
      </c>
      <c r="G12" s="2">
        <v>0</v>
      </c>
      <c r="H12" s="33">
        <v>413662</v>
      </c>
      <c r="I12" s="35">
        <v>486162</v>
      </c>
    </row>
    <row r="13" spans="1:9" ht="15">
      <c r="A13" s="3" t="s">
        <v>85</v>
      </c>
      <c r="B13" s="3" t="s">
        <v>84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3">
        <v>0</v>
      </c>
      <c r="I13" s="35">
        <v>0</v>
      </c>
    </row>
    <row r="14" spans="1:9" ht="15">
      <c r="A14" s="3" t="s">
        <v>83</v>
      </c>
      <c r="B14" s="3" t="s">
        <v>82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3">
        <v>0</v>
      </c>
      <c r="I14" s="35">
        <v>0</v>
      </c>
    </row>
    <row r="15" spans="1:9" ht="15">
      <c r="A15" s="3" t="s">
        <v>81</v>
      </c>
      <c r="B15" s="3" t="s">
        <v>80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3">
        <v>0</v>
      </c>
      <c r="I15" s="35">
        <v>0</v>
      </c>
    </row>
    <row r="16" spans="1:9" ht="15">
      <c r="A16" s="3" t="s">
        <v>79</v>
      </c>
      <c r="B16" s="3" t="s">
        <v>78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3">
        <v>0</v>
      </c>
      <c r="I16" s="35">
        <v>0</v>
      </c>
    </row>
    <row r="17" spans="1:9" ht="15">
      <c r="A17" s="3" t="s">
        <v>77</v>
      </c>
      <c r="B17" s="3" t="s">
        <v>76</v>
      </c>
      <c r="C17" s="2">
        <v>118571.02</v>
      </c>
      <c r="D17" s="2">
        <v>0</v>
      </c>
      <c r="E17" s="2">
        <v>0</v>
      </c>
      <c r="F17" s="2">
        <v>0</v>
      </c>
      <c r="G17" s="2">
        <v>50000</v>
      </c>
      <c r="H17" s="33">
        <v>0</v>
      </c>
      <c r="I17" s="35">
        <v>168571.02000000002</v>
      </c>
    </row>
    <row r="18" spans="1:9" ht="15">
      <c r="A18" s="3" t="s">
        <v>25</v>
      </c>
      <c r="B18" s="3" t="s">
        <v>75</v>
      </c>
      <c r="C18" s="2">
        <v>0</v>
      </c>
      <c r="D18" s="2">
        <v>23751</v>
      </c>
      <c r="E18" s="2">
        <v>170144</v>
      </c>
      <c r="F18" s="2">
        <v>0</v>
      </c>
      <c r="G18" s="2">
        <v>0</v>
      </c>
      <c r="H18" s="33">
        <v>0</v>
      </c>
      <c r="I18" s="35">
        <v>193895</v>
      </c>
    </row>
    <row r="19" spans="1:9" ht="15">
      <c r="A19" s="3" t="s">
        <v>74</v>
      </c>
      <c r="B19" s="3" t="s">
        <v>73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3">
        <v>0</v>
      </c>
      <c r="I19" s="35">
        <v>0</v>
      </c>
    </row>
    <row r="20" spans="1:9" ht="15">
      <c r="A20" s="3" t="s">
        <v>15</v>
      </c>
      <c r="B20" s="3" t="s">
        <v>72</v>
      </c>
      <c r="C20" s="2">
        <v>0</v>
      </c>
      <c r="D20" s="2">
        <v>0</v>
      </c>
      <c r="E20" s="2">
        <v>46626</v>
      </c>
      <c r="F20" s="2">
        <v>0</v>
      </c>
      <c r="G20" s="2">
        <v>0</v>
      </c>
      <c r="H20" s="33">
        <v>76573</v>
      </c>
      <c r="I20" s="35">
        <v>123199</v>
      </c>
    </row>
    <row r="21" spans="1:9" ht="15">
      <c r="A21" s="3" t="s">
        <v>71</v>
      </c>
      <c r="B21" s="3" t="s">
        <v>70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3">
        <v>0</v>
      </c>
      <c r="I21" s="35">
        <v>0</v>
      </c>
    </row>
    <row r="22" spans="1:9" ht="15">
      <c r="A22" s="3" t="s">
        <v>69</v>
      </c>
      <c r="B22" s="3" t="s">
        <v>68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3">
        <v>0</v>
      </c>
      <c r="I22" s="35">
        <v>0</v>
      </c>
    </row>
    <row r="23" spans="1:9" ht="15">
      <c r="A23" s="3" t="s">
        <v>67</v>
      </c>
      <c r="B23" s="3" t="s">
        <v>66</v>
      </c>
      <c r="C23" s="2">
        <v>39331</v>
      </c>
      <c r="D23" s="2">
        <v>0</v>
      </c>
      <c r="E23" s="2">
        <v>0</v>
      </c>
      <c r="F23" s="2">
        <v>0</v>
      </c>
      <c r="G23" s="2">
        <v>0</v>
      </c>
      <c r="H23" s="33">
        <v>0</v>
      </c>
      <c r="I23" s="35">
        <v>39331</v>
      </c>
    </row>
    <row r="24" spans="1:9" ht="15">
      <c r="A24" s="3" t="s">
        <v>65</v>
      </c>
      <c r="B24" s="3" t="s">
        <v>64</v>
      </c>
      <c r="C24" s="2">
        <v>75840</v>
      </c>
      <c r="D24" s="2">
        <v>0</v>
      </c>
      <c r="E24" s="2">
        <v>0</v>
      </c>
      <c r="F24" s="2">
        <v>0</v>
      </c>
      <c r="G24" s="2">
        <v>0</v>
      </c>
      <c r="H24" s="33">
        <v>0</v>
      </c>
      <c r="I24" s="35">
        <v>75840</v>
      </c>
    </row>
    <row r="25" spans="1:9" ht="15">
      <c r="A25" s="3" t="s">
        <v>63</v>
      </c>
      <c r="B25" s="3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3">
        <v>0</v>
      </c>
      <c r="I25" s="35">
        <v>0</v>
      </c>
    </row>
    <row r="26" spans="1:9" ht="15">
      <c r="A26" s="3" t="s">
        <v>8</v>
      </c>
      <c r="B26" s="3" t="s">
        <v>61</v>
      </c>
      <c r="C26" s="2">
        <v>229853</v>
      </c>
      <c r="D26" s="2">
        <v>460990</v>
      </c>
      <c r="E26" s="2">
        <v>222246</v>
      </c>
      <c r="F26" s="2">
        <v>181012</v>
      </c>
      <c r="G26" s="2">
        <v>247716</v>
      </c>
      <c r="H26" s="33">
        <v>305082</v>
      </c>
      <c r="I26" s="35">
        <v>1646899</v>
      </c>
    </row>
    <row r="27" spans="1:9" ht="15">
      <c r="A27" s="3" t="s">
        <v>60</v>
      </c>
      <c r="B27" s="3" t="s">
        <v>59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3">
        <v>0</v>
      </c>
      <c r="I27" s="35">
        <v>0</v>
      </c>
    </row>
    <row r="28" spans="1:9" ht="15">
      <c r="A28" s="3" t="s">
        <v>1</v>
      </c>
      <c r="B28" s="3" t="s">
        <v>58</v>
      </c>
      <c r="C28" s="2">
        <v>1047562</v>
      </c>
      <c r="D28" s="2">
        <v>2065038</v>
      </c>
      <c r="E28" s="2">
        <v>534729</v>
      </c>
      <c r="F28" s="2">
        <v>585731</v>
      </c>
      <c r="G28" s="2">
        <v>128920</v>
      </c>
      <c r="H28" s="33">
        <v>2463312</v>
      </c>
      <c r="I28" s="35">
        <v>6825292</v>
      </c>
    </row>
    <row r="29" spans="1:9" ht="15">
      <c r="A29" s="3" t="s">
        <v>57</v>
      </c>
      <c r="B29" s="3" t="s">
        <v>56</v>
      </c>
      <c r="C29" s="2">
        <v>0</v>
      </c>
      <c r="D29" s="2">
        <v>0</v>
      </c>
      <c r="E29" s="2">
        <v>0</v>
      </c>
      <c r="F29" s="2">
        <v>16952</v>
      </c>
      <c r="G29" s="2">
        <v>0</v>
      </c>
      <c r="H29" s="33">
        <v>0</v>
      </c>
      <c r="I29" s="35">
        <v>16952</v>
      </c>
    </row>
    <row r="30" spans="1:9" ht="15">
      <c r="A30" s="3" t="s">
        <v>55</v>
      </c>
      <c r="B30" s="3" t="s">
        <v>54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3">
        <v>0</v>
      </c>
      <c r="I30" s="35">
        <v>0</v>
      </c>
    </row>
    <row r="31" spans="1:9" ht="15">
      <c r="A31" s="3" t="s">
        <v>53</v>
      </c>
      <c r="B31" s="3" t="s">
        <v>52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3">
        <v>0</v>
      </c>
      <c r="I31" s="35">
        <v>0</v>
      </c>
    </row>
    <row r="32" spans="1:9" ht="15">
      <c r="A32" s="3" t="s">
        <v>51</v>
      </c>
      <c r="B32" s="3" t="s">
        <v>50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3">
        <v>0</v>
      </c>
      <c r="I32" s="35">
        <v>0</v>
      </c>
    </row>
    <row r="33" spans="1:9" ht="15">
      <c r="A33" s="3" t="s">
        <v>49</v>
      </c>
      <c r="B33" s="3" t="s">
        <v>48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3">
        <v>0</v>
      </c>
      <c r="I33" s="35">
        <v>0</v>
      </c>
    </row>
    <row r="34" spans="1:9" ht="15">
      <c r="A34" s="3" t="s">
        <v>47</v>
      </c>
      <c r="B34" s="3" t="s">
        <v>46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3">
        <v>0</v>
      </c>
      <c r="I34" s="35">
        <v>0</v>
      </c>
    </row>
    <row r="35" spans="1:9" ht="15">
      <c r="A35" s="3" t="s">
        <v>45</v>
      </c>
      <c r="B35" s="3" t="s">
        <v>44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3">
        <v>0</v>
      </c>
      <c r="I35" s="35">
        <v>0</v>
      </c>
    </row>
    <row r="36" spans="1:9" ht="15">
      <c r="A36" s="3" t="s">
        <v>5</v>
      </c>
      <c r="B36" s="3" t="s">
        <v>43</v>
      </c>
      <c r="C36" s="2">
        <v>5607</v>
      </c>
      <c r="D36" s="2">
        <v>93050</v>
      </c>
      <c r="E36" s="2">
        <v>456255</v>
      </c>
      <c r="F36" s="2">
        <v>199389</v>
      </c>
      <c r="G36" s="2">
        <v>0</v>
      </c>
      <c r="H36" s="33">
        <v>258135</v>
      </c>
      <c r="I36" s="35">
        <v>1012436</v>
      </c>
    </row>
    <row r="37" spans="1:9" ht="15">
      <c r="A37" s="3" t="s">
        <v>42</v>
      </c>
      <c r="B37" s="3" t="s">
        <v>41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3">
        <v>0</v>
      </c>
      <c r="I37" s="35">
        <v>0</v>
      </c>
    </row>
    <row r="38" spans="1:9" ht="15">
      <c r="A38" s="3" t="s">
        <v>40</v>
      </c>
      <c r="B38" s="3" t="s">
        <v>39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3">
        <v>0</v>
      </c>
      <c r="I38" s="35">
        <v>0</v>
      </c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127"/>
  <sheetViews>
    <sheetView zoomScale="80" zoomScaleNormal="80" zoomScalePageLayoutView="0" workbookViewId="0" topLeftCell="A1">
      <pane xSplit="2" ySplit="1" topLeftCell="D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24" sqref="K124"/>
    </sheetView>
  </sheetViews>
  <sheetFormatPr defaultColWidth="9.33203125" defaultRowHeight="10.5"/>
  <cols>
    <col min="1" max="1" width="41" style="3" bestFit="1" customWidth="1"/>
    <col min="2" max="2" width="13.5" style="3" bestFit="1" customWidth="1"/>
    <col min="3" max="3" width="45.16015625" style="3" bestFit="1" customWidth="1"/>
    <col min="4" max="4" width="15.33203125" style="3" bestFit="1" customWidth="1"/>
    <col min="5" max="5" width="30.66015625" style="4" bestFit="1" customWidth="1"/>
    <col min="6" max="8" width="30.66015625" style="2" bestFit="1" customWidth="1"/>
    <col min="9" max="9" width="30.66015625" style="2" customWidth="1"/>
    <col min="10" max="10" width="36" style="2" bestFit="1" customWidth="1"/>
    <col min="11" max="11" width="30.16015625" style="1" bestFit="1" customWidth="1"/>
    <col min="12" max="16384" width="9.33203125" style="1" customWidth="1"/>
  </cols>
  <sheetData>
    <row r="1" spans="1:11" ht="15">
      <c r="A1" s="3" t="s">
        <v>38</v>
      </c>
      <c r="B1" s="3" t="s">
        <v>136</v>
      </c>
      <c r="C1" s="3" t="s">
        <v>141</v>
      </c>
      <c r="D1" s="3" t="s">
        <v>37</v>
      </c>
      <c r="E1" s="2" t="s">
        <v>108</v>
      </c>
      <c r="F1" s="2" t="s">
        <v>144</v>
      </c>
      <c r="G1" s="2" t="s">
        <v>106</v>
      </c>
      <c r="H1" s="2" t="s">
        <v>105</v>
      </c>
      <c r="I1" s="2" t="s">
        <v>202</v>
      </c>
      <c r="J1" s="2" t="s">
        <v>104</v>
      </c>
      <c r="K1" s="5" t="s">
        <v>174</v>
      </c>
    </row>
    <row r="2" spans="1:11" ht="15">
      <c r="A2" s="41" t="s">
        <v>184</v>
      </c>
      <c r="B2" s="41" t="s">
        <v>148</v>
      </c>
      <c r="C2" s="41" t="s">
        <v>239</v>
      </c>
      <c r="D2" s="41" t="s">
        <v>22</v>
      </c>
      <c r="E2" s="42">
        <v>0</v>
      </c>
      <c r="F2" s="42">
        <v>0</v>
      </c>
      <c r="G2" s="42">
        <v>0</v>
      </c>
      <c r="H2" s="42">
        <v>0</v>
      </c>
      <c r="I2" s="42">
        <v>0</v>
      </c>
      <c r="J2" s="2">
        <f aca="true" t="shared" si="0" ref="J2:J65">SUM(E2:I2)</f>
        <v>0</v>
      </c>
      <c r="K2" s="42">
        <v>200000</v>
      </c>
    </row>
    <row r="3" spans="1:11" ht="15">
      <c r="A3" s="30" t="s">
        <v>121</v>
      </c>
      <c r="B3" s="3" t="s">
        <v>148</v>
      </c>
      <c r="C3" s="3" t="s">
        <v>240</v>
      </c>
      <c r="D3" s="41" t="s">
        <v>67</v>
      </c>
      <c r="E3" s="2">
        <v>39331</v>
      </c>
      <c r="F3" s="2">
        <v>0</v>
      </c>
      <c r="G3" s="2">
        <v>0</v>
      </c>
      <c r="H3" s="2">
        <v>0</v>
      </c>
      <c r="I3" s="42">
        <v>0</v>
      </c>
      <c r="J3" s="2">
        <f t="shared" si="0"/>
        <v>39331</v>
      </c>
      <c r="K3" s="2">
        <v>0</v>
      </c>
    </row>
    <row r="4" spans="1:11" ht="15">
      <c r="A4" s="3" t="s">
        <v>33</v>
      </c>
      <c r="B4" s="3" t="s">
        <v>148</v>
      </c>
      <c r="C4" s="3" t="s">
        <v>241</v>
      </c>
      <c r="D4" s="41" t="s">
        <v>8</v>
      </c>
      <c r="E4" s="2">
        <v>0</v>
      </c>
      <c r="F4" s="2">
        <v>74138</v>
      </c>
      <c r="G4" s="2">
        <v>0</v>
      </c>
      <c r="H4" s="2">
        <v>0</v>
      </c>
      <c r="I4" s="42">
        <v>0</v>
      </c>
      <c r="J4" s="2">
        <f t="shared" si="0"/>
        <v>74138</v>
      </c>
      <c r="K4" s="2">
        <v>0</v>
      </c>
    </row>
    <row r="5" spans="1:11" ht="15">
      <c r="A5" s="3" t="s">
        <v>153</v>
      </c>
      <c r="B5" s="3" t="s">
        <v>148</v>
      </c>
      <c r="C5" s="3" t="s">
        <v>242</v>
      </c>
      <c r="D5" s="41" t="s">
        <v>3</v>
      </c>
      <c r="E5" s="5">
        <v>0</v>
      </c>
      <c r="F5" s="5">
        <v>0</v>
      </c>
      <c r="G5" s="5">
        <v>0</v>
      </c>
      <c r="H5" s="5">
        <v>0</v>
      </c>
      <c r="I5" s="42">
        <v>0</v>
      </c>
      <c r="J5" s="2">
        <f t="shared" si="0"/>
        <v>0</v>
      </c>
      <c r="K5" s="2">
        <v>95245</v>
      </c>
    </row>
    <row r="6" spans="1:11" ht="15">
      <c r="A6" s="3" t="s">
        <v>31</v>
      </c>
      <c r="B6" s="3" t="s">
        <v>148</v>
      </c>
      <c r="C6" s="3" t="s">
        <v>243</v>
      </c>
      <c r="D6" s="41" t="s">
        <v>3</v>
      </c>
      <c r="E6" s="2">
        <v>0</v>
      </c>
      <c r="F6" s="2">
        <v>0</v>
      </c>
      <c r="G6" s="2">
        <v>22500</v>
      </c>
      <c r="H6" s="2">
        <v>0</v>
      </c>
      <c r="I6" s="42">
        <v>0</v>
      </c>
      <c r="J6" s="2">
        <f t="shared" si="0"/>
        <v>22500</v>
      </c>
      <c r="K6" s="2">
        <v>0</v>
      </c>
    </row>
    <row r="7" spans="1:11" ht="15">
      <c r="A7" s="3" t="s">
        <v>30</v>
      </c>
      <c r="B7" s="3" t="s">
        <v>148</v>
      </c>
      <c r="C7" s="3" t="s">
        <v>244</v>
      </c>
      <c r="D7" s="41" t="s">
        <v>25</v>
      </c>
      <c r="E7" s="2">
        <v>0</v>
      </c>
      <c r="F7" s="2">
        <v>23751</v>
      </c>
      <c r="G7" s="2">
        <v>0</v>
      </c>
      <c r="H7" s="2">
        <v>0</v>
      </c>
      <c r="I7" s="42">
        <v>0</v>
      </c>
      <c r="J7" s="2">
        <f t="shared" si="0"/>
        <v>23751</v>
      </c>
      <c r="K7" s="2">
        <v>0</v>
      </c>
    </row>
    <row r="8" spans="1:11" ht="15">
      <c r="A8" s="3" t="s">
        <v>29</v>
      </c>
      <c r="B8" s="3" t="s">
        <v>148</v>
      </c>
      <c r="C8" s="3" t="s">
        <v>245</v>
      </c>
      <c r="D8" s="41" t="s">
        <v>1</v>
      </c>
      <c r="E8" s="2">
        <v>0</v>
      </c>
      <c r="F8" s="2">
        <v>411864</v>
      </c>
      <c r="G8" s="2">
        <v>0</v>
      </c>
      <c r="H8" s="2">
        <v>0</v>
      </c>
      <c r="I8" s="42">
        <v>0</v>
      </c>
      <c r="J8" s="2">
        <f t="shared" si="0"/>
        <v>411864</v>
      </c>
      <c r="K8" s="2">
        <v>0</v>
      </c>
    </row>
    <row r="9" spans="1:11" ht="15">
      <c r="A9" s="3" t="s">
        <v>225</v>
      </c>
      <c r="B9" s="3" t="s">
        <v>148</v>
      </c>
      <c r="C9" s="3" t="s">
        <v>246</v>
      </c>
      <c r="D9" s="41" t="s">
        <v>77</v>
      </c>
      <c r="E9" s="5">
        <v>0</v>
      </c>
      <c r="F9" s="5">
        <v>0</v>
      </c>
      <c r="G9" s="5">
        <v>0</v>
      </c>
      <c r="H9" s="5">
        <v>0</v>
      </c>
      <c r="I9" s="42">
        <v>50000</v>
      </c>
      <c r="J9" s="2">
        <f t="shared" si="0"/>
        <v>50000</v>
      </c>
      <c r="K9" s="2">
        <v>0</v>
      </c>
    </row>
    <row r="10" spans="1:11" ht="15">
      <c r="A10" s="3" t="s">
        <v>26</v>
      </c>
      <c r="B10" s="3" t="s">
        <v>148</v>
      </c>
      <c r="C10" s="3" t="s">
        <v>247</v>
      </c>
      <c r="D10" s="41" t="s">
        <v>25</v>
      </c>
      <c r="E10" s="2">
        <v>0</v>
      </c>
      <c r="F10" s="2">
        <v>0</v>
      </c>
      <c r="G10" s="2">
        <v>170144</v>
      </c>
      <c r="H10" s="2">
        <v>0</v>
      </c>
      <c r="I10" s="42">
        <v>0</v>
      </c>
      <c r="J10" s="2">
        <f t="shared" si="0"/>
        <v>170144</v>
      </c>
      <c r="K10" s="2">
        <v>0</v>
      </c>
    </row>
    <row r="11" spans="1:11" ht="15">
      <c r="A11" s="30" t="s">
        <v>126</v>
      </c>
      <c r="B11" s="3" t="s">
        <v>148</v>
      </c>
      <c r="C11" s="3" t="s">
        <v>248</v>
      </c>
      <c r="D11" s="41" t="s">
        <v>22</v>
      </c>
      <c r="E11" s="2">
        <v>60396</v>
      </c>
      <c r="F11" s="2">
        <v>0</v>
      </c>
      <c r="G11" s="2">
        <v>0</v>
      </c>
      <c r="H11" s="2">
        <v>0</v>
      </c>
      <c r="I11" s="42">
        <v>0</v>
      </c>
      <c r="J11" s="2">
        <f t="shared" si="0"/>
        <v>60396</v>
      </c>
      <c r="K11" s="2">
        <v>0</v>
      </c>
    </row>
    <row r="12" spans="1:11" ht="15">
      <c r="A12" s="3" t="s">
        <v>23</v>
      </c>
      <c r="B12" s="3" t="s">
        <v>148</v>
      </c>
      <c r="C12" s="3" t="s">
        <v>249</v>
      </c>
      <c r="D12" s="41" t="s">
        <v>22</v>
      </c>
      <c r="E12" s="2">
        <v>0</v>
      </c>
      <c r="F12" s="2">
        <v>0</v>
      </c>
      <c r="G12" s="2">
        <v>0</v>
      </c>
      <c r="H12" s="2">
        <v>114836</v>
      </c>
      <c r="I12" s="42">
        <v>0</v>
      </c>
      <c r="J12" s="2">
        <f t="shared" si="0"/>
        <v>114836</v>
      </c>
      <c r="K12" s="2">
        <v>0</v>
      </c>
    </row>
    <row r="13" spans="1:11" ht="15">
      <c r="A13" s="30" t="s">
        <v>127</v>
      </c>
      <c r="B13" s="3" t="s">
        <v>148</v>
      </c>
      <c r="C13" s="3" t="s">
        <v>250</v>
      </c>
      <c r="D13" s="41" t="s">
        <v>89</v>
      </c>
      <c r="E13" s="2">
        <v>26290</v>
      </c>
      <c r="F13" s="2">
        <v>0</v>
      </c>
      <c r="G13" s="2">
        <v>0</v>
      </c>
      <c r="H13" s="2">
        <v>0</v>
      </c>
      <c r="I13" s="42">
        <v>0</v>
      </c>
      <c r="J13" s="2">
        <f t="shared" si="0"/>
        <v>26290</v>
      </c>
      <c r="K13" s="2">
        <v>0</v>
      </c>
    </row>
    <row r="14" spans="1:11" ht="15">
      <c r="A14" s="41" t="s">
        <v>227</v>
      </c>
      <c r="B14" s="41" t="s">
        <v>148</v>
      </c>
      <c r="C14" s="41" t="s">
        <v>251</v>
      </c>
      <c r="D14" s="41" t="s">
        <v>34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2">
        <f t="shared" si="0"/>
        <v>0</v>
      </c>
      <c r="K14" s="42">
        <v>8560</v>
      </c>
    </row>
    <row r="15" spans="1:11" ht="15">
      <c r="A15" s="3" t="s">
        <v>16</v>
      </c>
      <c r="B15" s="3" t="s">
        <v>148</v>
      </c>
      <c r="C15" s="3" t="s">
        <v>252</v>
      </c>
      <c r="D15" s="41" t="s">
        <v>15</v>
      </c>
      <c r="E15" s="2">
        <v>0</v>
      </c>
      <c r="F15" s="2">
        <v>0</v>
      </c>
      <c r="G15" s="2">
        <v>46626</v>
      </c>
      <c r="H15" s="2">
        <v>0</v>
      </c>
      <c r="I15" s="42">
        <v>0</v>
      </c>
      <c r="J15" s="2">
        <f t="shared" si="0"/>
        <v>46626</v>
      </c>
      <c r="K15" s="2">
        <v>0</v>
      </c>
    </row>
    <row r="16" spans="1:11" ht="15">
      <c r="A16" s="30" t="s">
        <v>124</v>
      </c>
      <c r="B16" s="3" t="s">
        <v>148</v>
      </c>
      <c r="C16" s="3" t="s">
        <v>253</v>
      </c>
      <c r="D16" s="41" t="s">
        <v>93</v>
      </c>
      <c r="E16" s="2">
        <v>197222.6</v>
      </c>
      <c r="F16" s="2">
        <v>0</v>
      </c>
      <c r="G16" s="2">
        <v>0</v>
      </c>
      <c r="H16" s="2">
        <v>0</v>
      </c>
      <c r="I16" s="42">
        <v>0</v>
      </c>
      <c r="J16" s="2">
        <f t="shared" si="0"/>
        <v>197222.6</v>
      </c>
      <c r="K16" s="2">
        <v>0</v>
      </c>
    </row>
    <row r="17" spans="1:11" ht="15">
      <c r="A17" s="3" t="s">
        <v>154</v>
      </c>
      <c r="B17" s="3" t="s">
        <v>148</v>
      </c>
      <c r="C17" s="3" t="s">
        <v>254</v>
      </c>
      <c r="D17" s="41" t="s">
        <v>100</v>
      </c>
      <c r="E17" s="5">
        <v>0</v>
      </c>
      <c r="F17" s="5">
        <v>0</v>
      </c>
      <c r="G17" s="5">
        <v>0</v>
      </c>
      <c r="H17" s="5">
        <v>41460</v>
      </c>
      <c r="I17" s="42">
        <v>0</v>
      </c>
      <c r="J17" s="2">
        <f t="shared" si="0"/>
        <v>41460</v>
      </c>
      <c r="K17" s="2">
        <v>0</v>
      </c>
    </row>
    <row r="18" spans="1:11" ht="15">
      <c r="A18" s="41" t="s">
        <v>236</v>
      </c>
      <c r="B18" s="41" t="s">
        <v>148</v>
      </c>
      <c r="C18" s="41" t="s">
        <v>255</v>
      </c>
      <c r="D18" s="41" t="s">
        <v>100</v>
      </c>
      <c r="E18" s="35">
        <v>0</v>
      </c>
      <c r="F18" s="35">
        <v>0</v>
      </c>
      <c r="G18" s="35">
        <v>0</v>
      </c>
      <c r="H18" s="35">
        <v>0</v>
      </c>
      <c r="I18" s="2">
        <v>0</v>
      </c>
      <c r="J18" s="2">
        <f t="shared" si="0"/>
        <v>0</v>
      </c>
      <c r="K18" s="42">
        <v>165902</v>
      </c>
    </row>
    <row r="19" spans="1:11" ht="15">
      <c r="A19" s="30" t="s">
        <v>123</v>
      </c>
      <c r="B19" s="3" t="s">
        <v>148</v>
      </c>
      <c r="C19" s="3" t="s">
        <v>256</v>
      </c>
      <c r="D19" s="41" t="s">
        <v>65</v>
      </c>
      <c r="E19" s="2">
        <v>75840</v>
      </c>
      <c r="F19" s="2">
        <v>0</v>
      </c>
      <c r="G19" s="2">
        <v>0</v>
      </c>
      <c r="H19" s="2">
        <v>0</v>
      </c>
      <c r="I19" s="42">
        <v>0</v>
      </c>
      <c r="J19" s="2">
        <f t="shared" si="0"/>
        <v>75840</v>
      </c>
      <c r="K19" s="2">
        <v>0</v>
      </c>
    </row>
    <row r="20" spans="1:11" ht="15">
      <c r="A20" s="30" t="s">
        <v>125</v>
      </c>
      <c r="B20" s="3" t="s">
        <v>148</v>
      </c>
      <c r="C20" s="3" t="s">
        <v>257</v>
      </c>
      <c r="D20" s="41" t="s">
        <v>1</v>
      </c>
      <c r="E20" s="2">
        <v>235000</v>
      </c>
      <c r="F20" s="2">
        <v>0</v>
      </c>
      <c r="G20" s="2">
        <v>0</v>
      </c>
      <c r="H20" s="2">
        <v>0</v>
      </c>
      <c r="I20" s="42">
        <v>0</v>
      </c>
      <c r="J20" s="2">
        <f t="shared" si="0"/>
        <v>235000</v>
      </c>
      <c r="K20" s="2">
        <v>0</v>
      </c>
    </row>
    <row r="21" spans="1:11" ht="15">
      <c r="A21" s="30" t="s">
        <v>130</v>
      </c>
      <c r="B21" s="3" t="s">
        <v>148</v>
      </c>
      <c r="C21" s="3" t="s">
        <v>258</v>
      </c>
      <c r="D21" s="41" t="s">
        <v>1</v>
      </c>
      <c r="E21" s="2">
        <v>100000</v>
      </c>
      <c r="F21" s="2">
        <v>0</v>
      </c>
      <c r="G21" s="2">
        <v>0</v>
      </c>
      <c r="H21" s="2">
        <v>0</v>
      </c>
      <c r="I21" s="42">
        <v>0</v>
      </c>
      <c r="J21" s="2">
        <f t="shared" si="0"/>
        <v>100000</v>
      </c>
      <c r="K21" s="2">
        <v>0</v>
      </c>
    </row>
    <row r="22" spans="1:11" ht="15">
      <c r="A22" s="3" t="s">
        <v>155</v>
      </c>
      <c r="B22" s="3" t="s">
        <v>148</v>
      </c>
      <c r="C22" s="3" t="s">
        <v>259</v>
      </c>
      <c r="D22" s="41" t="s">
        <v>34</v>
      </c>
      <c r="E22" s="5">
        <v>0</v>
      </c>
      <c r="F22" s="5">
        <v>0</v>
      </c>
      <c r="G22" s="5">
        <v>0</v>
      </c>
      <c r="H22" s="5">
        <v>0</v>
      </c>
      <c r="I22" s="42">
        <v>52008</v>
      </c>
      <c r="J22" s="2">
        <f t="shared" si="0"/>
        <v>52008</v>
      </c>
      <c r="K22" s="2">
        <v>540</v>
      </c>
    </row>
    <row r="23" spans="1:11" ht="15">
      <c r="A23" s="3" t="s">
        <v>10</v>
      </c>
      <c r="B23" s="3" t="s">
        <v>148</v>
      </c>
      <c r="C23" s="3" t="s">
        <v>260</v>
      </c>
      <c r="D23" s="41" t="s">
        <v>1</v>
      </c>
      <c r="E23" s="2">
        <v>0</v>
      </c>
      <c r="F23" s="2">
        <v>0</v>
      </c>
      <c r="G23" s="2">
        <v>192000</v>
      </c>
      <c r="H23" s="2">
        <v>0</v>
      </c>
      <c r="I23" s="42">
        <v>0</v>
      </c>
      <c r="J23" s="2">
        <f t="shared" si="0"/>
        <v>192000</v>
      </c>
      <c r="K23" s="2">
        <v>0</v>
      </c>
    </row>
    <row r="24" spans="1:11" ht="15">
      <c r="A24" s="30" t="s">
        <v>122</v>
      </c>
      <c r="B24" s="3" t="s">
        <v>148</v>
      </c>
      <c r="C24" s="3" t="s">
        <v>261</v>
      </c>
      <c r="D24" s="41" t="s">
        <v>22</v>
      </c>
      <c r="E24" s="2">
        <v>33000</v>
      </c>
      <c r="F24" s="2">
        <v>0</v>
      </c>
      <c r="G24" s="2">
        <v>0</v>
      </c>
      <c r="H24" s="2">
        <v>0</v>
      </c>
      <c r="I24" s="42">
        <v>0</v>
      </c>
      <c r="J24" s="2">
        <f t="shared" si="0"/>
        <v>33000</v>
      </c>
      <c r="K24" s="2">
        <v>0</v>
      </c>
    </row>
    <row r="25" spans="1:11" ht="15">
      <c r="A25" s="41" t="s">
        <v>185</v>
      </c>
      <c r="B25" s="41" t="s">
        <v>148</v>
      </c>
      <c r="C25" s="41" t="s">
        <v>262</v>
      </c>
      <c r="D25" s="41" t="s">
        <v>3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2">
        <f t="shared" si="0"/>
        <v>0</v>
      </c>
      <c r="K25" s="42">
        <v>318417</v>
      </c>
    </row>
    <row r="26" spans="1:11" ht="15">
      <c r="A26" s="30" t="s">
        <v>129</v>
      </c>
      <c r="B26" s="3" t="s">
        <v>148</v>
      </c>
      <c r="C26" s="3" t="s">
        <v>263</v>
      </c>
      <c r="D26" s="41" t="s">
        <v>97</v>
      </c>
      <c r="E26" s="2">
        <v>788</v>
      </c>
      <c r="F26" s="2">
        <v>0</v>
      </c>
      <c r="G26" s="2">
        <v>0</v>
      </c>
      <c r="H26" s="2">
        <v>0</v>
      </c>
      <c r="I26" s="42">
        <v>0</v>
      </c>
      <c r="J26" s="2">
        <f t="shared" si="0"/>
        <v>788</v>
      </c>
      <c r="K26" s="2">
        <v>0</v>
      </c>
    </row>
    <row r="27" spans="1:11" ht="15">
      <c r="A27" s="30" t="s">
        <v>128</v>
      </c>
      <c r="B27" s="3" t="s">
        <v>148</v>
      </c>
      <c r="C27" s="3" t="s">
        <v>264</v>
      </c>
      <c r="D27" s="41" t="s">
        <v>77</v>
      </c>
      <c r="E27" s="2">
        <v>100000</v>
      </c>
      <c r="F27" s="2">
        <v>0</v>
      </c>
      <c r="G27" s="2">
        <v>0</v>
      </c>
      <c r="H27" s="2">
        <v>0</v>
      </c>
      <c r="I27" s="42">
        <v>0</v>
      </c>
      <c r="J27" s="2">
        <f t="shared" si="0"/>
        <v>100000</v>
      </c>
      <c r="K27" s="2">
        <v>0</v>
      </c>
    </row>
    <row r="28" spans="1:11" ht="15">
      <c r="A28" s="3" t="s">
        <v>156</v>
      </c>
      <c r="B28" s="3" t="s">
        <v>148</v>
      </c>
      <c r="C28" s="3" t="s">
        <v>265</v>
      </c>
      <c r="D28" s="41" t="s">
        <v>100</v>
      </c>
      <c r="E28" s="5">
        <v>0</v>
      </c>
      <c r="F28" s="5">
        <v>0</v>
      </c>
      <c r="G28" s="5">
        <v>0</v>
      </c>
      <c r="H28" s="5">
        <v>27585</v>
      </c>
      <c r="I28" s="42">
        <v>0</v>
      </c>
      <c r="J28" s="2">
        <f t="shared" si="0"/>
        <v>27585</v>
      </c>
      <c r="K28" s="2">
        <v>0</v>
      </c>
    </row>
    <row r="29" spans="1:11" ht="15">
      <c r="A29" s="41" t="s">
        <v>183</v>
      </c>
      <c r="B29" s="41" t="s">
        <v>148</v>
      </c>
      <c r="C29" s="41" t="s">
        <v>266</v>
      </c>
      <c r="D29" s="41" t="s">
        <v>15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2">
        <f t="shared" si="0"/>
        <v>0</v>
      </c>
      <c r="K29" s="42">
        <v>76573</v>
      </c>
    </row>
    <row r="30" spans="1:11" ht="15">
      <c r="A30" s="30" t="s">
        <v>131</v>
      </c>
      <c r="B30" s="3" t="s">
        <v>148</v>
      </c>
      <c r="C30" s="3" t="s">
        <v>267</v>
      </c>
      <c r="D30" s="41" t="s">
        <v>77</v>
      </c>
      <c r="E30" s="2">
        <v>18571.02</v>
      </c>
      <c r="F30" s="2">
        <v>0</v>
      </c>
      <c r="G30" s="2">
        <v>0</v>
      </c>
      <c r="H30" s="2">
        <v>0</v>
      </c>
      <c r="I30" s="42">
        <v>0</v>
      </c>
      <c r="J30" s="2">
        <f t="shared" si="0"/>
        <v>18571.02</v>
      </c>
      <c r="K30" s="2">
        <v>0</v>
      </c>
    </row>
    <row r="31" spans="1:11" ht="15">
      <c r="A31" s="41" t="s">
        <v>203</v>
      </c>
      <c r="B31" s="41" t="s">
        <v>148</v>
      </c>
      <c r="C31" s="41" t="s">
        <v>268</v>
      </c>
      <c r="D31" s="41" t="s">
        <v>152</v>
      </c>
      <c r="E31" s="35">
        <v>0</v>
      </c>
      <c r="F31" s="42">
        <v>0</v>
      </c>
      <c r="G31" s="42">
        <v>0</v>
      </c>
      <c r="H31" s="42">
        <v>8875</v>
      </c>
      <c r="I31" s="2">
        <v>110456.66</v>
      </c>
      <c r="J31" s="2">
        <f t="shared" si="0"/>
        <v>119331.66</v>
      </c>
      <c r="K31" s="42">
        <v>1880668.34</v>
      </c>
    </row>
    <row r="32" spans="1:11" ht="15">
      <c r="A32" s="3" t="s">
        <v>4</v>
      </c>
      <c r="B32" s="3" t="s">
        <v>148</v>
      </c>
      <c r="C32" s="3" t="s">
        <v>269</v>
      </c>
      <c r="D32" s="41" t="s">
        <v>3</v>
      </c>
      <c r="E32" s="36">
        <v>46309</v>
      </c>
      <c r="F32" s="2">
        <v>3691</v>
      </c>
      <c r="G32" s="2">
        <v>0</v>
      </c>
      <c r="H32" s="2">
        <v>0</v>
      </c>
      <c r="I32" s="42">
        <v>0</v>
      </c>
      <c r="J32" s="2">
        <f t="shared" si="0"/>
        <v>50000</v>
      </c>
      <c r="K32" s="2">
        <v>0</v>
      </c>
    </row>
    <row r="33" spans="1:11" ht="15">
      <c r="A33" s="41" t="s">
        <v>181</v>
      </c>
      <c r="B33" s="41" t="s">
        <v>148</v>
      </c>
      <c r="C33" s="41" t="s">
        <v>270</v>
      </c>
      <c r="D33" s="41" t="s">
        <v>57</v>
      </c>
      <c r="E33" s="42">
        <v>0</v>
      </c>
      <c r="F33" s="42">
        <v>0</v>
      </c>
      <c r="G33" s="42">
        <v>0</v>
      </c>
      <c r="H33" s="42">
        <v>16952</v>
      </c>
      <c r="I33" s="42">
        <v>0</v>
      </c>
      <c r="J33" s="2">
        <f t="shared" si="0"/>
        <v>16952</v>
      </c>
      <c r="K33" s="42">
        <v>0</v>
      </c>
    </row>
    <row r="34" spans="1:11" ht="15">
      <c r="A34" s="3" t="s">
        <v>36</v>
      </c>
      <c r="B34" s="3" t="s">
        <v>0</v>
      </c>
      <c r="C34" s="3" t="s">
        <v>271</v>
      </c>
      <c r="D34" s="3" t="s">
        <v>1</v>
      </c>
      <c r="E34" s="2">
        <v>0</v>
      </c>
      <c r="F34" s="2">
        <v>112000</v>
      </c>
      <c r="G34" s="2">
        <v>0</v>
      </c>
      <c r="H34" s="2">
        <v>0</v>
      </c>
      <c r="I34" s="42">
        <v>0</v>
      </c>
      <c r="J34" s="2">
        <f t="shared" si="0"/>
        <v>112000</v>
      </c>
      <c r="K34" s="2">
        <v>0</v>
      </c>
    </row>
    <row r="35" spans="1:11" ht="15">
      <c r="A35" s="41" t="s">
        <v>223</v>
      </c>
      <c r="B35" s="41" t="s">
        <v>0</v>
      </c>
      <c r="C35" s="41" t="s">
        <v>272</v>
      </c>
      <c r="D35" s="3" t="s">
        <v>1</v>
      </c>
      <c r="E35" s="35">
        <v>0</v>
      </c>
      <c r="F35" s="42">
        <v>0</v>
      </c>
      <c r="G35" s="42">
        <v>0</v>
      </c>
      <c r="H35" s="42">
        <v>0</v>
      </c>
      <c r="I35" s="42">
        <v>0</v>
      </c>
      <c r="J35" s="2">
        <f t="shared" si="0"/>
        <v>0</v>
      </c>
      <c r="K35" s="2">
        <v>119362</v>
      </c>
    </row>
    <row r="36" spans="1:11" ht="15">
      <c r="A36" s="3" t="s">
        <v>157</v>
      </c>
      <c r="B36" s="3" t="s">
        <v>0</v>
      </c>
      <c r="C36" s="3" t="s">
        <v>273</v>
      </c>
      <c r="D36" s="3" t="s">
        <v>1</v>
      </c>
      <c r="E36" s="5">
        <v>0</v>
      </c>
      <c r="F36" s="5">
        <v>0</v>
      </c>
      <c r="G36" s="5">
        <v>0</v>
      </c>
      <c r="H36" s="5">
        <v>0</v>
      </c>
      <c r="I36" s="42">
        <v>0</v>
      </c>
      <c r="J36" s="2">
        <f t="shared" si="0"/>
        <v>0</v>
      </c>
      <c r="K36" s="2">
        <v>167459</v>
      </c>
    </row>
    <row r="37" spans="1:11" ht="15">
      <c r="A37" s="3" t="s">
        <v>35</v>
      </c>
      <c r="B37" s="3" t="s">
        <v>0</v>
      </c>
      <c r="C37" s="3" t="s">
        <v>274</v>
      </c>
      <c r="D37" s="3" t="s">
        <v>34</v>
      </c>
      <c r="E37" s="2">
        <v>0</v>
      </c>
      <c r="F37" s="2">
        <v>56965</v>
      </c>
      <c r="G37" s="2">
        <v>0</v>
      </c>
      <c r="H37" s="2">
        <v>0</v>
      </c>
      <c r="I37" s="42">
        <v>0</v>
      </c>
      <c r="J37" s="2">
        <f t="shared" si="0"/>
        <v>56965</v>
      </c>
      <c r="K37" s="2">
        <v>0</v>
      </c>
    </row>
    <row r="38" spans="1:11" ht="15">
      <c r="A38" s="43" t="s">
        <v>190</v>
      </c>
      <c r="B38" s="41" t="s">
        <v>0</v>
      </c>
      <c r="C38" s="41" t="s">
        <v>275</v>
      </c>
      <c r="D38" s="3" t="s">
        <v>1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2">
        <f t="shared" si="0"/>
        <v>0</v>
      </c>
      <c r="K38" s="2">
        <v>158000</v>
      </c>
    </row>
    <row r="39" spans="1:11" ht="15">
      <c r="A39" s="3" t="s">
        <v>33</v>
      </c>
      <c r="B39" s="3" t="s">
        <v>0</v>
      </c>
      <c r="C39" s="3" t="s">
        <v>276</v>
      </c>
      <c r="D39" s="3" t="s">
        <v>8</v>
      </c>
      <c r="E39" s="2">
        <v>0</v>
      </c>
      <c r="F39" s="2">
        <v>386852</v>
      </c>
      <c r="G39" s="2">
        <v>0</v>
      </c>
      <c r="H39" s="2">
        <v>0</v>
      </c>
      <c r="I39" s="42">
        <v>0</v>
      </c>
      <c r="J39" s="2">
        <f t="shared" si="0"/>
        <v>386852</v>
      </c>
      <c r="K39" s="2">
        <v>0</v>
      </c>
    </row>
    <row r="40" spans="1:11" ht="15">
      <c r="A40" s="3" t="s">
        <v>158</v>
      </c>
      <c r="B40" s="3" t="s">
        <v>0</v>
      </c>
      <c r="C40" s="3" t="s">
        <v>277</v>
      </c>
      <c r="D40" s="3" t="s">
        <v>8</v>
      </c>
      <c r="E40" s="5">
        <v>0</v>
      </c>
      <c r="F40" s="5">
        <v>0</v>
      </c>
      <c r="G40" s="5">
        <v>0</v>
      </c>
      <c r="H40" s="5">
        <v>20000</v>
      </c>
      <c r="I40" s="42">
        <v>0</v>
      </c>
      <c r="J40" s="2">
        <f t="shared" si="0"/>
        <v>20000</v>
      </c>
      <c r="K40" s="2">
        <v>0</v>
      </c>
    </row>
    <row r="41" spans="1:11" ht="15">
      <c r="A41" s="3" t="s">
        <v>32</v>
      </c>
      <c r="B41" s="3" t="s">
        <v>0</v>
      </c>
      <c r="C41" s="3" t="s">
        <v>278</v>
      </c>
      <c r="D41" s="3" t="s">
        <v>1</v>
      </c>
      <c r="E41" s="2">
        <v>0</v>
      </c>
      <c r="F41" s="2">
        <v>63646</v>
      </c>
      <c r="G41" s="2">
        <v>0</v>
      </c>
      <c r="H41" s="2">
        <v>0</v>
      </c>
      <c r="I41" s="42">
        <v>0</v>
      </c>
      <c r="J41" s="2">
        <f t="shared" si="0"/>
        <v>63646</v>
      </c>
      <c r="K41" s="2">
        <v>0</v>
      </c>
    </row>
    <row r="42" spans="1:11" ht="15">
      <c r="A42" s="3" t="s">
        <v>159</v>
      </c>
      <c r="B42" s="3" t="s">
        <v>0</v>
      </c>
      <c r="C42" s="3" t="s">
        <v>279</v>
      </c>
      <c r="D42" s="3" t="s">
        <v>5</v>
      </c>
      <c r="E42" s="5">
        <v>0</v>
      </c>
      <c r="F42" s="5">
        <v>0</v>
      </c>
      <c r="G42" s="5">
        <v>0</v>
      </c>
      <c r="H42" s="5">
        <v>0</v>
      </c>
      <c r="I42" s="42">
        <v>0</v>
      </c>
      <c r="J42" s="2">
        <f t="shared" si="0"/>
        <v>0</v>
      </c>
      <c r="K42" s="2">
        <v>30165</v>
      </c>
    </row>
    <row r="43" spans="1:11" ht="15">
      <c r="A43" s="41" t="s">
        <v>204</v>
      </c>
      <c r="B43" s="41" t="s">
        <v>0</v>
      </c>
      <c r="C43" s="41" t="s">
        <v>280</v>
      </c>
      <c r="D43" s="3" t="s">
        <v>8</v>
      </c>
      <c r="E43" s="35">
        <v>0</v>
      </c>
      <c r="F43" s="42">
        <v>0</v>
      </c>
      <c r="G43" s="42">
        <v>0</v>
      </c>
      <c r="H43" s="42">
        <v>0</v>
      </c>
      <c r="I43" s="42">
        <v>0</v>
      </c>
      <c r="J43" s="2">
        <f t="shared" si="0"/>
        <v>0</v>
      </c>
      <c r="K43" s="2">
        <v>0</v>
      </c>
    </row>
    <row r="44" spans="1:11" ht="15">
      <c r="A44" s="41" t="s">
        <v>205</v>
      </c>
      <c r="B44" s="41" t="s">
        <v>0</v>
      </c>
      <c r="C44" s="41" t="s">
        <v>281</v>
      </c>
      <c r="D44" s="3" t="s">
        <v>1</v>
      </c>
      <c r="E44" s="35">
        <v>0</v>
      </c>
      <c r="F44" s="42">
        <v>0</v>
      </c>
      <c r="G44" s="42">
        <v>0</v>
      </c>
      <c r="H44" s="42">
        <v>0</v>
      </c>
      <c r="I44" s="42">
        <v>0</v>
      </c>
      <c r="J44" s="2">
        <f t="shared" si="0"/>
        <v>0</v>
      </c>
      <c r="K44" s="2">
        <v>0</v>
      </c>
    </row>
    <row r="45" spans="1:11" ht="15">
      <c r="A45" s="3" t="s">
        <v>160</v>
      </c>
      <c r="B45" s="3" t="s">
        <v>0</v>
      </c>
      <c r="C45" s="3" t="s">
        <v>282</v>
      </c>
      <c r="D45" s="3" t="s">
        <v>1</v>
      </c>
      <c r="E45" s="5">
        <v>0</v>
      </c>
      <c r="F45" s="5">
        <v>0</v>
      </c>
      <c r="G45" s="5">
        <v>0</v>
      </c>
      <c r="H45" s="5">
        <v>0</v>
      </c>
      <c r="I45" s="42">
        <v>0</v>
      </c>
      <c r="J45" s="2">
        <f t="shared" si="0"/>
        <v>0</v>
      </c>
      <c r="K45" s="2">
        <v>41994</v>
      </c>
    </row>
    <row r="46" spans="1:11" ht="15">
      <c r="A46" s="3" t="s">
        <v>161</v>
      </c>
      <c r="B46" s="3" t="s">
        <v>0</v>
      </c>
      <c r="C46" s="3" t="s">
        <v>283</v>
      </c>
      <c r="D46" s="3" t="s">
        <v>8</v>
      </c>
      <c r="E46" s="5">
        <v>0</v>
      </c>
      <c r="F46" s="5">
        <v>0</v>
      </c>
      <c r="G46" s="5">
        <v>0</v>
      </c>
      <c r="H46" s="5">
        <v>161012</v>
      </c>
      <c r="I46" s="42">
        <v>0</v>
      </c>
      <c r="J46" s="2">
        <f t="shared" si="0"/>
        <v>161012</v>
      </c>
      <c r="K46" s="2">
        <v>0</v>
      </c>
    </row>
    <row r="47" spans="1:11" ht="15">
      <c r="A47" s="41" t="s">
        <v>194</v>
      </c>
      <c r="B47" s="3" t="s">
        <v>0</v>
      </c>
      <c r="C47" s="41" t="s">
        <v>284</v>
      </c>
      <c r="D47" s="3" t="s">
        <v>1</v>
      </c>
      <c r="E47" s="35">
        <v>0</v>
      </c>
      <c r="F47" s="35">
        <v>0</v>
      </c>
      <c r="G47" s="35">
        <v>0</v>
      </c>
      <c r="H47" s="42">
        <v>0</v>
      </c>
      <c r="I47" s="42">
        <v>0</v>
      </c>
      <c r="J47" s="2">
        <f t="shared" si="0"/>
        <v>0</v>
      </c>
      <c r="K47" s="2">
        <v>71833</v>
      </c>
    </row>
    <row r="48" spans="1:11" ht="15">
      <c r="A48" s="3" t="s">
        <v>28</v>
      </c>
      <c r="B48" s="3" t="s">
        <v>0</v>
      </c>
      <c r="C48" s="3" t="s">
        <v>285</v>
      </c>
      <c r="D48" s="3" t="s">
        <v>1</v>
      </c>
      <c r="E48" s="2">
        <v>0</v>
      </c>
      <c r="F48" s="2">
        <v>74955</v>
      </c>
      <c r="G48" s="2">
        <v>0</v>
      </c>
      <c r="H48" s="2">
        <v>0</v>
      </c>
      <c r="I48" s="42">
        <v>0</v>
      </c>
      <c r="J48" s="2">
        <f t="shared" si="0"/>
        <v>74955</v>
      </c>
      <c r="K48" s="2">
        <v>0</v>
      </c>
    </row>
    <row r="49" spans="1:11" ht="15">
      <c r="A49" s="41" t="s">
        <v>206</v>
      </c>
      <c r="B49" s="41" t="s">
        <v>0</v>
      </c>
      <c r="C49" s="41" t="s">
        <v>286</v>
      </c>
      <c r="D49" s="3" t="s">
        <v>8</v>
      </c>
      <c r="E49" s="35">
        <v>0</v>
      </c>
      <c r="F49" s="42">
        <v>0</v>
      </c>
      <c r="G49" s="42">
        <v>0</v>
      </c>
      <c r="H49" s="42">
        <v>0</v>
      </c>
      <c r="I49" s="42">
        <v>0</v>
      </c>
      <c r="J49" s="2">
        <f t="shared" si="0"/>
        <v>0</v>
      </c>
      <c r="K49" s="2">
        <v>0</v>
      </c>
    </row>
    <row r="50" spans="1:11" ht="15">
      <c r="A50" s="41" t="s">
        <v>186</v>
      </c>
      <c r="B50" s="41" t="s">
        <v>0</v>
      </c>
      <c r="C50" s="41" t="s">
        <v>287</v>
      </c>
      <c r="D50" s="3" t="s">
        <v>5</v>
      </c>
      <c r="E50" s="35">
        <v>0</v>
      </c>
      <c r="F50" s="35">
        <v>0</v>
      </c>
      <c r="G50" s="35">
        <v>0</v>
      </c>
      <c r="H50" s="35">
        <v>0</v>
      </c>
      <c r="I50" s="42">
        <v>0</v>
      </c>
      <c r="J50" s="2">
        <f t="shared" si="0"/>
        <v>0</v>
      </c>
      <c r="K50" s="2">
        <v>116201</v>
      </c>
    </row>
    <row r="51" spans="1:11" ht="15">
      <c r="A51" s="3" t="s">
        <v>109</v>
      </c>
      <c r="B51" s="3" t="s">
        <v>0</v>
      </c>
      <c r="C51" s="3" t="s">
        <v>288</v>
      </c>
      <c r="D51" s="3" t="s">
        <v>34</v>
      </c>
      <c r="E51" s="2">
        <v>50000</v>
      </c>
      <c r="F51" s="2">
        <v>0</v>
      </c>
      <c r="G51" s="2">
        <v>0</v>
      </c>
      <c r="H51" s="2">
        <v>0</v>
      </c>
      <c r="I51" s="42">
        <v>0</v>
      </c>
      <c r="J51" s="2">
        <f t="shared" si="0"/>
        <v>50000</v>
      </c>
      <c r="K51" s="2">
        <v>0</v>
      </c>
    </row>
    <row r="52" spans="1:11" ht="15">
      <c r="A52" s="3" t="s">
        <v>27</v>
      </c>
      <c r="B52" s="3" t="s">
        <v>0</v>
      </c>
      <c r="C52" s="3" t="s">
        <v>289</v>
      </c>
      <c r="D52" s="3" t="s">
        <v>5</v>
      </c>
      <c r="E52" s="2">
        <v>0</v>
      </c>
      <c r="F52" s="2">
        <v>61772</v>
      </c>
      <c r="G52" s="2">
        <v>0</v>
      </c>
      <c r="H52" s="2">
        <v>0</v>
      </c>
      <c r="I52" s="42">
        <v>0</v>
      </c>
      <c r="J52" s="2">
        <f t="shared" si="0"/>
        <v>61772</v>
      </c>
      <c r="K52" s="2">
        <v>0</v>
      </c>
    </row>
    <row r="53" spans="1:11" ht="15">
      <c r="A53" s="41" t="s">
        <v>207</v>
      </c>
      <c r="B53" s="41" t="s">
        <v>0</v>
      </c>
      <c r="C53" s="41" t="s">
        <v>290</v>
      </c>
      <c r="D53" s="3" t="s">
        <v>5</v>
      </c>
      <c r="E53" s="35">
        <v>0</v>
      </c>
      <c r="F53" s="42">
        <v>0</v>
      </c>
      <c r="G53" s="42">
        <v>0</v>
      </c>
      <c r="H53" s="42">
        <v>0</v>
      </c>
      <c r="I53" s="42">
        <v>0</v>
      </c>
      <c r="J53" s="2">
        <f t="shared" si="0"/>
        <v>0</v>
      </c>
      <c r="K53" s="2">
        <v>0</v>
      </c>
    </row>
    <row r="54" spans="1:11" ht="15">
      <c r="A54" s="3" t="s">
        <v>24</v>
      </c>
      <c r="B54" s="3" t="s">
        <v>0</v>
      </c>
      <c r="C54" s="3" t="s">
        <v>291</v>
      </c>
      <c r="D54" s="3" t="s">
        <v>5</v>
      </c>
      <c r="E54" s="2">
        <v>0</v>
      </c>
      <c r="F54" s="2">
        <v>0</v>
      </c>
      <c r="G54" s="2">
        <v>62189</v>
      </c>
      <c r="H54" s="2">
        <v>0</v>
      </c>
      <c r="I54" s="42">
        <v>0</v>
      </c>
      <c r="J54" s="2">
        <f t="shared" si="0"/>
        <v>62189</v>
      </c>
      <c r="K54" s="2">
        <v>0</v>
      </c>
    </row>
    <row r="55" spans="1:11" ht="15">
      <c r="A55" s="3" t="s">
        <v>110</v>
      </c>
      <c r="B55" s="3" t="s">
        <v>0</v>
      </c>
      <c r="C55" s="3" t="s">
        <v>292</v>
      </c>
      <c r="D55" s="3" t="s">
        <v>5</v>
      </c>
      <c r="E55" s="2">
        <v>5607</v>
      </c>
      <c r="F55" s="2">
        <v>0</v>
      </c>
      <c r="G55" s="2">
        <v>0</v>
      </c>
      <c r="H55" s="2">
        <v>0</v>
      </c>
      <c r="I55" s="42">
        <v>0</v>
      </c>
      <c r="J55" s="2">
        <f t="shared" si="0"/>
        <v>5607</v>
      </c>
      <c r="K55" s="2">
        <v>0</v>
      </c>
    </row>
    <row r="56" spans="1:11" ht="15">
      <c r="A56" s="3" t="s">
        <v>111</v>
      </c>
      <c r="B56" s="3" t="s">
        <v>0</v>
      </c>
      <c r="C56" s="3" t="s">
        <v>293</v>
      </c>
      <c r="D56" s="3" t="s">
        <v>1</v>
      </c>
      <c r="E56" s="2">
        <v>11608</v>
      </c>
      <c r="F56" s="2">
        <v>0</v>
      </c>
      <c r="G56" s="2">
        <v>0</v>
      </c>
      <c r="H56" s="2">
        <v>0</v>
      </c>
      <c r="I56" s="42">
        <v>0</v>
      </c>
      <c r="J56" s="2">
        <f t="shared" si="0"/>
        <v>11608</v>
      </c>
      <c r="K56" s="2">
        <v>0</v>
      </c>
    </row>
    <row r="57" spans="1:11" ht="15">
      <c r="A57" s="41" t="s">
        <v>224</v>
      </c>
      <c r="B57" s="41" t="s">
        <v>0</v>
      </c>
      <c r="C57" s="41" t="s">
        <v>294</v>
      </c>
      <c r="D57" s="3" t="s">
        <v>1</v>
      </c>
      <c r="E57" s="35">
        <v>0</v>
      </c>
      <c r="F57" s="42">
        <v>0</v>
      </c>
      <c r="G57" s="42">
        <v>0</v>
      </c>
      <c r="H57" s="42">
        <v>0</v>
      </c>
      <c r="I57" s="42">
        <v>0</v>
      </c>
      <c r="J57" s="2">
        <f t="shared" si="0"/>
        <v>0</v>
      </c>
      <c r="K57" s="2">
        <v>387081</v>
      </c>
    </row>
    <row r="58" spans="1:11" ht="15">
      <c r="A58" s="3" t="s">
        <v>112</v>
      </c>
      <c r="B58" s="3" t="s">
        <v>0</v>
      </c>
      <c r="C58" s="3" t="s">
        <v>295</v>
      </c>
      <c r="D58" s="3" t="s">
        <v>8</v>
      </c>
      <c r="E58" s="2">
        <v>119853</v>
      </c>
      <c r="F58" s="2">
        <v>0</v>
      </c>
      <c r="G58" s="2">
        <v>0</v>
      </c>
      <c r="H58" s="2">
        <v>0</v>
      </c>
      <c r="I58" s="42">
        <v>0</v>
      </c>
      <c r="J58" s="2">
        <f t="shared" si="0"/>
        <v>119853</v>
      </c>
      <c r="K58" s="2">
        <v>0</v>
      </c>
    </row>
    <row r="59" spans="1:11" ht="15">
      <c r="A59" s="41" t="s">
        <v>208</v>
      </c>
      <c r="B59" s="41" t="s">
        <v>0</v>
      </c>
      <c r="C59" s="41" t="s">
        <v>296</v>
      </c>
      <c r="D59" s="3" t="s">
        <v>1</v>
      </c>
      <c r="E59" s="35">
        <v>0</v>
      </c>
      <c r="F59" s="42">
        <v>0</v>
      </c>
      <c r="G59" s="42">
        <v>0</v>
      </c>
      <c r="H59" s="42">
        <v>0</v>
      </c>
      <c r="I59" s="42">
        <v>0</v>
      </c>
      <c r="J59" s="2">
        <f t="shared" si="0"/>
        <v>0</v>
      </c>
      <c r="K59" s="2">
        <v>0</v>
      </c>
    </row>
    <row r="60" spans="1:11" ht="15">
      <c r="A60" s="41" t="s">
        <v>209</v>
      </c>
      <c r="B60" s="41" t="s">
        <v>0</v>
      </c>
      <c r="C60" s="41" t="s">
        <v>297</v>
      </c>
      <c r="D60" s="3" t="s">
        <v>1</v>
      </c>
      <c r="E60" s="35">
        <v>0</v>
      </c>
      <c r="F60" s="42">
        <v>0</v>
      </c>
      <c r="G60" s="42">
        <v>0</v>
      </c>
      <c r="H60" s="42">
        <v>0</v>
      </c>
      <c r="I60" s="42">
        <v>0</v>
      </c>
      <c r="J60" s="2">
        <f t="shared" si="0"/>
        <v>0</v>
      </c>
      <c r="K60" s="2">
        <v>0</v>
      </c>
    </row>
    <row r="61" spans="1:11" ht="15">
      <c r="A61" s="41" t="s">
        <v>187</v>
      </c>
      <c r="B61" s="41" t="s">
        <v>0</v>
      </c>
      <c r="C61" s="41" t="s">
        <v>298</v>
      </c>
      <c r="D61" s="3" t="s">
        <v>34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2">
        <f t="shared" si="0"/>
        <v>0</v>
      </c>
      <c r="K61" s="2">
        <v>33867</v>
      </c>
    </row>
    <row r="62" spans="1:11" ht="15">
      <c r="A62" s="3" t="s">
        <v>21</v>
      </c>
      <c r="B62" s="3" t="s">
        <v>0</v>
      </c>
      <c r="C62" s="3" t="s">
        <v>299</v>
      </c>
      <c r="D62" s="3" t="s">
        <v>5</v>
      </c>
      <c r="E62" s="2">
        <v>0</v>
      </c>
      <c r="F62" s="2">
        <v>0</v>
      </c>
      <c r="G62" s="2">
        <v>235287</v>
      </c>
      <c r="H62" s="2">
        <v>0</v>
      </c>
      <c r="I62" s="42">
        <v>0</v>
      </c>
      <c r="J62" s="2">
        <f t="shared" si="0"/>
        <v>235287</v>
      </c>
      <c r="K62" s="2">
        <v>0</v>
      </c>
    </row>
    <row r="63" spans="1:11" ht="15">
      <c r="A63" s="41" t="s">
        <v>188</v>
      </c>
      <c r="B63" s="41" t="s">
        <v>0</v>
      </c>
      <c r="C63" s="41" t="s">
        <v>300</v>
      </c>
      <c r="D63" s="3" t="s">
        <v>5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2">
        <f t="shared" si="0"/>
        <v>0</v>
      </c>
      <c r="K63" s="2">
        <v>36330</v>
      </c>
    </row>
    <row r="64" spans="1:11" ht="15">
      <c r="A64" s="3" t="s">
        <v>20</v>
      </c>
      <c r="B64" s="3" t="s">
        <v>0</v>
      </c>
      <c r="C64" s="3" t="s">
        <v>301</v>
      </c>
      <c r="D64" s="3" t="s">
        <v>1</v>
      </c>
      <c r="E64" s="2">
        <v>0</v>
      </c>
      <c r="F64" s="2">
        <v>82060</v>
      </c>
      <c r="G64" s="2">
        <v>0</v>
      </c>
      <c r="H64" s="2">
        <v>0</v>
      </c>
      <c r="I64" s="42">
        <v>0</v>
      </c>
      <c r="J64" s="2">
        <f t="shared" si="0"/>
        <v>82060</v>
      </c>
      <c r="K64" s="2">
        <v>0</v>
      </c>
    </row>
    <row r="65" spans="1:11" ht="15">
      <c r="A65" s="41" t="s">
        <v>210</v>
      </c>
      <c r="B65" s="41" t="s">
        <v>0</v>
      </c>
      <c r="C65" s="41" t="s">
        <v>302</v>
      </c>
      <c r="D65" s="3" t="s">
        <v>5</v>
      </c>
      <c r="E65" s="35">
        <v>0</v>
      </c>
      <c r="F65" s="42">
        <v>0</v>
      </c>
      <c r="G65" s="42">
        <v>0</v>
      </c>
      <c r="H65" s="42">
        <v>0</v>
      </c>
      <c r="I65" s="42">
        <v>0</v>
      </c>
      <c r="J65" s="2">
        <f t="shared" si="0"/>
        <v>0</v>
      </c>
      <c r="K65" s="2">
        <v>0</v>
      </c>
    </row>
    <row r="66" spans="1:11" ht="15">
      <c r="A66" s="3" t="s">
        <v>162</v>
      </c>
      <c r="B66" s="3" t="s">
        <v>0</v>
      </c>
      <c r="C66" s="3" t="s">
        <v>303</v>
      </c>
      <c r="D66" s="3" t="s">
        <v>1</v>
      </c>
      <c r="E66" s="5">
        <v>0</v>
      </c>
      <c r="F66" s="5">
        <v>0</v>
      </c>
      <c r="G66" s="5">
        <v>0</v>
      </c>
      <c r="H66" s="5">
        <v>0</v>
      </c>
      <c r="I66" s="42">
        <v>0</v>
      </c>
      <c r="J66" s="2">
        <f aca="true" t="shared" si="1" ref="J66:J127">SUM(E66:I66)</f>
        <v>0</v>
      </c>
      <c r="K66" s="2">
        <v>131873</v>
      </c>
    </row>
    <row r="67" spans="1:11" ht="15">
      <c r="A67" s="3" t="s">
        <v>19</v>
      </c>
      <c r="B67" s="3" t="s">
        <v>0</v>
      </c>
      <c r="C67" s="3" t="s">
        <v>304</v>
      </c>
      <c r="D67" s="3" t="s">
        <v>1</v>
      </c>
      <c r="E67" s="2">
        <v>0</v>
      </c>
      <c r="F67" s="2">
        <v>0</v>
      </c>
      <c r="G67" s="2">
        <v>75600</v>
      </c>
      <c r="H67" s="2">
        <v>8400</v>
      </c>
      <c r="I67" s="42">
        <v>0</v>
      </c>
      <c r="J67" s="2">
        <f t="shared" si="1"/>
        <v>84000</v>
      </c>
      <c r="K67" s="2">
        <v>0</v>
      </c>
    </row>
    <row r="68" spans="1:11" ht="15">
      <c r="A68" s="41" t="s">
        <v>211</v>
      </c>
      <c r="B68" s="41" t="s">
        <v>0</v>
      </c>
      <c r="C68" s="41" t="s">
        <v>305</v>
      </c>
      <c r="D68" s="3" t="s">
        <v>3</v>
      </c>
      <c r="E68" s="35">
        <v>0</v>
      </c>
      <c r="F68" s="42">
        <v>0</v>
      </c>
      <c r="G68" s="42">
        <v>0</v>
      </c>
      <c r="H68" s="42">
        <v>0</v>
      </c>
      <c r="I68" s="42">
        <v>0</v>
      </c>
      <c r="J68" s="2">
        <f t="shared" si="1"/>
        <v>0</v>
      </c>
      <c r="K68" s="2">
        <v>0</v>
      </c>
    </row>
    <row r="69" spans="1:11" ht="15">
      <c r="A69" s="3" t="s">
        <v>18</v>
      </c>
      <c r="B69" s="3" t="s">
        <v>0</v>
      </c>
      <c r="C69" s="3" t="s">
        <v>306</v>
      </c>
      <c r="D69" s="3" t="s">
        <v>1</v>
      </c>
      <c r="E69" s="2">
        <v>0</v>
      </c>
      <c r="F69" s="2">
        <v>132443</v>
      </c>
      <c r="G69" s="2">
        <v>0</v>
      </c>
      <c r="H69" s="2">
        <v>0</v>
      </c>
      <c r="I69" s="42">
        <v>0</v>
      </c>
      <c r="J69" s="2">
        <f t="shared" si="1"/>
        <v>132443</v>
      </c>
      <c r="K69" s="2">
        <v>0</v>
      </c>
    </row>
    <row r="70" spans="1:11" ht="15">
      <c r="A70" s="41" t="s">
        <v>212</v>
      </c>
      <c r="B70" s="41" t="s">
        <v>0</v>
      </c>
      <c r="C70" s="41" t="s">
        <v>307</v>
      </c>
      <c r="D70" s="3" t="s">
        <v>5</v>
      </c>
      <c r="E70" s="35">
        <v>0</v>
      </c>
      <c r="F70" s="42">
        <v>0</v>
      </c>
      <c r="G70" s="42">
        <v>0</v>
      </c>
      <c r="H70" s="42">
        <v>0</v>
      </c>
      <c r="I70" s="42">
        <v>0</v>
      </c>
      <c r="J70" s="2">
        <f t="shared" si="1"/>
        <v>0</v>
      </c>
      <c r="K70" s="2">
        <v>0</v>
      </c>
    </row>
    <row r="71" spans="1:11" ht="15">
      <c r="A71" s="3" t="s">
        <v>17</v>
      </c>
      <c r="B71" s="3" t="s">
        <v>0</v>
      </c>
      <c r="C71" s="3" t="s">
        <v>308</v>
      </c>
      <c r="D71" s="3" t="s">
        <v>1</v>
      </c>
      <c r="E71" s="2">
        <v>0</v>
      </c>
      <c r="F71" s="2">
        <v>0</v>
      </c>
      <c r="G71" s="2">
        <v>159129</v>
      </c>
      <c r="H71" s="2">
        <v>0</v>
      </c>
      <c r="I71" s="42">
        <v>0</v>
      </c>
      <c r="J71" s="2">
        <f t="shared" si="1"/>
        <v>159129</v>
      </c>
      <c r="K71" s="2">
        <v>0</v>
      </c>
    </row>
    <row r="72" spans="1:11" ht="15">
      <c r="A72" s="3" t="s">
        <v>163</v>
      </c>
      <c r="B72" s="3" t="s">
        <v>0</v>
      </c>
      <c r="C72" s="3" t="s">
        <v>309</v>
      </c>
      <c r="D72" s="3" t="s">
        <v>1</v>
      </c>
      <c r="E72" s="5">
        <v>0</v>
      </c>
      <c r="F72" s="5">
        <v>0</v>
      </c>
      <c r="G72" s="5">
        <v>0</v>
      </c>
      <c r="H72" s="5">
        <v>209669</v>
      </c>
      <c r="I72" s="42">
        <v>0</v>
      </c>
      <c r="J72" s="2">
        <f t="shared" si="1"/>
        <v>209669</v>
      </c>
      <c r="K72" s="2">
        <v>0</v>
      </c>
    </row>
    <row r="73" spans="1:11" ht="15">
      <c r="A73" s="41" t="s">
        <v>213</v>
      </c>
      <c r="B73" s="41" t="s">
        <v>0</v>
      </c>
      <c r="C73" s="41" t="s">
        <v>310</v>
      </c>
      <c r="D73" s="3" t="s">
        <v>8</v>
      </c>
      <c r="E73" s="35">
        <v>0</v>
      </c>
      <c r="F73" s="42">
        <v>0</v>
      </c>
      <c r="G73" s="42">
        <v>0</v>
      </c>
      <c r="H73" s="42">
        <v>0</v>
      </c>
      <c r="I73" s="42">
        <v>0</v>
      </c>
      <c r="J73" s="2">
        <f t="shared" si="1"/>
        <v>0</v>
      </c>
      <c r="K73" s="2">
        <v>0</v>
      </c>
    </row>
    <row r="74" spans="1:11" ht="15">
      <c r="A74" s="3" t="s">
        <v>176</v>
      </c>
      <c r="B74" s="3" t="s">
        <v>0</v>
      </c>
      <c r="C74" s="3" t="s">
        <v>311</v>
      </c>
      <c r="D74" s="3" t="s">
        <v>1</v>
      </c>
      <c r="E74" s="2">
        <v>0</v>
      </c>
      <c r="F74" s="2">
        <v>0</v>
      </c>
      <c r="G74" s="2">
        <v>0</v>
      </c>
      <c r="H74" s="2">
        <v>0</v>
      </c>
      <c r="I74" s="42">
        <v>57604</v>
      </c>
      <c r="J74" s="2">
        <f t="shared" si="1"/>
        <v>57604</v>
      </c>
      <c r="K74" s="2">
        <v>0</v>
      </c>
    </row>
    <row r="75" spans="1:11" ht="15">
      <c r="A75" s="43" t="s">
        <v>226</v>
      </c>
      <c r="B75" s="41" t="s">
        <v>0</v>
      </c>
      <c r="C75" s="41" t="s">
        <v>312</v>
      </c>
      <c r="D75" s="3" t="s">
        <v>1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2">
        <f t="shared" si="1"/>
        <v>0</v>
      </c>
      <c r="K75" s="2">
        <v>103834</v>
      </c>
    </row>
    <row r="76" spans="1:11" ht="15">
      <c r="A76" s="41" t="s">
        <v>235</v>
      </c>
      <c r="B76" s="41" t="s">
        <v>0</v>
      </c>
      <c r="C76" s="41" t="s">
        <v>313</v>
      </c>
      <c r="D76" s="3" t="s">
        <v>1</v>
      </c>
      <c r="E76" s="35">
        <v>0</v>
      </c>
      <c r="F76" s="42">
        <v>0</v>
      </c>
      <c r="G76" s="42">
        <v>0</v>
      </c>
      <c r="H76" s="42">
        <v>0</v>
      </c>
      <c r="I76" s="42">
        <v>0</v>
      </c>
      <c r="J76" s="2">
        <f t="shared" si="1"/>
        <v>0</v>
      </c>
      <c r="K76" s="2">
        <v>0</v>
      </c>
    </row>
    <row r="77" spans="1:11" ht="15">
      <c r="A77" s="41" t="s">
        <v>193</v>
      </c>
      <c r="B77" s="41" t="s">
        <v>0</v>
      </c>
      <c r="C77" s="41" t="s">
        <v>314</v>
      </c>
      <c r="D77" s="3" t="s">
        <v>1</v>
      </c>
      <c r="E77" s="35">
        <v>0</v>
      </c>
      <c r="F77" s="35">
        <v>0</v>
      </c>
      <c r="G77" s="35">
        <v>0</v>
      </c>
      <c r="H77" s="35">
        <v>0</v>
      </c>
      <c r="I77" s="42">
        <v>0</v>
      </c>
      <c r="J77" s="2">
        <f t="shared" si="1"/>
        <v>0</v>
      </c>
      <c r="K77" s="2">
        <v>162275</v>
      </c>
    </row>
    <row r="78" spans="1:11" ht="15">
      <c r="A78" s="41" t="s">
        <v>214</v>
      </c>
      <c r="B78" s="41" t="s">
        <v>0</v>
      </c>
      <c r="C78" s="41" t="s">
        <v>315</v>
      </c>
      <c r="D78" s="3" t="s">
        <v>1</v>
      </c>
      <c r="E78" s="35">
        <v>0</v>
      </c>
      <c r="F78" s="42">
        <v>0</v>
      </c>
      <c r="G78" s="42">
        <v>0</v>
      </c>
      <c r="H78" s="42">
        <v>0</v>
      </c>
      <c r="I78" s="42">
        <v>0</v>
      </c>
      <c r="J78" s="2">
        <f t="shared" si="1"/>
        <v>0</v>
      </c>
      <c r="K78" s="2">
        <v>0</v>
      </c>
    </row>
    <row r="79" spans="1:11" ht="15">
      <c r="A79" s="3" t="s">
        <v>14</v>
      </c>
      <c r="B79" s="3" t="s">
        <v>0</v>
      </c>
      <c r="C79" s="3" t="s">
        <v>316</v>
      </c>
      <c r="D79" s="3" t="s">
        <v>1</v>
      </c>
      <c r="E79" s="2">
        <v>0</v>
      </c>
      <c r="F79" s="2">
        <v>0</v>
      </c>
      <c r="G79" s="2">
        <v>108000</v>
      </c>
      <c r="H79" s="2">
        <v>0</v>
      </c>
      <c r="I79" s="42">
        <v>0</v>
      </c>
      <c r="J79" s="2">
        <f t="shared" si="1"/>
        <v>108000</v>
      </c>
      <c r="K79" s="2">
        <v>0</v>
      </c>
    </row>
    <row r="80" spans="1:11" ht="15">
      <c r="A80" s="41" t="s">
        <v>215</v>
      </c>
      <c r="B80" s="41" t="s">
        <v>0</v>
      </c>
      <c r="C80" s="41" t="s">
        <v>317</v>
      </c>
      <c r="D80" s="3" t="s">
        <v>1</v>
      </c>
      <c r="E80" s="35">
        <v>0</v>
      </c>
      <c r="F80" s="42">
        <v>0</v>
      </c>
      <c r="G80" s="42">
        <v>0</v>
      </c>
      <c r="H80" s="42">
        <v>0</v>
      </c>
      <c r="I80" s="42">
        <v>0</v>
      </c>
      <c r="J80" s="2">
        <f t="shared" si="1"/>
        <v>0</v>
      </c>
      <c r="K80" s="2">
        <v>0</v>
      </c>
    </row>
    <row r="81" spans="1:11" ht="15">
      <c r="A81" s="3" t="s">
        <v>13</v>
      </c>
      <c r="B81" s="3" t="s">
        <v>0</v>
      </c>
      <c r="C81" s="3" t="s">
        <v>318</v>
      </c>
      <c r="D81" s="3" t="s">
        <v>5</v>
      </c>
      <c r="E81" s="2">
        <v>0</v>
      </c>
      <c r="F81" s="2">
        <v>3260</v>
      </c>
      <c r="G81" s="2">
        <v>0</v>
      </c>
      <c r="H81" s="2">
        <v>0</v>
      </c>
      <c r="I81" s="42">
        <v>0</v>
      </c>
      <c r="J81" s="2">
        <f t="shared" si="1"/>
        <v>3260</v>
      </c>
      <c r="K81" s="2">
        <v>0</v>
      </c>
    </row>
    <row r="82" spans="1:11" ht="15">
      <c r="A82" s="41" t="s">
        <v>234</v>
      </c>
      <c r="B82" s="41" t="s">
        <v>0</v>
      </c>
      <c r="C82" s="41" t="s">
        <v>319</v>
      </c>
      <c r="D82" s="3" t="s">
        <v>1</v>
      </c>
      <c r="E82" s="35">
        <v>0</v>
      </c>
      <c r="F82" s="42">
        <v>0</v>
      </c>
      <c r="G82" s="42">
        <v>0</v>
      </c>
      <c r="H82" s="42">
        <v>0</v>
      </c>
      <c r="I82" s="42">
        <v>0</v>
      </c>
      <c r="J82" s="2">
        <f t="shared" si="1"/>
        <v>0</v>
      </c>
      <c r="K82" s="2">
        <v>0</v>
      </c>
    </row>
    <row r="83" spans="1:11" ht="15">
      <c r="A83" s="3" t="s">
        <v>12</v>
      </c>
      <c r="B83" s="3" t="s">
        <v>0</v>
      </c>
      <c r="C83" s="3" t="s">
        <v>320</v>
      </c>
      <c r="D83" s="3" t="s">
        <v>1</v>
      </c>
      <c r="E83" s="2">
        <v>0</v>
      </c>
      <c r="F83" s="2">
        <v>75000</v>
      </c>
      <c r="G83" s="2">
        <v>0</v>
      </c>
      <c r="H83" s="2">
        <v>0</v>
      </c>
      <c r="I83" s="42">
        <v>0</v>
      </c>
      <c r="J83" s="2">
        <f t="shared" si="1"/>
        <v>75000</v>
      </c>
      <c r="K83" s="2">
        <v>0</v>
      </c>
    </row>
    <row r="84" spans="1:11" ht="15">
      <c r="A84" s="3" t="s">
        <v>11</v>
      </c>
      <c r="B84" s="3" t="s">
        <v>0</v>
      </c>
      <c r="C84" s="3" t="s">
        <v>321</v>
      </c>
      <c r="D84" s="3" t="s">
        <v>1</v>
      </c>
      <c r="E84" s="2">
        <v>0</v>
      </c>
      <c r="F84" s="2">
        <v>133727</v>
      </c>
      <c r="G84" s="2">
        <v>0</v>
      </c>
      <c r="H84" s="2">
        <v>0</v>
      </c>
      <c r="I84" s="42">
        <v>0</v>
      </c>
      <c r="J84" s="2">
        <f t="shared" si="1"/>
        <v>133727</v>
      </c>
      <c r="K84" s="2">
        <v>0</v>
      </c>
    </row>
    <row r="85" spans="1:11" ht="15">
      <c r="A85" s="3" t="s">
        <v>170</v>
      </c>
      <c r="B85" s="3" t="s">
        <v>0</v>
      </c>
      <c r="C85" s="3" t="s">
        <v>322</v>
      </c>
      <c r="D85" s="3" t="s">
        <v>1</v>
      </c>
      <c r="E85" s="5">
        <v>0</v>
      </c>
      <c r="F85" s="5">
        <v>0</v>
      </c>
      <c r="G85" s="5">
        <v>0</v>
      </c>
      <c r="H85" s="5">
        <v>205331</v>
      </c>
      <c r="I85" s="42">
        <v>0</v>
      </c>
      <c r="J85" s="2">
        <f t="shared" si="1"/>
        <v>205331</v>
      </c>
      <c r="K85" s="2">
        <v>0</v>
      </c>
    </row>
    <row r="86" spans="1:11" ht="15">
      <c r="A86" s="41" t="s">
        <v>216</v>
      </c>
      <c r="B86" s="41" t="s">
        <v>0</v>
      </c>
      <c r="C86" s="41" t="s">
        <v>323</v>
      </c>
      <c r="D86" s="3" t="s">
        <v>1</v>
      </c>
      <c r="E86" s="35">
        <v>0</v>
      </c>
      <c r="F86" s="42">
        <v>0</v>
      </c>
      <c r="G86" s="42">
        <v>0</v>
      </c>
      <c r="H86" s="42">
        <v>0</v>
      </c>
      <c r="I86" s="42">
        <v>0</v>
      </c>
      <c r="J86" s="2">
        <f t="shared" si="1"/>
        <v>0</v>
      </c>
      <c r="K86" s="2">
        <v>0</v>
      </c>
    </row>
    <row r="87" spans="1:11" ht="15">
      <c r="A87" s="3" t="s">
        <v>113</v>
      </c>
      <c r="B87" s="3" t="s">
        <v>0</v>
      </c>
      <c r="C87" s="3" t="s">
        <v>324</v>
      </c>
      <c r="D87" s="3" t="s">
        <v>1</v>
      </c>
      <c r="E87" s="2">
        <v>52393</v>
      </c>
      <c r="F87" s="2">
        <v>0</v>
      </c>
      <c r="G87" s="2">
        <v>0</v>
      </c>
      <c r="H87" s="2">
        <v>0</v>
      </c>
      <c r="I87" s="42">
        <v>0</v>
      </c>
      <c r="J87" s="2">
        <f t="shared" si="1"/>
        <v>52393</v>
      </c>
      <c r="K87" s="2">
        <v>0</v>
      </c>
    </row>
    <row r="88" spans="1:11" ht="15">
      <c r="A88" s="41" t="s">
        <v>233</v>
      </c>
      <c r="B88" s="41" t="s">
        <v>0</v>
      </c>
      <c r="C88" s="41" t="s">
        <v>325</v>
      </c>
      <c r="D88" s="3" t="s">
        <v>1</v>
      </c>
      <c r="E88" s="35">
        <v>0</v>
      </c>
      <c r="F88" s="42">
        <v>0</v>
      </c>
      <c r="G88" s="42">
        <v>0</v>
      </c>
      <c r="H88" s="42">
        <v>0</v>
      </c>
      <c r="I88" s="42">
        <v>0</v>
      </c>
      <c r="J88" s="2">
        <f t="shared" si="1"/>
        <v>0</v>
      </c>
      <c r="K88" s="2">
        <v>0</v>
      </c>
    </row>
    <row r="89" spans="1:11" ht="15">
      <c r="A89" s="3" t="s">
        <v>171</v>
      </c>
      <c r="B89" s="3" t="s">
        <v>0</v>
      </c>
      <c r="C89" s="3" t="s">
        <v>326</v>
      </c>
      <c r="D89" s="3" t="s">
        <v>1</v>
      </c>
      <c r="E89" s="5">
        <v>0</v>
      </c>
      <c r="F89" s="5">
        <v>0</v>
      </c>
      <c r="G89" s="5">
        <v>0</v>
      </c>
      <c r="H89" s="5">
        <v>0</v>
      </c>
      <c r="I89" s="42">
        <v>128920</v>
      </c>
      <c r="J89" s="2">
        <f t="shared" si="1"/>
        <v>128920</v>
      </c>
      <c r="K89" s="2">
        <v>45519</v>
      </c>
    </row>
    <row r="90" spans="1:11" ht="15">
      <c r="A90" s="3" t="s">
        <v>114</v>
      </c>
      <c r="B90" s="3" t="s">
        <v>0</v>
      </c>
      <c r="C90" s="3" t="s">
        <v>327</v>
      </c>
      <c r="D90" s="3" t="s">
        <v>8</v>
      </c>
      <c r="E90" s="2">
        <v>90000</v>
      </c>
      <c r="F90" s="2">
        <v>0</v>
      </c>
      <c r="G90" s="2">
        <v>0</v>
      </c>
      <c r="H90" s="2">
        <v>0</v>
      </c>
      <c r="I90" s="42">
        <v>0</v>
      </c>
      <c r="J90" s="2">
        <f t="shared" si="1"/>
        <v>90000</v>
      </c>
      <c r="K90" s="2">
        <v>0</v>
      </c>
    </row>
    <row r="91" spans="1:11" ht="15">
      <c r="A91" s="3" t="s">
        <v>115</v>
      </c>
      <c r="B91" s="3" t="s">
        <v>0</v>
      </c>
      <c r="C91" s="3" t="s">
        <v>328</v>
      </c>
      <c r="D91" s="3" t="s">
        <v>8</v>
      </c>
      <c r="E91" s="2">
        <v>20000</v>
      </c>
      <c r="F91" s="2">
        <v>0</v>
      </c>
      <c r="G91" s="2">
        <v>0</v>
      </c>
      <c r="H91" s="2">
        <v>0</v>
      </c>
      <c r="I91" s="42">
        <v>0</v>
      </c>
      <c r="J91" s="2">
        <f t="shared" si="1"/>
        <v>20000</v>
      </c>
      <c r="K91" s="2">
        <v>0</v>
      </c>
    </row>
    <row r="92" spans="1:11" ht="15">
      <c r="A92" s="41" t="s">
        <v>217</v>
      </c>
      <c r="B92" s="41" t="s">
        <v>0</v>
      </c>
      <c r="C92" s="41" t="s">
        <v>329</v>
      </c>
      <c r="D92" s="3" t="s">
        <v>5</v>
      </c>
      <c r="E92" s="35">
        <v>0</v>
      </c>
      <c r="F92" s="42">
        <v>0</v>
      </c>
      <c r="G92" s="42">
        <v>0</v>
      </c>
      <c r="H92" s="42">
        <v>0</v>
      </c>
      <c r="I92" s="42">
        <v>0</v>
      </c>
      <c r="J92" s="2">
        <f t="shared" si="1"/>
        <v>0</v>
      </c>
      <c r="K92" s="2">
        <v>0</v>
      </c>
    </row>
    <row r="93" spans="1:11" ht="15">
      <c r="A93" s="3" t="s">
        <v>228</v>
      </c>
      <c r="B93" s="3" t="s">
        <v>0</v>
      </c>
      <c r="C93" s="3" t="s">
        <v>330</v>
      </c>
      <c r="D93" s="3" t="s">
        <v>5</v>
      </c>
      <c r="E93" s="2">
        <v>0</v>
      </c>
      <c r="F93" s="2">
        <v>0</v>
      </c>
      <c r="G93" s="2">
        <v>100000</v>
      </c>
      <c r="H93" s="2">
        <v>0</v>
      </c>
      <c r="I93" s="42">
        <v>0</v>
      </c>
      <c r="J93" s="2">
        <f t="shared" si="1"/>
        <v>100000</v>
      </c>
      <c r="K93" s="2">
        <v>0</v>
      </c>
    </row>
    <row r="94" spans="1:11" ht="15">
      <c r="A94" s="3" t="s">
        <v>164</v>
      </c>
      <c r="B94" s="3" t="s">
        <v>0</v>
      </c>
      <c r="C94" s="3" t="s">
        <v>331</v>
      </c>
      <c r="D94" s="3" t="s">
        <v>5</v>
      </c>
      <c r="E94" s="5">
        <v>0</v>
      </c>
      <c r="F94" s="5">
        <v>0</v>
      </c>
      <c r="G94" s="5">
        <v>0</v>
      </c>
      <c r="H94" s="5">
        <v>100000</v>
      </c>
      <c r="I94" s="42">
        <v>0</v>
      </c>
      <c r="J94" s="2">
        <f t="shared" si="1"/>
        <v>100000</v>
      </c>
      <c r="K94" s="2">
        <v>0</v>
      </c>
    </row>
    <row r="95" spans="1:11" ht="15">
      <c r="A95" s="41" t="s">
        <v>192</v>
      </c>
      <c r="B95" s="41" t="s">
        <v>0</v>
      </c>
      <c r="C95" s="41" t="s">
        <v>332</v>
      </c>
      <c r="D95" s="3" t="s">
        <v>5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2">
        <f t="shared" si="1"/>
        <v>0</v>
      </c>
      <c r="K95" s="2">
        <v>37784</v>
      </c>
    </row>
    <row r="96" spans="1:11" ht="15">
      <c r="A96" s="41" t="s">
        <v>191</v>
      </c>
      <c r="B96" s="41" t="s">
        <v>0</v>
      </c>
      <c r="C96" s="41" t="s">
        <v>333</v>
      </c>
      <c r="D96" s="3" t="s">
        <v>8</v>
      </c>
      <c r="E96" s="35">
        <v>0</v>
      </c>
      <c r="F96" s="35">
        <v>0</v>
      </c>
      <c r="G96" s="35">
        <v>0</v>
      </c>
      <c r="H96" s="35">
        <v>0</v>
      </c>
      <c r="I96" s="42">
        <v>0</v>
      </c>
      <c r="J96" s="2">
        <f t="shared" si="1"/>
        <v>0</v>
      </c>
      <c r="K96" s="2">
        <v>57366</v>
      </c>
    </row>
    <row r="97" spans="1:11" ht="15">
      <c r="A97" s="41" t="s">
        <v>218</v>
      </c>
      <c r="B97" s="41" t="s">
        <v>0</v>
      </c>
      <c r="C97" s="41" t="s">
        <v>334</v>
      </c>
      <c r="D97" s="3" t="s">
        <v>1</v>
      </c>
      <c r="E97" s="35">
        <v>0</v>
      </c>
      <c r="F97" s="42">
        <v>0</v>
      </c>
      <c r="G97" s="42">
        <v>0</v>
      </c>
      <c r="H97" s="42">
        <v>0</v>
      </c>
      <c r="I97" s="42">
        <v>0</v>
      </c>
      <c r="J97" s="2">
        <f t="shared" si="1"/>
        <v>0</v>
      </c>
      <c r="K97" s="2">
        <v>0</v>
      </c>
    </row>
    <row r="98" spans="1:11" ht="15">
      <c r="A98" s="41" t="s">
        <v>219</v>
      </c>
      <c r="B98" s="41" t="s">
        <v>0</v>
      </c>
      <c r="C98" s="41" t="s">
        <v>335</v>
      </c>
      <c r="D98" s="3" t="s">
        <v>34</v>
      </c>
      <c r="E98" s="35">
        <v>0</v>
      </c>
      <c r="F98" s="42">
        <v>0</v>
      </c>
      <c r="G98" s="42">
        <v>0</v>
      </c>
      <c r="H98" s="42">
        <v>0</v>
      </c>
      <c r="I98" s="42">
        <v>0</v>
      </c>
      <c r="J98" s="2">
        <f t="shared" si="1"/>
        <v>0</v>
      </c>
      <c r="K98" s="2">
        <v>0</v>
      </c>
    </row>
    <row r="99" spans="1:11" ht="15">
      <c r="A99" s="41" t="s">
        <v>182</v>
      </c>
      <c r="B99" s="41" t="s">
        <v>0</v>
      </c>
      <c r="C99" s="41" t="s">
        <v>336</v>
      </c>
      <c r="D99" s="3" t="s">
        <v>5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2">
        <f t="shared" si="1"/>
        <v>0</v>
      </c>
      <c r="K99" s="2">
        <v>37533</v>
      </c>
    </row>
    <row r="100" spans="1:11" ht="15">
      <c r="A100" s="3" t="s">
        <v>116</v>
      </c>
      <c r="B100" s="3" t="s">
        <v>0</v>
      </c>
      <c r="C100" s="3" t="s">
        <v>337</v>
      </c>
      <c r="D100" s="3" t="s">
        <v>34</v>
      </c>
      <c r="E100" s="2">
        <v>73548</v>
      </c>
      <c r="F100" s="2">
        <v>0</v>
      </c>
      <c r="G100" s="2">
        <v>0</v>
      </c>
      <c r="H100" s="2">
        <v>0</v>
      </c>
      <c r="I100" s="42">
        <v>0</v>
      </c>
      <c r="J100" s="2">
        <f t="shared" si="1"/>
        <v>73548</v>
      </c>
      <c r="K100" s="2">
        <v>0</v>
      </c>
    </row>
    <row r="101" spans="1:11" ht="15">
      <c r="A101" s="3" t="s">
        <v>229</v>
      </c>
      <c r="B101" s="3" t="s">
        <v>0</v>
      </c>
      <c r="C101" s="3" t="s">
        <v>338</v>
      </c>
      <c r="D101" s="3" t="s">
        <v>1</v>
      </c>
      <c r="E101" s="2">
        <v>0</v>
      </c>
      <c r="F101" s="2">
        <v>700000</v>
      </c>
      <c r="G101" s="2">
        <v>0</v>
      </c>
      <c r="H101" s="2">
        <v>0</v>
      </c>
      <c r="I101" s="42">
        <v>0</v>
      </c>
      <c r="J101" s="2">
        <f t="shared" si="1"/>
        <v>700000</v>
      </c>
      <c r="K101" s="2">
        <v>0</v>
      </c>
    </row>
    <row r="102" spans="1:11" ht="15">
      <c r="A102" s="41" t="s">
        <v>238</v>
      </c>
      <c r="B102" s="41" t="s">
        <v>0</v>
      </c>
      <c r="C102" s="41" t="s">
        <v>339</v>
      </c>
      <c r="D102" s="41" t="s">
        <v>1</v>
      </c>
      <c r="E102" s="42">
        <v>0</v>
      </c>
      <c r="F102" s="42">
        <v>0</v>
      </c>
      <c r="G102" s="42">
        <v>0</v>
      </c>
      <c r="H102" s="42">
        <v>0</v>
      </c>
      <c r="I102" s="2">
        <v>0</v>
      </c>
      <c r="J102" s="2">
        <f t="shared" si="1"/>
        <v>0</v>
      </c>
      <c r="K102" s="42">
        <v>338225</v>
      </c>
    </row>
    <row r="103" spans="1:11" ht="15">
      <c r="A103" s="3" t="s">
        <v>9</v>
      </c>
      <c r="B103" s="3" t="s">
        <v>0</v>
      </c>
      <c r="C103" s="3" t="s">
        <v>340</v>
      </c>
      <c r="D103" s="3" t="s">
        <v>8</v>
      </c>
      <c r="E103" s="2">
        <v>0</v>
      </c>
      <c r="F103" s="2">
        <v>0</v>
      </c>
      <c r="G103" s="2">
        <v>222246</v>
      </c>
      <c r="H103" s="2">
        <v>0</v>
      </c>
      <c r="I103" s="42">
        <v>0</v>
      </c>
      <c r="J103" s="2">
        <f t="shared" si="1"/>
        <v>222246</v>
      </c>
      <c r="K103" s="2">
        <v>0</v>
      </c>
    </row>
    <row r="104" spans="1:11" ht="15">
      <c r="A104" s="3" t="s">
        <v>230</v>
      </c>
      <c r="B104" s="3" t="s">
        <v>0</v>
      </c>
      <c r="C104" s="3" t="s">
        <v>341</v>
      </c>
      <c r="D104" s="3" t="s">
        <v>1</v>
      </c>
      <c r="E104" s="2">
        <v>0</v>
      </c>
      <c r="F104" s="2">
        <v>72343</v>
      </c>
      <c r="G104" s="2">
        <v>0</v>
      </c>
      <c r="H104" s="2">
        <v>0</v>
      </c>
      <c r="I104" s="42">
        <v>0</v>
      </c>
      <c r="J104" s="2">
        <f t="shared" si="1"/>
        <v>72343</v>
      </c>
      <c r="K104" s="2">
        <v>0</v>
      </c>
    </row>
    <row r="105" spans="1:11" ht="15">
      <c r="A105" s="3" t="s">
        <v>165</v>
      </c>
      <c r="B105" s="3" t="s">
        <v>0</v>
      </c>
      <c r="C105" s="3" t="s">
        <v>342</v>
      </c>
      <c r="D105" s="3" t="s">
        <v>34</v>
      </c>
      <c r="E105" s="5">
        <v>0</v>
      </c>
      <c r="F105" s="5">
        <v>0</v>
      </c>
      <c r="G105" s="5">
        <v>0</v>
      </c>
      <c r="H105" s="5">
        <v>0</v>
      </c>
      <c r="I105" s="42">
        <v>0</v>
      </c>
      <c r="J105" s="2">
        <f t="shared" si="1"/>
        <v>0</v>
      </c>
      <c r="K105" s="2">
        <v>54790</v>
      </c>
    </row>
    <row r="106" spans="1:11" ht="15">
      <c r="A106" s="3" t="s">
        <v>117</v>
      </c>
      <c r="B106" s="3" t="s">
        <v>0</v>
      </c>
      <c r="C106" s="3" t="s">
        <v>343</v>
      </c>
      <c r="D106" s="3" t="s">
        <v>1</v>
      </c>
      <c r="E106" s="2">
        <v>51577</v>
      </c>
      <c r="F106" s="2">
        <v>0</v>
      </c>
      <c r="G106" s="2">
        <v>0</v>
      </c>
      <c r="H106" s="2">
        <v>0</v>
      </c>
      <c r="I106" s="42">
        <v>0</v>
      </c>
      <c r="J106" s="2">
        <f t="shared" si="1"/>
        <v>51577</v>
      </c>
      <c r="K106" s="2">
        <v>0</v>
      </c>
    </row>
    <row r="107" spans="1:11" ht="15">
      <c r="A107" s="3" t="s">
        <v>166</v>
      </c>
      <c r="B107" s="3" t="s">
        <v>0</v>
      </c>
      <c r="C107" s="3" t="s">
        <v>344</v>
      </c>
      <c r="D107" s="3" t="s">
        <v>1</v>
      </c>
      <c r="E107" s="5">
        <v>0</v>
      </c>
      <c r="F107" s="5">
        <v>0</v>
      </c>
      <c r="G107" s="5">
        <v>0</v>
      </c>
      <c r="H107" s="5">
        <v>50393</v>
      </c>
      <c r="I107" s="42">
        <v>0</v>
      </c>
      <c r="J107" s="2">
        <f t="shared" si="1"/>
        <v>50393</v>
      </c>
      <c r="K107" s="2">
        <v>26333</v>
      </c>
    </row>
    <row r="108" spans="1:11" ht="15">
      <c r="A108" s="3" t="s">
        <v>237</v>
      </c>
      <c r="B108" s="3" t="s">
        <v>0</v>
      </c>
      <c r="C108" s="3" t="s">
        <v>345</v>
      </c>
      <c r="D108" s="3" t="s">
        <v>34</v>
      </c>
      <c r="E108" s="2">
        <v>32000</v>
      </c>
      <c r="F108" s="2">
        <v>0</v>
      </c>
      <c r="G108" s="2">
        <v>0</v>
      </c>
      <c r="H108" s="2">
        <v>0</v>
      </c>
      <c r="I108" s="42">
        <v>0</v>
      </c>
      <c r="J108" s="2">
        <f t="shared" si="1"/>
        <v>32000</v>
      </c>
      <c r="K108" s="2">
        <v>0</v>
      </c>
    </row>
    <row r="109" spans="1:11" ht="15">
      <c r="A109" s="3" t="s">
        <v>118</v>
      </c>
      <c r="B109" s="3" t="s">
        <v>0</v>
      </c>
      <c r="C109" s="3" t="s">
        <v>346</v>
      </c>
      <c r="D109" s="3" t="s">
        <v>1</v>
      </c>
      <c r="E109" s="2">
        <v>500600</v>
      </c>
      <c r="F109" s="2">
        <v>0</v>
      </c>
      <c r="G109" s="2">
        <v>0</v>
      </c>
      <c r="H109" s="2">
        <v>0</v>
      </c>
      <c r="I109" s="42">
        <v>0</v>
      </c>
      <c r="J109" s="2">
        <f t="shared" si="1"/>
        <v>500600</v>
      </c>
      <c r="K109" s="2">
        <v>0</v>
      </c>
    </row>
    <row r="110" spans="1:11" ht="15">
      <c r="A110" s="41" t="s">
        <v>220</v>
      </c>
      <c r="B110" s="41" t="s">
        <v>0</v>
      </c>
      <c r="C110" s="41" t="s">
        <v>347</v>
      </c>
      <c r="D110" s="3" t="s">
        <v>8</v>
      </c>
      <c r="E110" s="35">
        <v>0</v>
      </c>
      <c r="F110" s="42">
        <v>0</v>
      </c>
      <c r="G110" s="42">
        <v>0</v>
      </c>
      <c r="H110" s="42">
        <v>0</v>
      </c>
      <c r="I110" s="42">
        <v>0</v>
      </c>
      <c r="J110" s="2">
        <f t="shared" si="1"/>
        <v>0</v>
      </c>
      <c r="K110" s="2">
        <v>0</v>
      </c>
    </row>
    <row r="111" spans="1:11" ht="15">
      <c r="A111" s="3" t="s">
        <v>7</v>
      </c>
      <c r="B111" s="3" t="s">
        <v>0</v>
      </c>
      <c r="C111" s="3" t="s">
        <v>348</v>
      </c>
      <c r="D111" s="3" t="s">
        <v>5</v>
      </c>
      <c r="E111" s="2">
        <v>0</v>
      </c>
      <c r="F111" s="2">
        <v>0</v>
      </c>
      <c r="G111" s="2">
        <v>158779</v>
      </c>
      <c r="H111" s="2">
        <v>0</v>
      </c>
      <c r="I111" s="42">
        <v>0</v>
      </c>
      <c r="J111" s="2">
        <f t="shared" si="1"/>
        <v>158779</v>
      </c>
      <c r="K111" s="2">
        <v>0</v>
      </c>
    </row>
    <row r="112" spans="1:11" ht="15">
      <c r="A112" s="3" t="s">
        <v>6</v>
      </c>
      <c r="B112" s="3" t="s">
        <v>0</v>
      </c>
      <c r="C112" s="3" t="s">
        <v>349</v>
      </c>
      <c r="D112" s="3" t="s">
        <v>5</v>
      </c>
      <c r="E112" s="2">
        <v>0</v>
      </c>
      <c r="F112" s="2">
        <v>28018</v>
      </c>
      <c r="G112" s="2">
        <v>0</v>
      </c>
      <c r="H112" s="2">
        <v>0</v>
      </c>
      <c r="I112" s="42">
        <v>0</v>
      </c>
      <c r="J112" s="2">
        <f t="shared" si="1"/>
        <v>28018</v>
      </c>
      <c r="K112" s="2">
        <v>0</v>
      </c>
    </row>
    <row r="113" spans="1:11" ht="15">
      <c r="A113" s="41" t="s">
        <v>195</v>
      </c>
      <c r="B113" s="3" t="s">
        <v>0</v>
      </c>
      <c r="C113" s="41" t="s">
        <v>350</v>
      </c>
      <c r="D113" s="3" t="s">
        <v>1</v>
      </c>
      <c r="E113" s="35">
        <v>0</v>
      </c>
      <c r="F113" s="35">
        <v>0</v>
      </c>
      <c r="G113" s="35">
        <v>0</v>
      </c>
      <c r="H113" s="42">
        <v>0</v>
      </c>
      <c r="I113" s="42">
        <v>0</v>
      </c>
      <c r="J113" s="2">
        <f t="shared" si="1"/>
        <v>0</v>
      </c>
      <c r="K113" s="2">
        <v>273000</v>
      </c>
    </row>
    <row r="114" spans="1:11" ht="15">
      <c r="A114" s="3" t="s">
        <v>167</v>
      </c>
      <c r="B114" s="3" t="s">
        <v>0</v>
      </c>
      <c r="C114" s="3" t="s">
        <v>351</v>
      </c>
      <c r="D114" s="3" t="s">
        <v>1</v>
      </c>
      <c r="E114" s="5">
        <v>0</v>
      </c>
      <c r="F114" s="5">
        <v>0</v>
      </c>
      <c r="G114" s="5">
        <v>0</v>
      </c>
      <c r="H114" s="5">
        <v>24324</v>
      </c>
      <c r="I114" s="42">
        <v>0</v>
      </c>
      <c r="J114" s="2">
        <f t="shared" si="1"/>
        <v>24324</v>
      </c>
      <c r="K114" s="2">
        <v>0</v>
      </c>
    </row>
    <row r="115" spans="1:11" ht="15">
      <c r="A115" s="3" t="s">
        <v>180</v>
      </c>
      <c r="B115" s="3" t="s">
        <v>0</v>
      </c>
      <c r="C115" s="3" t="s">
        <v>352</v>
      </c>
      <c r="D115" s="3" t="s">
        <v>1</v>
      </c>
      <c r="E115" s="5">
        <v>0</v>
      </c>
      <c r="F115" s="5">
        <v>0</v>
      </c>
      <c r="G115" s="5">
        <v>0</v>
      </c>
      <c r="H115" s="5">
        <v>87614</v>
      </c>
      <c r="I115" s="42">
        <v>0</v>
      </c>
      <c r="J115" s="2">
        <f t="shared" si="1"/>
        <v>87614</v>
      </c>
      <c r="K115" s="2">
        <v>0</v>
      </c>
    </row>
    <row r="116" spans="1:11" ht="15">
      <c r="A116" s="41" t="s">
        <v>221</v>
      </c>
      <c r="B116" s="41" t="s">
        <v>0</v>
      </c>
      <c r="C116" s="41" t="s">
        <v>353</v>
      </c>
      <c r="D116" s="3" t="s">
        <v>1</v>
      </c>
      <c r="E116" s="35">
        <v>0</v>
      </c>
      <c r="F116" s="42">
        <v>0</v>
      </c>
      <c r="G116" s="42">
        <v>0</v>
      </c>
      <c r="H116" s="42">
        <v>0</v>
      </c>
      <c r="I116" s="42">
        <v>0</v>
      </c>
      <c r="J116" s="2">
        <f t="shared" si="1"/>
        <v>0</v>
      </c>
      <c r="K116" s="2">
        <v>0</v>
      </c>
    </row>
    <row r="117" spans="1:11" ht="15">
      <c r="A117" s="3" t="s">
        <v>172</v>
      </c>
      <c r="B117" s="3" t="s">
        <v>0</v>
      </c>
      <c r="C117" s="3" t="s">
        <v>354</v>
      </c>
      <c r="D117" s="3" t="s">
        <v>34</v>
      </c>
      <c r="E117" s="5">
        <v>0</v>
      </c>
      <c r="F117" s="5">
        <v>0</v>
      </c>
      <c r="G117" s="5">
        <v>0</v>
      </c>
      <c r="H117" s="5">
        <v>0</v>
      </c>
      <c r="I117" s="42">
        <v>0</v>
      </c>
      <c r="J117" s="2">
        <f t="shared" si="1"/>
        <v>0</v>
      </c>
      <c r="K117" s="2">
        <v>50000</v>
      </c>
    </row>
    <row r="118" spans="1:11" ht="15">
      <c r="A118" s="3" t="s">
        <v>119</v>
      </c>
      <c r="B118" s="3" t="s">
        <v>0</v>
      </c>
      <c r="C118" s="3" t="s">
        <v>355</v>
      </c>
      <c r="D118" s="3" t="s">
        <v>34</v>
      </c>
      <c r="E118" s="2">
        <v>117203</v>
      </c>
      <c r="F118" s="2">
        <v>0</v>
      </c>
      <c r="G118" s="2">
        <v>0</v>
      </c>
      <c r="H118" s="2">
        <v>0</v>
      </c>
      <c r="I118" s="42">
        <v>0</v>
      </c>
      <c r="J118" s="2">
        <f t="shared" si="1"/>
        <v>117203</v>
      </c>
      <c r="K118" s="2">
        <v>0</v>
      </c>
    </row>
    <row r="119" spans="1:11" ht="15">
      <c r="A119" s="41" t="s">
        <v>203</v>
      </c>
      <c r="B119" s="41" t="s">
        <v>0</v>
      </c>
      <c r="C119" s="41" t="s">
        <v>356</v>
      </c>
      <c r="D119" s="3" t="s">
        <v>152</v>
      </c>
      <c r="E119" s="35">
        <v>0</v>
      </c>
      <c r="F119" s="42">
        <v>0</v>
      </c>
      <c r="G119" s="42">
        <v>0</v>
      </c>
      <c r="H119" s="42">
        <v>8875</v>
      </c>
      <c r="I119" s="42">
        <v>110456.67</v>
      </c>
      <c r="J119" s="2">
        <f t="shared" si="1"/>
        <v>119331.67</v>
      </c>
      <c r="K119" s="2">
        <v>1991125</v>
      </c>
    </row>
    <row r="120" spans="1:11" ht="15">
      <c r="A120" s="41" t="s">
        <v>222</v>
      </c>
      <c r="B120" s="41" t="s">
        <v>0</v>
      </c>
      <c r="C120" s="41" t="s">
        <v>357</v>
      </c>
      <c r="D120" s="3" t="s">
        <v>1</v>
      </c>
      <c r="E120" s="35">
        <v>0</v>
      </c>
      <c r="F120" s="42">
        <v>0</v>
      </c>
      <c r="G120" s="42">
        <v>0</v>
      </c>
      <c r="H120" s="42">
        <v>0</v>
      </c>
      <c r="I120" s="42">
        <v>0</v>
      </c>
      <c r="J120" s="2">
        <f t="shared" si="1"/>
        <v>0</v>
      </c>
      <c r="K120" s="2">
        <v>0</v>
      </c>
    </row>
    <row r="121" spans="1:11" ht="15">
      <c r="A121" s="3" t="s">
        <v>2</v>
      </c>
      <c r="B121" s="3" t="s">
        <v>0</v>
      </c>
      <c r="C121" s="3" t="s">
        <v>358</v>
      </c>
      <c r="D121" s="3" t="s">
        <v>1</v>
      </c>
      <c r="E121" s="2">
        <v>0</v>
      </c>
      <c r="F121" s="2">
        <v>207000</v>
      </c>
      <c r="G121" s="2">
        <v>0</v>
      </c>
      <c r="H121" s="2">
        <v>0</v>
      </c>
      <c r="I121" s="42">
        <v>0</v>
      </c>
      <c r="J121" s="2">
        <f t="shared" si="1"/>
        <v>207000</v>
      </c>
      <c r="K121" s="2">
        <v>0</v>
      </c>
    </row>
    <row r="122" spans="1:11" ht="15">
      <c r="A122" s="41" t="s">
        <v>232</v>
      </c>
      <c r="B122" s="41" t="s">
        <v>0</v>
      </c>
      <c r="C122" s="41" t="s">
        <v>359</v>
      </c>
      <c r="D122" s="3" t="s">
        <v>1</v>
      </c>
      <c r="E122" s="35">
        <v>0</v>
      </c>
      <c r="F122" s="42">
        <v>0</v>
      </c>
      <c r="G122" s="42">
        <v>0</v>
      </c>
      <c r="H122" s="42">
        <v>0</v>
      </c>
      <c r="I122" s="42">
        <v>0</v>
      </c>
      <c r="J122" s="2">
        <f t="shared" si="1"/>
        <v>0</v>
      </c>
      <c r="K122" s="2">
        <v>0</v>
      </c>
    </row>
    <row r="123" spans="1:11" ht="15">
      <c r="A123" s="41" t="s">
        <v>189</v>
      </c>
      <c r="B123" s="41" t="s">
        <v>0</v>
      </c>
      <c r="C123" s="41" t="s">
        <v>360</v>
      </c>
      <c r="D123" s="3" t="s">
        <v>8</v>
      </c>
      <c r="E123" s="42">
        <v>0</v>
      </c>
      <c r="F123" s="42">
        <v>0</v>
      </c>
      <c r="G123" s="42">
        <v>0</v>
      </c>
      <c r="H123" s="42">
        <v>0</v>
      </c>
      <c r="I123" s="42">
        <v>247716</v>
      </c>
      <c r="J123" s="2">
        <f t="shared" si="1"/>
        <v>247716</v>
      </c>
      <c r="K123" s="2">
        <v>0</v>
      </c>
    </row>
    <row r="124" spans="1:11" ht="15">
      <c r="A124" s="3" t="s">
        <v>120</v>
      </c>
      <c r="B124" s="3" t="s">
        <v>0</v>
      </c>
      <c r="C124" s="3" t="s">
        <v>361</v>
      </c>
      <c r="D124" s="3" t="s">
        <v>1</v>
      </c>
      <c r="E124" s="2">
        <v>96384</v>
      </c>
      <c r="F124" s="2">
        <v>0</v>
      </c>
      <c r="G124" s="2">
        <v>0</v>
      </c>
      <c r="H124" s="2">
        <v>0</v>
      </c>
      <c r="I124" s="42">
        <v>0</v>
      </c>
      <c r="J124" s="2">
        <f t="shared" si="1"/>
        <v>96384</v>
      </c>
      <c r="K124" s="2">
        <v>0</v>
      </c>
    </row>
    <row r="125" spans="1:11" ht="15">
      <c r="A125" s="41" t="s">
        <v>231</v>
      </c>
      <c r="B125" s="41" t="s">
        <v>0</v>
      </c>
      <c r="C125" s="41" t="s">
        <v>362</v>
      </c>
      <c r="D125" s="3" t="s">
        <v>1</v>
      </c>
      <c r="E125" s="35">
        <v>0</v>
      </c>
      <c r="F125" s="42">
        <v>0</v>
      </c>
      <c r="G125" s="42">
        <v>0</v>
      </c>
      <c r="H125" s="42">
        <v>0</v>
      </c>
      <c r="I125" s="42">
        <v>0</v>
      </c>
      <c r="J125" s="2">
        <f t="shared" si="1"/>
        <v>0</v>
      </c>
      <c r="K125" s="2">
        <v>0</v>
      </c>
    </row>
    <row r="126" spans="1:11" ht="15">
      <c r="A126" s="3" t="s">
        <v>168</v>
      </c>
      <c r="B126" s="3" t="s">
        <v>0</v>
      </c>
      <c r="C126" s="3" t="s">
        <v>363</v>
      </c>
      <c r="D126" s="3" t="s">
        <v>1</v>
      </c>
      <c r="E126" s="5">
        <v>0</v>
      </c>
      <c r="F126" s="5">
        <v>0</v>
      </c>
      <c r="G126" s="5">
        <v>0</v>
      </c>
      <c r="H126" s="5">
        <v>0</v>
      </c>
      <c r="I126" s="42">
        <v>0</v>
      </c>
      <c r="J126" s="2">
        <f t="shared" si="1"/>
        <v>0</v>
      </c>
      <c r="K126" s="2">
        <v>250000</v>
      </c>
    </row>
    <row r="127" spans="1:11" ht="15">
      <c r="A127" s="3" t="s">
        <v>177</v>
      </c>
      <c r="B127" s="3" t="s">
        <v>0</v>
      </c>
      <c r="C127" s="3" t="s">
        <v>364</v>
      </c>
      <c r="D127" s="3" t="s">
        <v>5</v>
      </c>
      <c r="E127" s="5">
        <v>0</v>
      </c>
      <c r="F127" s="5">
        <v>0</v>
      </c>
      <c r="G127" s="5">
        <v>0</v>
      </c>
      <c r="H127" s="5">
        <v>99389</v>
      </c>
      <c r="I127" s="42">
        <v>0</v>
      </c>
      <c r="J127" s="2">
        <f t="shared" si="1"/>
        <v>99389</v>
      </c>
      <c r="K127" s="2">
        <v>122</v>
      </c>
    </row>
  </sheetData>
  <sheetProtection/>
  <conditionalFormatting sqref="C1:C65536">
    <cfRule type="duplicateValues" priority="2" dxfId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t="s">
        <v>145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Purpose Charge: PPC-03-31-2018 Multifamily Weatherization</dc:title>
  <dc:subject/>
  <dc:creator>Kenneth Tennies</dc:creator>
  <cp:keywords>Public Purpose Charge: PPC-03-31-2018 Multifamily Weatherization</cp:keywords>
  <dc:description/>
  <cp:lastModifiedBy>Suzanne Harris</cp:lastModifiedBy>
  <dcterms:created xsi:type="dcterms:W3CDTF">2015-10-29T18:10:12Z</dcterms:created>
  <dcterms:modified xsi:type="dcterms:W3CDTF">2018-07-03T20:05:48Z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MapIdIndex">
    <vt:lpwstr>4</vt:lpwstr>
  </property>
  <property fmtid="{D5CDD505-2E9C-101B-9397-08002B2CF9AE}" pid="3" name="ESRI_WORKBOOK_ID">
    <vt:lpwstr>d81bb7eb170d410ba13dd73f8d6cecac</vt:lpwstr>
  </property>
  <property fmtid="{D5CDD505-2E9C-101B-9397-08002B2CF9AE}" pid="4" name="DocumentLocale">
    <vt:lpwstr>en</vt:lpwstr>
  </property>
  <property fmtid="{D5CDD505-2E9C-101B-9397-08002B2CF9AE}" pid="5" name="CopyToStateLib">
    <vt:lpwstr>0</vt:lpwstr>
  </property>
  <property fmtid="{D5CDD505-2E9C-101B-9397-08002B2CF9AE}" pid="6" name="Metadata">
    <vt:lpwstr>Public Purpose Charge: PPC-03-31-2018 Multifamily Weatherization</vt:lpwstr>
  </property>
  <property fmtid="{D5CDD505-2E9C-101B-9397-08002B2CF9AE}" pid="7" name="RoutingRuleDescription">
    <vt:lpwstr>Public Purpose Charge: PPC-03-31-2018 Multifamily Weatherization</vt:lpwstr>
  </property>
</Properties>
</file>