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125" yWindow="165" windowWidth="18360" windowHeight="10275" tabRatio="889" activeTab="0"/>
  </bookViews>
  <sheets>
    <sheet name="Directions" sheetId="1" r:id="rId1"/>
    <sheet name=" Summary DISTRICT" sheetId="2" r:id="rId2"/>
    <sheet name="ELA Details ELEM" sheetId="3" r:id="rId3"/>
    <sheet name="ELA Details MS" sheetId="4" r:id="rId4"/>
    <sheet name="ELA Details HS" sheetId="5" r:id="rId5"/>
    <sheet name="MathDetails ELEM" sheetId="6" r:id="rId6"/>
    <sheet name="MathDetails MS" sheetId="7" r:id="rId7"/>
    <sheet name="MathDetails HS" sheetId="8" r:id="rId8"/>
    <sheet name="Graduation" sheetId="9" r:id="rId9"/>
  </sheets>
  <definedNames>
    <definedName name="_xlnm.Print_Area" localSheetId="1">' Summary DISTRICT'!$A$1:$F$35</definedName>
    <definedName name="_xlnm.Print_Area" localSheetId="2">'ELA Details ELEM'!$A$1:$J$47</definedName>
    <definedName name="_xlnm.Print_Area" localSheetId="4">'ELA Details HS'!$A$1:$J$47</definedName>
    <definedName name="_xlnm.Print_Area" localSheetId="3">'ELA Details MS'!$A$1:$J$47</definedName>
    <definedName name="_xlnm.Print_Area" localSheetId="8">'Graduation'!$A$1:$L$57</definedName>
    <definedName name="_xlnm.Print_Area" localSheetId="5">'MathDetails ELEM'!$A$1:$J$47</definedName>
    <definedName name="_xlnm.Print_Area" localSheetId="7">'MathDetails HS'!$A$1:$J$47</definedName>
    <definedName name="_xlnm.Print_Area" localSheetId="6">'MathDetails MS'!$A$1:$J$47</definedName>
  </definedNames>
  <calcPr fullCalcOnLoad="1"/>
</workbook>
</file>

<file path=xl/sharedStrings.xml><?xml version="1.0" encoding="utf-8"?>
<sst xmlns="http://schemas.openxmlformats.org/spreadsheetml/2006/main" count="550" uniqueCount="109">
  <si>
    <t>Participation</t>
  </si>
  <si>
    <t>% Met</t>
  </si>
  <si>
    <t>Margin of Error</t>
  </si>
  <si>
    <t xml:space="preserve"> Rate</t>
  </si>
  <si>
    <t xml:space="preserve">District: </t>
  </si>
  <si>
    <t>NA</t>
  </si>
  <si>
    <t>Math AYP</t>
  </si>
  <si>
    <t>Combined</t>
  </si>
  <si>
    <t>Non Participation</t>
  </si>
  <si>
    <t>Overall AYP</t>
  </si>
  <si>
    <t>Summary</t>
  </si>
  <si>
    <t>District: Woodburn</t>
  </si>
  <si>
    <t>All Students</t>
  </si>
  <si>
    <t>Students with Disabilities</t>
  </si>
  <si>
    <t>Limited English Proficient</t>
  </si>
  <si>
    <t>MET</t>
  </si>
  <si>
    <t>Academic Status</t>
  </si>
  <si>
    <t>Growth Target</t>
  </si>
  <si>
    <t>Academic Growth</t>
  </si>
  <si>
    <t>Adjusted Status</t>
  </si>
  <si>
    <t># Met</t>
  </si>
  <si>
    <t>% Met Status</t>
  </si>
  <si>
    <t># Tests</t>
  </si>
  <si>
    <t>Economically Disadvantaged</t>
  </si>
  <si>
    <t>American Indian/Alaskan Native</t>
  </si>
  <si>
    <t>Asian/Pacific Islander</t>
  </si>
  <si>
    <t>Black (not of Hispanic origin)</t>
  </si>
  <si>
    <t>Hispanic origin</t>
  </si>
  <si>
    <t>White (not of Hispanic origin)</t>
  </si>
  <si>
    <t>Multi-Racial/Multi-Ethnic</t>
  </si>
  <si>
    <t>Not Met</t>
  </si>
  <si>
    <t>Graduation</t>
  </si>
  <si>
    <t>% Grad</t>
  </si>
  <si>
    <t>#Grad</t>
  </si>
  <si>
    <t># DO</t>
  </si>
  <si>
    <t>Designation</t>
  </si>
  <si>
    <t>Explanation</t>
  </si>
  <si>
    <t>Met AYP requirement</t>
  </si>
  <si>
    <t>Did not meet AYP requirement</t>
  </si>
  <si>
    <t>PENDING</t>
  </si>
  <si>
    <t>Designation pending additional data from district</t>
  </si>
  <si>
    <t>Not applicable</t>
  </si>
  <si>
    <t>NOTE</t>
  </si>
  <si>
    <t>New or reconfigured school or district lacking required data to determine a designation</t>
  </si>
  <si>
    <t>Change in % Met</t>
  </si>
  <si>
    <t>AYP Designation:</t>
  </si>
  <si>
    <t>Participation Target:</t>
  </si>
  <si>
    <t>ELA Target:</t>
  </si>
  <si>
    <t>Graduation Target:</t>
  </si>
  <si>
    <t>#Enroll</t>
  </si>
  <si>
    <t>AYP History</t>
  </si>
  <si>
    <t>Denominator</t>
  </si>
  <si>
    <t>ELEM</t>
  </si>
  <si>
    <t>MS</t>
  </si>
  <si>
    <t>HS</t>
  </si>
  <si>
    <t>District</t>
  </si>
  <si>
    <t>Did the district meet the standard for AYP?</t>
  </si>
  <si>
    <t>Other Indicator</t>
  </si>
  <si>
    <t>Elementary Grades (K-5)</t>
  </si>
  <si>
    <t>Middle Grades (6-8)</t>
  </si>
  <si>
    <t>High School Grades (9-12)</t>
  </si>
  <si>
    <t>Attendance</t>
  </si>
  <si>
    <t xml:space="preserve"> Enroll</t>
  </si>
  <si>
    <t xml:space="preserve"> % Att</t>
  </si>
  <si>
    <t xml:space="preserve"> Attendance</t>
  </si>
  <si>
    <t>Attendance Target:</t>
  </si>
  <si>
    <t>Middle Grades Attendance</t>
  </si>
  <si>
    <t>Elementary Grades Attendance</t>
  </si>
  <si>
    <t>2005-2006</t>
  </si>
  <si>
    <t>Mathematics ELEMENTARY (Grades K-5) Details</t>
  </si>
  <si>
    <t>Mathematics MIDDLE SCHOOL (Grades 6-8) Details</t>
  </si>
  <si>
    <t>Mathematics HIGH SCHOOL (grades 9-12) Details</t>
  </si>
  <si>
    <t>06-07</t>
  </si>
  <si>
    <t>2006-2007</t>
  </si>
  <si>
    <t>Mathematics</t>
  </si>
  <si>
    <t>2007-08 Preliminary AYP Report</t>
  </si>
  <si>
    <t xml:space="preserve"> English/ Language Arts AYP</t>
  </si>
  <si>
    <t>English / Language Arts                       (Reading and Writing)</t>
  </si>
  <si>
    <t>English/Language Arts (ELA) ELEMENTARY (Grades K-5) Details</t>
  </si>
  <si>
    <t>07-08</t>
  </si>
  <si>
    <t>2007-2008</t>
  </si>
  <si>
    <t>English/Language Arts (ELA) MIDDLE SCHOOL (Grades 6-8) Details</t>
  </si>
  <si>
    <t>English/Language Arts (ELA) HIGH SCHOOL (Grades 9-12) Details</t>
  </si>
  <si>
    <t xml:space="preserve"> English/Language Arts AYP</t>
  </si>
  <si>
    <t>Year(s) of data for best status</t>
  </si>
  <si>
    <t>AYP Calculator directions</t>
  </si>
  <si>
    <t>Enter the 2006-07 data from the 2006-07 AYP report</t>
  </si>
  <si>
    <t xml:space="preserve">In the Participation block, enter the number of valid test scores in Reading/Literature for 2007-08 from students enrolled on the first school day in May in grades 3-8 and 10.  </t>
  </si>
  <si>
    <t xml:space="preserve">In the Participation block, enter the number of valid test scores in Mathematics for 2007-08 from students enrolled on the first school day in May in grades 3-8 and 10.  </t>
  </si>
  <si>
    <t xml:space="preserve">In the Participation block, enter the number of tests from students enrolled on the first school day in May that did not participate in the state assessment or otherwise did not have a valid test score. </t>
  </si>
  <si>
    <t>Enter the 2005-06 data from the 2006-07 AYP report</t>
  </si>
  <si>
    <t>Enter the enrollment in grades 9 - 12, number of graduates with regular diplomas and number of dropouts for 2006-07</t>
  </si>
  <si>
    <t>You are done.  The summary page will show the results of the AYP calculation rules based on the data you entered.</t>
  </si>
  <si>
    <t>Note:  Two years of assessment data are required.  Schools or districts with less than 84 students enrolled in grades 9 - 12 over two years combined should use the AYP calculator for elementary schools.</t>
  </si>
  <si>
    <t>For definitions of data elements and other information about AYP see:</t>
  </si>
  <si>
    <t>http://www.ode.state.or.us/search/page/?=1193</t>
  </si>
  <si>
    <r>
      <t xml:space="preserve">In the Academic Status block, enter the number of reading (grades 3 - 8, and 10) tests.  </t>
    </r>
    <r>
      <rPr>
        <i/>
        <sz val="10"/>
        <rFont val="Arial"/>
        <family val="2"/>
      </rPr>
      <t>Note: Count only the scores of students enrolled for a full academic year on the first school day in May.  Do not include the results for first year ELL students.</t>
    </r>
  </si>
  <si>
    <r>
      <t xml:space="preserve">In the Participation block, enter the number of tests from students enrolled on the first school day in May that did not participate in the state assessment or otherwise did not have a valid test score.  </t>
    </r>
    <r>
      <rPr>
        <i/>
        <sz val="10"/>
        <rFont val="Arial"/>
        <family val="2"/>
      </rPr>
      <t>Note: First year ELL students who did not take the reading assessment are counted as participating if they took an English Language Proficiency assessment during the school year.</t>
    </r>
  </si>
  <si>
    <r>
      <t xml:space="preserve">In the Academic Status block, enter the number of math tests and the number of tests meeting standard in grades 3 - 8, and 10.  </t>
    </r>
    <r>
      <rPr>
        <i/>
        <sz val="10"/>
        <rFont val="Arial"/>
        <family val="2"/>
      </rPr>
      <t>Note: Count only the scores of students enrolled for a full academic year on the first school day in May.  Do not include the results for first year ELL students.</t>
    </r>
  </si>
  <si>
    <t xml:space="preserve">Use this workbook for a district with a grade 12 </t>
  </si>
  <si>
    <t xml:space="preserve">Click on the Summary District tab </t>
  </si>
  <si>
    <t>Enter the name of the district</t>
  </si>
  <si>
    <t>Click on the ELA Details tab for type of school in the district: Elementary Schools (ELEM), Middle Schools (MS), and High Schools (HS)</t>
  </si>
  <si>
    <t>Click on the Math Details tab for type of school in the district: Elementary Schools (ELEM), Middle Schools (MS), and High Schools (HS)</t>
  </si>
  <si>
    <t>Click on the Graduation tab (which includes Attendance data)</t>
  </si>
  <si>
    <t>Enter the enrollment and attendance rate for each year</t>
  </si>
  <si>
    <t>District:</t>
  </si>
  <si>
    <t>Evergreen SD</t>
  </si>
  <si>
    <t>Math Target:</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</si>
</sst>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Yes&quot;;&quot;Yes&quot;;&quot;No&quot;"/>
    <numFmt numFmtId="167" formatCode="&quot;True&quot;;&quot;True&quot;;&quot;False&quot;"/>
    <numFmt numFmtId="168" formatCode="&quot;On&quot;;&quot;On&quot;;&quot;Off&quot;"/>
  </numFmts>
  <fonts count="20">
    <font>
      <sz val="10"/>
      <name val="Arial"/>
      <family val="0"/>
    </font>
    <font>
      <sz val="10"/>
      <color indexed="9"/>
      <name val="Arial"/>
      <family val="2"/>
    </font>
    <font>
      <u val="single"/>
      <sz val="10"/>
      <color indexed="12"/>
      <name val="Arial"/>
      <family val="0"/>
    </font>
    <font>
      <u val="single"/>
      <sz val="10"/>
      <color indexed="36"/>
      <name val="Arial"/>
      <family val="0"/>
    </font>
    <font>
      <sz val="12"/>
      <name val="Arial"/>
      <family val="2"/>
    </font>
    <font>
      <b/>
      <sz val="12"/>
      <name val="Arial"/>
      <family val="2"/>
    </font>
    <font>
      <b/>
      <sz val="14"/>
      <name val="Arial"/>
      <family val="2"/>
    </font>
    <font>
      <b/>
      <sz val="16"/>
      <name val="Arial"/>
      <family val="2"/>
    </font>
    <font>
      <sz val="16"/>
      <name val="Arial"/>
      <family val="2"/>
    </font>
    <font>
      <i/>
      <sz val="12"/>
      <name val="Arial"/>
      <family val="2"/>
    </font>
    <font>
      <sz val="14"/>
      <name val="Arial"/>
      <family val="2"/>
    </font>
    <font>
      <i/>
      <sz val="14"/>
      <name val="Arial"/>
      <family val="2"/>
    </font>
    <font>
      <sz val="9"/>
      <name val="Arial"/>
      <family val="2"/>
    </font>
    <font>
      <sz val="8"/>
      <name val="Arial"/>
      <family val="2"/>
    </font>
    <font>
      <b/>
      <sz val="10"/>
      <color indexed="8"/>
      <name val="Arial"/>
      <family val="2"/>
    </font>
    <font>
      <sz val="10"/>
      <color indexed="8"/>
      <name val="Arial"/>
      <family val="2"/>
    </font>
    <font>
      <sz val="6"/>
      <name val="Arial"/>
      <family val="2"/>
    </font>
    <font>
      <b/>
      <sz val="10"/>
      <name val="Arial"/>
      <family val="2"/>
    </font>
    <font>
      <b/>
      <i/>
      <sz val="10"/>
      <name val="Arial"/>
      <family val="2"/>
    </font>
    <font>
      <i/>
      <sz val="10"/>
      <name val="Arial"/>
      <family val="2"/>
    </font>
  </fonts>
  <fills count="6">
    <fill>
      <patternFill/>
    </fill>
    <fill>
      <patternFill patternType="gray125"/>
    </fill>
    <fill>
      <patternFill patternType="solid">
        <fgColor indexed="39"/>
        <bgColor indexed="64"/>
      </patternFill>
    </fill>
    <fill>
      <patternFill patternType="solid">
        <fgColor indexed="9"/>
        <bgColor indexed="64"/>
      </patternFill>
    </fill>
    <fill>
      <patternFill patternType="solid">
        <fgColor indexed="10"/>
        <bgColor indexed="64"/>
      </patternFill>
    </fill>
    <fill>
      <patternFill patternType="solid">
        <fgColor indexed="11"/>
        <bgColor indexed="64"/>
      </patternFill>
    </fill>
  </fills>
  <borders count="34">
    <border>
      <left/>
      <right/>
      <top/>
      <bottom/>
      <diagonal/>
    </border>
    <border>
      <left style="medium"/>
      <right style="medium"/>
      <top style="thin"/>
      <bottom style="thin"/>
    </border>
    <border>
      <left style="medium"/>
      <right style="medium"/>
      <top style="thin"/>
      <bottom>
        <color indexed="63"/>
      </bottom>
    </border>
    <border>
      <left style="medium"/>
      <right style="medium"/>
      <top style="medium"/>
      <bottom style="thin"/>
    </border>
    <border>
      <left style="medium"/>
      <right style="medium"/>
      <top style="thin"/>
      <bottom style="medium"/>
    </border>
    <border>
      <left style="medium"/>
      <right style="medium"/>
      <top>
        <color indexed="63"/>
      </top>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medium"/>
      <top style="medium"/>
      <bottom>
        <color indexed="63"/>
      </bottom>
    </border>
    <border>
      <left style="medium"/>
      <right style="medium"/>
      <top style="medium"/>
      <bottom style="medium"/>
    </border>
    <border>
      <left style="medium"/>
      <right>
        <color indexed="63"/>
      </right>
      <top style="medium"/>
      <bottom style="medium"/>
    </border>
    <border>
      <left style="medium"/>
      <right>
        <color indexed="63"/>
      </right>
      <top>
        <color indexed="63"/>
      </top>
      <bottom>
        <color indexed="63"/>
      </bottom>
    </border>
    <border>
      <left style="thin"/>
      <right style="thin"/>
      <top style="thin"/>
      <bottom style="thin"/>
    </border>
    <border>
      <left>
        <color indexed="63"/>
      </left>
      <right style="medium"/>
      <top style="medium"/>
      <bottom style="medium"/>
    </border>
    <border>
      <left style="medium"/>
      <right style="medium"/>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thin"/>
      <right style="thin"/>
      <top>
        <color indexed="63"/>
      </top>
      <bottom style="thin"/>
    </border>
    <border>
      <left style="medium"/>
      <right style="thin"/>
      <top style="medium"/>
      <bottom style="thin"/>
    </border>
    <border>
      <left>
        <color indexed="63"/>
      </left>
      <right style="medium"/>
      <top style="medium"/>
      <bottom>
        <color indexed="63"/>
      </bottom>
    </border>
    <border>
      <left>
        <color indexed="63"/>
      </left>
      <right style="medium"/>
      <top style="medium"/>
      <bottom style="thin"/>
    </border>
    <border>
      <left>
        <color indexed="63"/>
      </left>
      <right>
        <color indexed="63"/>
      </right>
      <top style="medium"/>
      <bottom style="medium"/>
    </border>
    <border>
      <left style="thin"/>
      <right style="medium"/>
      <top style="thin"/>
      <bottom style="thin"/>
    </border>
    <border>
      <left style="thin"/>
      <right style="thin"/>
      <top style="medium"/>
      <bottom style="thin"/>
    </border>
    <border>
      <left style="thin"/>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medium"/>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95">
    <xf numFmtId="0" fontId="0" fillId="0" borderId="0" xfId="0" applyAlignment="1">
      <alignment/>
    </xf>
    <xf numFmtId="0" fontId="0" fillId="0" borderId="0" xfId="0" applyAlignment="1">
      <alignment horizontal="center"/>
    </xf>
    <xf numFmtId="0" fontId="7" fillId="0" borderId="0" xfId="0" applyFont="1" applyAlignment="1">
      <alignment horizontal="center" vertical="center"/>
    </xf>
    <xf numFmtId="0" fontId="8" fillId="0" borderId="0" xfId="0" applyFont="1" applyAlignment="1">
      <alignment vertical="center"/>
    </xf>
    <xf numFmtId="0" fontId="7" fillId="0" borderId="0" xfId="0" applyFont="1" applyAlignment="1">
      <alignment horizontal="right" vertical="center"/>
    </xf>
    <xf numFmtId="0" fontId="8" fillId="0" borderId="0" xfId="0" applyFont="1" applyAlignment="1">
      <alignment horizontal="center" vertical="center"/>
    </xf>
    <xf numFmtId="1" fontId="0" fillId="0" borderId="1" xfId="0" applyNumberFormat="1" applyFont="1" applyFill="1" applyBorder="1" applyAlignment="1" applyProtection="1">
      <alignment horizontal="center" vertical="center"/>
      <protection locked="0"/>
    </xf>
    <xf numFmtId="1" fontId="0" fillId="0" borderId="2" xfId="0" applyNumberFormat="1" applyFont="1" applyFill="1" applyBorder="1" applyAlignment="1" applyProtection="1">
      <alignment horizontal="center" vertical="center"/>
      <protection locked="0"/>
    </xf>
    <xf numFmtId="0" fontId="0" fillId="0" borderId="3" xfId="0" applyBorder="1" applyAlignment="1" applyProtection="1">
      <alignment horizontal="right"/>
      <protection locked="0"/>
    </xf>
    <xf numFmtId="0" fontId="0" fillId="0" borderId="3" xfId="0" applyBorder="1" applyAlignment="1" applyProtection="1">
      <alignment/>
      <protection locked="0"/>
    </xf>
    <xf numFmtId="0" fontId="0" fillId="0" borderId="1" xfId="0" applyBorder="1" applyAlignment="1" applyProtection="1">
      <alignment horizontal="right"/>
      <protection locked="0"/>
    </xf>
    <xf numFmtId="0" fontId="0" fillId="0" borderId="1" xfId="0" applyBorder="1" applyAlignment="1" applyProtection="1">
      <alignment/>
      <protection locked="0"/>
    </xf>
    <xf numFmtId="0" fontId="0" fillId="0" borderId="4" xfId="0" applyBorder="1" applyAlignment="1" applyProtection="1">
      <alignment horizontal="right"/>
      <protection locked="0"/>
    </xf>
    <xf numFmtId="0" fontId="0" fillId="0" borderId="4" xfId="0" applyBorder="1" applyAlignment="1" applyProtection="1">
      <alignment/>
      <protection locked="0"/>
    </xf>
    <xf numFmtId="1" fontId="0" fillId="0" borderId="5" xfId="0" applyNumberFormat="1" applyBorder="1" applyAlignment="1" applyProtection="1">
      <alignment/>
      <protection locked="0"/>
    </xf>
    <xf numFmtId="1" fontId="0" fillId="0" borderId="1" xfId="0" applyNumberFormat="1" applyBorder="1" applyAlignment="1" applyProtection="1">
      <alignment/>
      <protection locked="0"/>
    </xf>
    <xf numFmtId="1" fontId="0" fillId="0" borderId="2" xfId="0" applyNumberFormat="1" applyFill="1" applyBorder="1" applyAlignment="1" applyProtection="1">
      <alignment/>
      <protection locked="0"/>
    </xf>
    <xf numFmtId="0" fontId="0" fillId="0" borderId="6" xfId="0" applyBorder="1" applyAlignment="1" applyProtection="1">
      <alignment/>
      <protection locked="0"/>
    </xf>
    <xf numFmtId="0" fontId="0" fillId="0" borderId="7" xfId="0" applyBorder="1" applyAlignment="1" applyProtection="1">
      <alignment/>
      <protection locked="0"/>
    </xf>
    <xf numFmtId="0" fontId="0" fillId="0" borderId="8" xfId="0" applyBorder="1" applyAlignment="1" applyProtection="1">
      <alignment/>
      <protection locked="0"/>
    </xf>
    <xf numFmtId="0" fontId="0" fillId="0" borderId="0" xfId="0" applyAlignment="1" applyProtection="1">
      <alignment/>
      <protection/>
    </xf>
    <xf numFmtId="0" fontId="1" fillId="2" borderId="1" xfId="0" applyFont="1" applyFill="1" applyBorder="1" applyAlignment="1" applyProtection="1">
      <alignment horizontal="center" vertical="center"/>
      <protection/>
    </xf>
    <xf numFmtId="0" fontId="6" fillId="0" borderId="0" xfId="0" applyFont="1" applyAlignment="1" applyProtection="1">
      <alignment horizontal="right" vertical="center"/>
      <protection/>
    </xf>
    <xf numFmtId="0" fontId="6" fillId="0" borderId="0" xfId="0" applyFont="1" applyAlignment="1" applyProtection="1">
      <alignment horizontal="left" vertical="center"/>
      <protection/>
    </xf>
    <xf numFmtId="0" fontId="4" fillId="0" borderId="0" xfId="0" applyFont="1" applyAlignment="1" applyProtection="1">
      <alignment horizontal="center" vertical="center"/>
      <protection/>
    </xf>
    <xf numFmtId="0" fontId="8" fillId="0" borderId="0" xfId="0" applyFont="1" applyAlignment="1" applyProtection="1">
      <alignment vertical="center"/>
      <protection/>
    </xf>
    <xf numFmtId="0" fontId="5" fillId="0" borderId="0" xfId="0" applyFont="1" applyAlignment="1" applyProtection="1">
      <alignment horizontal="right" vertical="center"/>
      <protection/>
    </xf>
    <xf numFmtId="0" fontId="5" fillId="0" borderId="0" xfId="0" applyFont="1" applyAlignment="1" applyProtection="1">
      <alignment horizontal="left" vertical="center"/>
      <protection/>
    </xf>
    <xf numFmtId="0" fontId="8" fillId="0" borderId="0" xfId="0" applyFont="1" applyAlignment="1" applyProtection="1">
      <alignment horizontal="center" vertical="center"/>
      <protection/>
    </xf>
    <xf numFmtId="0" fontId="5" fillId="0" borderId="0" xfId="0" applyFont="1" applyAlignment="1" applyProtection="1">
      <alignment horizontal="center"/>
      <protection/>
    </xf>
    <xf numFmtId="0" fontId="0" fillId="0" borderId="9" xfId="0" applyBorder="1" applyAlignment="1" applyProtection="1">
      <alignment horizontal="center" wrapText="1"/>
      <protection/>
    </xf>
    <xf numFmtId="0" fontId="0" fillId="0" borderId="10" xfId="0" applyFont="1" applyBorder="1" applyAlignment="1" applyProtection="1">
      <alignment horizontal="center"/>
      <protection/>
    </xf>
    <xf numFmtId="0" fontId="0" fillId="0" borderId="11" xfId="0" applyFont="1" applyBorder="1" applyAlignment="1" applyProtection="1">
      <alignment horizontal="center" wrapText="1"/>
      <protection/>
    </xf>
    <xf numFmtId="0" fontId="0" fillId="0" borderId="12" xfId="0" applyFont="1" applyFill="1" applyBorder="1" applyAlignment="1" applyProtection="1">
      <alignment horizontal="center"/>
      <protection/>
    </xf>
    <xf numFmtId="0" fontId="4" fillId="0" borderId="0" xfId="0" applyFont="1" applyAlignment="1" applyProtection="1">
      <alignment/>
      <protection/>
    </xf>
    <xf numFmtId="0" fontId="0" fillId="0" borderId="6" xfId="0" applyFont="1" applyBorder="1" applyAlignment="1" applyProtection="1">
      <alignment/>
      <protection/>
    </xf>
    <xf numFmtId="0" fontId="1" fillId="0" borderId="9" xfId="0" applyFont="1" applyBorder="1" applyAlignment="1" applyProtection="1">
      <alignment horizontal="center" wrapText="1"/>
      <protection/>
    </xf>
    <xf numFmtId="0" fontId="1" fillId="2" borderId="2" xfId="0" applyFont="1" applyFill="1" applyBorder="1" applyAlignment="1" applyProtection="1">
      <alignment horizontal="center" vertical="center"/>
      <protection/>
    </xf>
    <xf numFmtId="0" fontId="0" fillId="0" borderId="7" xfId="0" applyFont="1" applyBorder="1" applyAlignment="1" applyProtection="1">
      <alignment/>
      <protection/>
    </xf>
    <xf numFmtId="0" fontId="0" fillId="0" borderId="13" xfId="0" applyBorder="1" applyAlignment="1" applyProtection="1">
      <alignment horizontal="center"/>
      <protection/>
    </xf>
    <xf numFmtId="0" fontId="0" fillId="0" borderId="0" xfId="0" applyFont="1" applyFill="1" applyBorder="1" applyAlignment="1" applyProtection="1">
      <alignment horizontal="center"/>
      <protection/>
    </xf>
    <xf numFmtId="0" fontId="16" fillId="0" borderId="13" xfId="0" applyFont="1" applyBorder="1" applyAlignment="1" applyProtection="1">
      <alignment horizontal="center"/>
      <protection/>
    </xf>
    <xf numFmtId="0" fontId="0" fillId="0" borderId="0" xfId="0" applyAlignment="1" applyProtection="1">
      <alignment horizontal="center"/>
      <protection/>
    </xf>
    <xf numFmtId="0" fontId="0" fillId="0" borderId="10" xfId="0" applyBorder="1" applyAlignment="1" applyProtection="1">
      <alignment horizontal="center"/>
      <protection/>
    </xf>
    <xf numFmtId="0" fontId="0" fillId="0" borderId="14" xfId="0" applyBorder="1" applyAlignment="1" applyProtection="1">
      <alignment horizontal="center" wrapText="1"/>
      <protection/>
    </xf>
    <xf numFmtId="0" fontId="0" fillId="0" borderId="11" xfId="0" applyBorder="1" applyAlignment="1" applyProtection="1">
      <alignment horizontal="center" wrapText="1"/>
      <protection/>
    </xf>
    <xf numFmtId="0" fontId="0" fillId="0" borderId="8" xfId="0" applyFont="1" applyBorder="1" applyAlignment="1" applyProtection="1">
      <alignment/>
      <protection/>
    </xf>
    <xf numFmtId="165" fontId="5" fillId="0" borderId="0" xfId="0" applyNumberFormat="1" applyFont="1" applyAlignment="1" applyProtection="1">
      <alignment/>
      <protection/>
    </xf>
    <xf numFmtId="0" fontId="0" fillId="3" borderId="3" xfId="0" applyFill="1" applyBorder="1" applyAlignment="1" applyProtection="1">
      <alignment/>
      <protection locked="0"/>
    </xf>
    <xf numFmtId="0" fontId="0" fillId="0" borderId="0" xfId="0" applyFont="1" applyBorder="1" applyAlignment="1" applyProtection="1">
      <alignment/>
      <protection/>
    </xf>
    <xf numFmtId="2" fontId="0" fillId="0" borderId="0" xfId="0" applyNumberFormat="1" applyBorder="1" applyAlignment="1" applyProtection="1">
      <alignment/>
      <protection/>
    </xf>
    <xf numFmtId="0" fontId="1" fillId="0" borderId="0" xfId="0" applyFont="1" applyFill="1" applyBorder="1" applyAlignment="1" applyProtection="1">
      <alignment horizontal="center" vertical="center"/>
      <protection/>
    </xf>
    <xf numFmtId="0" fontId="0" fillId="0" borderId="15" xfId="0" applyBorder="1" applyAlignment="1" applyProtection="1">
      <alignment horizontal="center"/>
      <protection/>
    </xf>
    <xf numFmtId="0" fontId="7" fillId="0" borderId="0" xfId="0" applyFont="1" applyAlignment="1" applyProtection="1">
      <alignment horizontal="center" vertical="center"/>
      <protection/>
    </xf>
    <xf numFmtId="0" fontId="9" fillId="0" borderId="0" xfId="0" applyFont="1" applyAlignment="1" applyProtection="1">
      <alignment horizontal="center" vertical="center"/>
      <protection/>
    </xf>
    <xf numFmtId="0" fontId="6" fillId="0" borderId="0" xfId="0" applyFont="1" applyAlignment="1" applyProtection="1" quotePrefix="1">
      <alignment horizontal="left" vertical="center"/>
      <protection/>
    </xf>
    <xf numFmtId="0" fontId="4" fillId="0" borderId="0" xfId="0" applyFont="1" applyAlignment="1" applyProtection="1">
      <alignment horizontal="center"/>
      <protection/>
    </xf>
    <xf numFmtId="0" fontId="0" fillId="0" borderId="0" xfId="0" applyFont="1" applyAlignment="1" applyProtection="1">
      <alignment horizontal="center"/>
      <protection/>
    </xf>
    <xf numFmtId="0" fontId="5" fillId="0" borderId="0" xfId="0" applyFont="1" applyAlignment="1" applyProtection="1">
      <alignment horizontal="right"/>
      <protection/>
    </xf>
    <xf numFmtId="0" fontId="5" fillId="0" borderId="0" xfId="0" applyFont="1" applyAlignment="1" applyProtection="1">
      <alignment horizontal="left"/>
      <protection/>
    </xf>
    <xf numFmtId="0" fontId="5" fillId="0" borderId="16" xfId="0" applyFont="1" applyBorder="1" applyAlignment="1" applyProtection="1">
      <alignment horizontal="right"/>
      <protection/>
    </xf>
    <xf numFmtId="1" fontId="5" fillId="0" borderId="16" xfId="0" applyNumberFormat="1" applyFont="1" applyBorder="1" applyAlignment="1" applyProtection="1">
      <alignment horizontal="center"/>
      <protection/>
    </xf>
    <xf numFmtId="0" fontId="0" fillId="0" borderId="17" xfId="0" applyBorder="1" applyAlignment="1" applyProtection="1">
      <alignment horizontal="left"/>
      <protection/>
    </xf>
    <xf numFmtId="0" fontId="0" fillId="0" borderId="10" xfId="0" applyBorder="1" applyAlignment="1" applyProtection="1" quotePrefix="1">
      <alignment horizontal="center"/>
      <protection/>
    </xf>
    <xf numFmtId="0" fontId="13" fillId="0" borderId="18" xfId="0" applyFont="1" applyBorder="1" applyAlignment="1" applyProtection="1">
      <alignment horizontal="center"/>
      <protection/>
    </xf>
    <xf numFmtId="0" fontId="1" fillId="0" borderId="0" xfId="0" applyFont="1" applyBorder="1" applyAlignment="1" applyProtection="1">
      <alignment horizontal="center" vertical="center"/>
      <protection/>
    </xf>
    <xf numFmtId="0" fontId="0" fillId="0" borderId="16" xfId="0" applyBorder="1" applyAlignment="1" applyProtection="1">
      <alignment horizontal="center"/>
      <protection/>
    </xf>
    <xf numFmtId="0" fontId="0" fillId="0" borderId="0" xfId="0" applyBorder="1" applyAlignment="1" applyProtection="1">
      <alignment/>
      <protection/>
    </xf>
    <xf numFmtId="0" fontId="5" fillId="0" borderId="16" xfId="0" applyFont="1" applyBorder="1" applyAlignment="1" applyProtection="1">
      <alignment horizontal="center"/>
      <protection/>
    </xf>
    <xf numFmtId="2" fontId="0" fillId="0" borderId="3" xfId="0" applyNumberFormat="1" applyBorder="1" applyAlignment="1" applyProtection="1">
      <alignment horizontal="right"/>
      <protection/>
    </xf>
    <xf numFmtId="0" fontId="0" fillId="0" borderId="12" xfId="0" applyBorder="1" applyAlignment="1" applyProtection="1">
      <alignment wrapText="1"/>
      <protection/>
    </xf>
    <xf numFmtId="0" fontId="0" fillId="0" borderId="0" xfId="0" applyBorder="1" applyAlignment="1" applyProtection="1">
      <alignment horizontal="center"/>
      <protection/>
    </xf>
    <xf numFmtId="0" fontId="1" fillId="4" borderId="1" xfId="0" applyFont="1" applyFill="1" applyBorder="1" applyAlignment="1" applyProtection="1">
      <alignment horizontal="center" vertical="center"/>
      <protection/>
    </xf>
    <xf numFmtId="2" fontId="0" fillId="0" borderId="1" xfId="0" applyNumberFormat="1" applyBorder="1" applyAlignment="1" applyProtection="1">
      <alignment horizontal="right"/>
      <protection/>
    </xf>
    <xf numFmtId="0" fontId="0" fillId="0" borderId="12" xfId="0" applyBorder="1" applyAlignment="1" applyProtection="1">
      <alignment/>
      <protection/>
    </xf>
    <xf numFmtId="0" fontId="1" fillId="5" borderId="11" xfId="0" applyFont="1" applyFill="1" applyBorder="1" applyAlignment="1" applyProtection="1">
      <alignment horizontal="center" vertical="center"/>
      <protection/>
    </xf>
    <xf numFmtId="0" fontId="14" fillId="0" borderId="13" xfId="0" applyFont="1" applyBorder="1" applyAlignment="1" applyProtection="1">
      <alignment horizontal="center" vertical="top" wrapText="1"/>
      <protection/>
    </xf>
    <xf numFmtId="0" fontId="1" fillId="5" borderId="19" xfId="0" applyFont="1" applyFill="1" applyBorder="1" applyAlignment="1" applyProtection="1">
      <alignment horizontal="center" vertical="center"/>
      <protection/>
    </xf>
    <xf numFmtId="0" fontId="1" fillId="5" borderId="20" xfId="0" applyFont="1" applyFill="1" applyBorder="1" applyAlignment="1" applyProtection="1">
      <alignment horizontal="center" vertical="center"/>
      <protection/>
    </xf>
    <xf numFmtId="0" fontId="15" fillId="0" borderId="21" xfId="0" applyFont="1" applyBorder="1" applyAlignment="1" applyProtection="1">
      <alignment horizontal="center" vertical="top" wrapText="1"/>
      <protection/>
    </xf>
    <xf numFmtId="0" fontId="7" fillId="0" borderId="0" xfId="0" applyFont="1" applyAlignment="1" applyProtection="1">
      <alignment horizontal="right" vertical="center"/>
      <protection/>
    </xf>
    <xf numFmtId="0" fontId="0" fillId="0" borderId="0" xfId="0" applyAlignment="1" applyProtection="1">
      <alignment vertical="center"/>
      <protection/>
    </xf>
    <xf numFmtId="0" fontId="5" fillId="0" borderId="16" xfId="0" applyFont="1" applyBorder="1" applyAlignment="1" applyProtection="1">
      <alignment horizontal="left"/>
      <protection/>
    </xf>
    <xf numFmtId="0" fontId="0" fillId="0" borderId="16" xfId="0" applyBorder="1" applyAlignment="1" applyProtection="1">
      <alignment/>
      <protection/>
    </xf>
    <xf numFmtId="0" fontId="0" fillId="0" borderId="0" xfId="0" applyBorder="1" applyAlignment="1" applyProtection="1">
      <alignment vertical="center"/>
      <protection/>
    </xf>
    <xf numFmtId="0" fontId="0" fillId="3" borderId="0" xfId="0" applyFill="1" applyBorder="1" applyAlignment="1" applyProtection="1">
      <alignment/>
      <protection/>
    </xf>
    <xf numFmtId="2" fontId="0" fillId="3" borderId="0" xfId="0" applyNumberFormat="1" applyFill="1" applyBorder="1" applyAlignment="1" applyProtection="1">
      <alignment/>
      <protection/>
    </xf>
    <xf numFmtId="0" fontId="0" fillId="0" borderId="22" xfId="0" applyBorder="1" applyAlignment="1" applyProtection="1">
      <alignment/>
      <protection/>
    </xf>
    <xf numFmtId="0" fontId="1" fillId="3" borderId="13" xfId="0" applyFont="1" applyFill="1" applyBorder="1" applyAlignment="1" applyProtection="1">
      <alignment horizontal="center" vertical="center"/>
      <protection/>
    </xf>
    <xf numFmtId="0" fontId="1" fillId="3" borderId="1" xfId="0" applyFont="1" applyFill="1" applyBorder="1" applyAlignment="1" applyProtection="1">
      <alignment horizontal="center" vertical="center"/>
      <protection/>
    </xf>
    <xf numFmtId="0" fontId="13" fillId="0" borderId="9" xfId="0" applyFont="1" applyBorder="1" applyAlignment="1" applyProtection="1">
      <alignment horizontal="center"/>
      <protection/>
    </xf>
    <xf numFmtId="0" fontId="13" fillId="0" borderId="23" xfId="0" applyFont="1" applyBorder="1" applyAlignment="1" applyProtection="1">
      <alignment horizontal="center" vertical="center"/>
      <protection/>
    </xf>
    <xf numFmtId="0" fontId="0" fillId="0" borderId="11" xfId="0" applyBorder="1" applyAlignment="1" applyProtection="1" quotePrefix="1">
      <alignment horizontal="center"/>
      <protection/>
    </xf>
    <xf numFmtId="0" fontId="13" fillId="0" borderId="1" xfId="0" applyFont="1" applyBorder="1" applyAlignment="1" applyProtection="1">
      <alignment horizontal="center"/>
      <protection/>
    </xf>
    <xf numFmtId="0" fontId="5" fillId="0" borderId="0" xfId="0" applyFont="1" applyBorder="1" applyAlignment="1" applyProtection="1">
      <alignment horizontal="right"/>
      <protection/>
    </xf>
    <xf numFmtId="0" fontId="0" fillId="0" borderId="1" xfId="0" applyFont="1" applyBorder="1" applyAlignment="1" applyProtection="1">
      <alignment/>
      <protection/>
    </xf>
    <xf numFmtId="1" fontId="0" fillId="0" borderId="24" xfId="0" applyNumberFormat="1" applyFill="1" applyBorder="1" applyAlignment="1" applyProtection="1">
      <alignment horizontal="right"/>
      <protection/>
    </xf>
    <xf numFmtId="165" fontId="0" fillId="0" borderId="0" xfId="0" applyNumberFormat="1" applyAlignment="1" applyProtection="1">
      <alignment/>
      <protection/>
    </xf>
    <xf numFmtId="0" fontId="1" fillId="2" borderId="4" xfId="0" applyFont="1" applyFill="1" applyBorder="1" applyAlignment="1" applyProtection="1">
      <alignment horizontal="center" vertical="center"/>
      <protection/>
    </xf>
    <xf numFmtId="0" fontId="0" fillId="0" borderId="4" xfId="0" applyFont="1" applyBorder="1" applyAlignment="1" applyProtection="1">
      <alignment/>
      <protection/>
    </xf>
    <xf numFmtId="1" fontId="0" fillId="0" borderId="10" xfId="0" applyNumberFormat="1" applyFill="1" applyBorder="1" applyAlignment="1" applyProtection="1">
      <alignment horizontal="right"/>
      <protection/>
    </xf>
    <xf numFmtId="0" fontId="1" fillId="2" borderId="3" xfId="0" applyFont="1" applyFill="1" applyBorder="1" applyAlignment="1" applyProtection="1">
      <alignment horizontal="center" vertical="center"/>
      <protection/>
    </xf>
    <xf numFmtId="0" fontId="12" fillId="0" borderId="0" xfId="0" applyFont="1" applyAlignment="1">
      <alignment/>
    </xf>
    <xf numFmtId="2" fontId="0" fillId="0" borderId="3" xfId="0" applyNumberFormat="1" applyFill="1" applyBorder="1" applyAlignment="1" applyProtection="1">
      <alignment horizontal="right"/>
      <protection/>
    </xf>
    <xf numFmtId="0" fontId="1" fillId="0" borderId="1" xfId="0" applyFont="1" applyBorder="1" applyAlignment="1" applyProtection="1">
      <alignment horizontal="center" vertical="center"/>
      <protection/>
    </xf>
    <xf numFmtId="0" fontId="12" fillId="0" borderId="1" xfId="0" applyFont="1" applyBorder="1" applyAlignment="1">
      <alignment/>
    </xf>
    <xf numFmtId="0" fontId="1" fillId="0" borderId="4" xfId="0" applyFont="1" applyBorder="1" applyAlignment="1" applyProtection="1">
      <alignment horizontal="center" vertical="center"/>
      <protection/>
    </xf>
    <xf numFmtId="0" fontId="12" fillId="0" borderId="4" xfId="0" applyFont="1" applyBorder="1" applyAlignment="1">
      <alignment/>
    </xf>
    <xf numFmtId="2" fontId="0" fillId="0" borderId="10" xfId="0" applyNumberFormat="1" applyFill="1" applyBorder="1" applyAlignment="1" applyProtection="1">
      <alignment horizontal="right"/>
      <protection/>
    </xf>
    <xf numFmtId="2" fontId="0" fillId="0" borderId="10" xfId="0" applyNumberFormat="1" applyBorder="1" applyAlignment="1" applyProtection="1">
      <alignment horizontal="right"/>
      <protection/>
    </xf>
    <xf numFmtId="0" fontId="1" fillId="4" borderId="4" xfId="0" applyFont="1" applyFill="1" applyBorder="1" applyAlignment="1" applyProtection="1">
      <alignment horizontal="center" vertical="center"/>
      <protection/>
    </xf>
    <xf numFmtId="2" fontId="0" fillId="0" borderId="4" xfId="0" applyNumberFormat="1" applyBorder="1" applyAlignment="1" applyProtection="1">
      <alignment horizontal="right"/>
      <protection/>
    </xf>
    <xf numFmtId="1" fontId="0" fillId="0" borderId="3" xfId="0" applyNumberFormat="1" applyBorder="1" applyAlignment="1" applyProtection="1">
      <alignment/>
      <protection locked="0"/>
    </xf>
    <xf numFmtId="165" fontId="0" fillId="0" borderId="3" xfId="0" applyNumberFormat="1" applyBorder="1" applyAlignment="1" applyProtection="1">
      <alignment/>
      <protection/>
    </xf>
    <xf numFmtId="1" fontId="0" fillId="0" borderId="2" xfId="0" applyNumberFormat="1" applyBorder="1" applyAlignment="1" applyProtection="1">
      <alignment/>
      <protection locked="0"/>
    </xf>
    <xf numFmtId="1" fontId="0" fillId="0" borderId="4" xfId="0" applyNumberFormat="1" applyFont="1" applyFill="1" applyBorder="1" applyAlignment="1" applyProtection="1">
      <alignment horizontal="center" vertical="center"/>
      <protection locked="0"/>
    </xf>
    <xf numFmtId="1" fontId="0" fillId="0" borderId="4" xfId="0" applyNumberFormat="1" applyFill="1" applyBorder="1" applyAlignment="1" applyProtection="1">
      <alignment/>
      <protection locked="0"/>
    </xf>
    <xf numFmtId="165" fontId="0" fillId="0" borderId="10" xfId="0" applyNumberFormat="1" applyBorder="1" applyAlignment="1" applyProtection="1">
      <alignment/>
      <protection/>
    </xf>
    <xf numFmtId="1" fontId="0" fillId="3" borderId="9" xfId="0" applyNumberFormat="1" applyFill="1" applyBorder="1" applyAlignment="1" applyProtection="1">
      <alignment/>
      <protection locked="0"/>
    </xf>
    <xf numFmtId="165" fontId="0" fillId="3" borderId="9" xfId="0" applyNumberFormat="1" applyFill="1" applyBorder="1" applyAlignment="1" applyProtection="1">
      <alignment/>
      <protection locked="0"/>
    </xf>
    <xf numFmtId="165" fontId="0" fillId="0" borderId="22" xfId="0" applyNumberFormat="1" applyBorder="1" applyAlignment="1" applyProtection="1">
      <alignment/>
      <protection/>
    </xf>
    <xf numFmtId="1" fontId="0" fillId="3" borderId="3" xfId="0" applyNumberFormat="1" applyFill="1" applyBorder="1" applyAlignment="1" applyProtection="1">
      <alignment/>
      <protection locked="0"/>
    </xf>
    <xf numFmtId="165" fontId="0" fillId="3" borderId="3" xfId="0" applyNumberFormat="1" applyFill="1" applyBorder="1" applyAlignment="1" applyProtection="1">
      <alignment/>
      <protection locked="0"/>
    </xf>
    <xf numFmtId="0" fontId="5" fillId="0" borderId="0" xfId="0" applyFont="1" applyAlignment="1" applyProtection="1">
      <alignment horizontal="left"/>
      <protection/>
    </xf>
    <xf numFmtId="0" fontId="0" fillId="0" borderId="17" xfId="0" applyBorder="1" applyAlignment="1" applyProtection="1">
      <alignment horizontal="left"/>
      <protection/>
    </xf>
    <xf numFmtId="0" fontId="13" fillId="0" borderId="11" xfId="0" applyFont="1" applyBorder="1" applyAlignment="1" applyProtection="1">
      <alignment horizontal="center"/>
      <protection/>
    </xf>
    <xf numFmtId="0" fontId="13" fillId="0" borderId="14" xfId="0" applyFont="1" applyBorder="1" applyAlignment="1" applyProtection="1">
      <alignment horizontal="center"/>
      <protection/>
    </xf>
    <xf numFmtId="0" fontId="13" fillId="0" borderId="25" xfId="0" applyFont="1" applyBorder="1" applyAlignment="1" applyProtection="1">
      <alignment horizontal="center"/>
      <protection/>
    </xf>
    <xf numFmtId="0" fontId="5" fillId="0" borderId="16" xfId="0" applyFont="1" applyBorder="1" applyAlignment="1" applyProtection="1">
      <alignment horizontal="right"/>
      <protection/>
    </xf>
    <xf numFmtId="0" fontId="5" fillId="0" borderId="0" xfId="0" applyFont="1" applyAlignment="1">
      <alignment horizontal="center"/>
    </xf>
    <xf numFmtId="0" fontId="18" fillId="0" borderId="0" xfId="0" applyFont="1" applyAlignment="1">
      <alignment wrapText="1"/>
    </xf>
    <xf numFmtId="0" fontId="0" fillId="0" borderId="0" xfId="0" applyAlignment="1">
      <alignment wrapText="1"/>
    </xf>
    <xf numFmtId="0" fontId="19" fillId="0" borderId="0" xfId="0" applyFont="1" applyAlignment="1">
      <alignment wrapText="1"/>
    </xf>
    <xf numFmtId="0" fontId="2" fillId="0" borderId="0" xfId="20" applyAlignment="1">
      <alignment/>
    </xf>
    <xf numFmtId="0" fontId="5" fillId="0" borderId="0" xfId="0" applyFont="1" applyAlignment="1" applyProtection="1">
      <alignment horizontal="left" wrapText="1"/>
      <protection/>
    </xf>
    <xf numFmtId="0" fontId="5" fillId="0" borderId="17" xfId="0" applyFont="1" applyBorder="1" applyAlignment="1" applyProtection="1">
      <alignment horizontal="left" wrapText="1"/>
      <protection/>
    </xf>
    <xf numFmtId="0" fontId="6" fillId="0" borderId="0" xfId="0" applyFont="1" applyAlignment="1" applyProtection="1">
      <alignment horizontal="center" vertical="center"/>
      <protection/>
    </xf>
    <xf numFmtId="0" fontId="0" fillId="0" borderId="0" xfId="0" applyAlignment="1" applyProtection="1">
      <alignment horizontal="center" vertical="center"/>
      <protection/>
    </xf>
    <xf numFmtId="0" fontId="5" fillId="0" borderId="0" xfId="0" applyFont="1" applyAlignment="1" applyProtection="1">
      <alignment/>
      <protection/>
    </xf>
    <xf numFmtId="0" fontId="11" fillId="0" borderId="0" xfId="0" applyFont="1" applyAlignment="1" applyProtection="1">
      <alignment horizontal="center" vertical="center"/>
      <protection/>
    </xf>
    <xf numFmtId="0" fontId="5" fillId="0" borderId="0" xfId="0" applyFont="1" applyAlignment="1" applyProtection="1">
      <alignment horizontal="center"/>
      <protection/>
    </xf>
    <xf numFmtId="0" fontId="6" fillId="0" borderId="0" xfId="0" applyFont="1" applyAlignment="1" applyProtection="1">
      <alignment horizontal="right" vertical="center"/>
      <protection/>
    </xf>
    <xf numFmtId="0" fontId="0" fillId="0" borderId="0" xfId="0" applyAlignment="1" applyProtection="1">
      <alignment horizontal="right" vertical="center"/>
      <protection/>
    </xf>
    <xf numFmtId="0" fontId="0" fillId="0" borderId="17" xfId="0" applyBorder="1" applyAlignment="1" applyProtection="1">
      <alignment horizontal="right" vertical="center"/>
      <protection/>
    </xf>
    <xf numFmtId="0" fontId="9" fillId="0" borderId="0" xfId="0" applyFont="1" applyAlignment="1" applyProtection="1">
      <alignment horizontal="center" vertical="center"/>
      <protection/>
    </xf>
    <xf numFmtId="0" fontId="13" fillId="0" borderId="9" xfId="0" applyFont="1" applyBorder="1" applyAlignment="1" applyProtection="1">
      <alignment horizontal="center" vertical="center"/>
      <protection/>
    </xf>
    <xf numFmtId="0" fontId="13" fillId="0" borderId="15" xfId="0" applyFont="1" applyBorder="1" applyAlignment="1" applyProtection="1">
      <alignment horizontal="center"/>
      <protection/>
    </xf>
    <xf numFmtId="0" fontId="0" fillId="0" borderId="17" xfId="0" applyBorder="1" applyAlignment="1" applyProtection="1">
      <alignment horizontal="left" wrapText="1"/>
      <protection/>
    </xf>
    <xf numFmtId="0" fontId="5" fillId="0" borderId="17" xfId="0" applyFont="1" applyBorder="1" applyAlignment="1" applyProtection="1">
      <alignment horizontal="left"/>
      <protection/>
    </xf>
    <xf numFmtId="0" fontId="0" fillId="0" borderId="11" xfId="0" applyFont="1" applyBorder="1" applyAlignment="1" applyProtection="1">
      <alignment horizontal="center"/>
      <protection/>
    </xf>
    <xf numFmtId="0" fontId="0" fillId="0" borderId="25" xfId="0" applyFont="1" applyBorder="1" applyAlignment="1" applyProtection="1">
      <alignment horizontal="center"/>
      <protection/>
    </xf>
    <xf numFmtId="16" fontId="0" fillId="0" borderId="11" xfId="0" applyNumberFormat="1" applyFont="1" applyBorder="1" applyAlignment="1" applyProtection="1" quotePrefix="1">
      <alignment horizontal="center"/>
      <protection/>
    </xf>
    <xf numFmtId="0" fontId="0" fillId="0" borderId="14" xfId="0" applyBorder="1" applyAlignment="1" applyProtection="1">
      <alignment horizontal="center"/>
      <protection/>
    </xf>
    <xf numFmtId="0" fontId="0" fillId="0" borderId="9" xfId="0" applyBorder="1" applyAlignment="1" applyProtection="1">
      <alignment horizontal="center" wrapText="1"/>
      <protection/>
    </xf>
    <xf numFmtId="0" fontId="0" fillId="0" borderId="15" xfId="0" applyBorder="1" applyAlignment="1" applyProtection="1">
      <alignment horizontal="center" wrapText="1"/>
      <protection/>
    </xf>
    <xf numFmtId="0" fontId="12" fillId="0" borderId="9" xfId="0" applyFont="1" applyBorder="1" applyAlignment="1" applyProtection="1">
      <alignment horizontal="center" wrapText="1"/>
      <protection/>
    </xf>
    <xf numFmtId="0" fontId="12" fillId="0" borderId="15" xfId="0" applyFont="1" applyBorder="1" applyAlignment="1" applyProtection="1">
      <alignment horizontal="center" wrapText="1"/>
      <protection/>
    </xf>
    <xf numFmtId="0" fontId="5" fillId="0" borderId="16" xfId="0" applyFont="1" applyBorder="1" applyAlignment="1" applyProtection="1">
      <alignment horizontal="center"/>
      <protection/>
    </xf>
    <xf numFmtId="0" fontId="0" fillId="0" borderId="5" xfId="0" applyBorder="1" applyAlignment="1" applyProtection="1">
      <alignment horizontal="center" wrapText="1"/>
      <protection/>
    </xf>
    <xf numFmtId="0" fontId="13" fillId="0" borderId="3" xfId="0" applyFont="1" applyBorder="1" applyAlignment="1" applyProtection="1">
      <alignment horizontal="center" wrapText="1"/>
      <protection/>
    </xf>
    <xf numFmtId="0" fontId="13" fillId="0" borderId="1" xfId="0" applyFont="1" applyBorder="1" applyAlignment="1" applyProtection="1">
      <alignment horizontal="center" wrapText="1"/>
      <protection/>
    </xf>
    <xf numFmtId="0" fontId="13" fillId="0" borderId="23" xfId="0" applyFont="1" applyBorder="1" applyAlignment="1" applyProtection="1">
      <alignment horizontal="center" wrapText="1"/>
      <protection/>
    </xf>
    <xf numFmtId="0" fontId="13" fillId="0" borderId="18" xfId="0" applyFont="1" applyBorder="1" applyAlignment="1" applyProtection="1">
      <alignment horizontal="center" wrapText="1"/>
      <protection/>
    </xf>
    <xf numFmtId="0" fontId="0" fillId="0" borderId="14" xfId="0" applyFont="1" applyBorder="1" applyAlignment="1" applyProtection="1">
      <alignment horizontal="center"/>
      <protection/>
    </xf>
    <xf numFmtId="0" fontId="1" fillId="3" borderId="13" xfId="0" applyFont="1" applyFill="1" applyBorder="1" applyAlignment="1" applyProtection="1">
      <alignment horizontal="center" vertical="center"/>
      <protection/>
    </xf>
    <xf numFmtId="0" fontId="1" fillId="3" borderId="26" xfId="0" applyFont="1" applyFill="1" applyBorder="1" applyAlignment="1" applyProtection="1">
      <alignment horizontal="center" vertical="center"/>
      <protection/>
    </xf>
    <xf numFmtId="0" fontId="0" fillId="0" borderId="27" xfId="0" applyFont="1" applyBorder="1" applyAlignment="1" applyProtection="1">
      <alignment horizontal="center"/>
      <protection/>
    </xf>
    <xf numFmtId="0" fontId="0" fillId="0" borderId="28" xfId="0" applyFont="1" applyBorder="1" applyAlignment="1" applyProtection="1">
      <alignment horizontal="center"/>
      <protection/>
    </xf>
    <xf numFmtId="0" fontId="1" fillId="2" borderId="13" xfId="0" applyFont="1" applyFill="1" applyBorder="1" applyAlignment="1" applyProtection="1">
      <alignment horizontal="center" vertical="center"/>
      <protection/>
    </xf>
    <xf numFmtId="0" fontId="1" fillId="2" borderId="26" xfId="0" applyFont="1" applyFill="1" applyBorder="1" applyAlignment="1" applyProtection="1">
      <alignment horizontal="center" vertical="center"/>
      <protection/>
    </xf>
    <xf numFmtId="0" fontId="0" fillId="0" borderId="27" xfId="0" applyBorder="1" applyAlignment="1" applyProtection="1">
      <alignment horizontal="center" wrapText="1"/>
      <protection/>
    </xf>
    <xf numFmtId="0" fontId="1" fillId="3" borderId="29" xfId="0" applyFont="1" applyFill="1" applyBorder="1" applyAlignment="1" applyProtection="1">
      <alignment horizontal="center" vertical="center"/>
      <protection/>
    </xf>
    <xf numFmtId="0" fontId="1" fillId="3" borderId="30" xfId="0" applyFont="1" applyFill="1" applyBorder="1" applyAlignment="1" applyProtection="1">
      <alignment horizontal="center" vertical="center"/>
      <protection/>
    </xf>
    <xf numFmtId="0" fontId="1" fillId="3" borderId="31" xfId="0" applyFont="1" applyFill="1" applyBorder="1" applyAlignment="1" applyProtection="1">
      <alignment horizontal="center" vertical="center"/>
      <protection/>
    </xf>
    <xf numFmtId="0" fontId="5" fillId="0" borderId="16" xfId="0" applyFont="1" applyBorder="1" applyAlignment="1" applyProtection="1">
      <alignment/>
      <protection/>
    </xf>
    <xf numFmtId="0" fontId="6"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0" fillId="0" borderId="9" xfId="0" applyBorder="1" applyAlignment="1" applyProtection="1">
      <alignment horizontal="center" vertical="center"/>
      <protection/>
    </xf>
    <xf numFmtId="0" fontId="0" fillId="0" borderId="15" xfId="0" applyBorder="1" applyAlignment="1" applyProtection="1">
      <alignment horizontal="center"/>
      <protection/>
    </xf>
    <xf numFmtId="0" fontId="0" fillId="0" borderId="11" xfId="0" applyBorder="1" applyAlignment="1" applyProtection="1">
      <alignment horizontal="center" vertical="center"/>
      <protection/>
    </xf>
    <xf numFmtId="0" fontId="0" fillId="0" borderId="25" xfId="0" applyBorder="1" applyAlignment="1" applyProtection="1">
      <alignment horizontal="center" vertical="center"/>
      <protection/>
    </xf>
    <xf numFmtId="0" fontId="0" fillId="0" borderId="14" xfId="0" applyBorder="1" applyAlignment="1" applyProtection="1">
      <alignment horizontal="center" vertical="center"/>
      <protection/>
    </xf>
    <xf numFmtId="0" fontId="5" fillId="0" borderId="17" xfId="0" applyFont="1" applyBorder="1" applyAlignment="1" applyProtection="1">
      <alignment horizontal="center"/>
      <protection/>
    </xf>
    <xf numFmtId="0" fontId="15" fillId="0" borderId="32" xfId="0" applyFont="1" applyBorder="1" applyAlignment="1" applyProtection="1">
      <alignment horizontal="left" vertical="top" wrapText="1"/>
      <protection/>
    </xf>
    <xf numFmtId="0" fontId="15" fillId="0" borderId="0" xfId="0" applyFont="1" applyBorder="1" applyAlignment="1" applyProtection="1">
      <alignment horizontal="left" vertical="top" wrapText="1"/>
      <protection/>
    </xf>
    <xf numFmtId="0" fontId="14" fillId="0" borderId="32" xfId="0" applyFont="1" applyBorder="1" applyAlignment="1" applyProtection="1">
      <alignment horizontal="left" vertical="top" wrapText="1"/>
      <protection/>
    </xf>
    <xf numFmtId="0" fontId="14" fillId="0" borderId="0" xfId="0" applyFont="1" applyBorder="1" applyAlignment="1" applyProtection="1">
      <alignment horizontal="left" vertical="top" wrapText="1"/>
      <protection/>
    </xf>
    <xf numFmtId="0" fontId="0" fillId="0" borderId="15" xfId="0" applyBorder="1" applyAlignment="1" applyProtection="1">
      <alignment horizontal="center" vertical="center"/>
      <protection/>
    </xf>
    <xf numFmtId="0" fontId="17" fillId="0" borderId="0" xfId="0" applyFont="1" applyAlignment="1" applyProtection="1">
      <alignment horizontal="center"/>
      <protection/>
    </xf>
    <xf numFmtId="0" fontId="17" fillId="0" borderId="17" xfId="0" applyFont="1" applyBorder="1" applyAlignment="1" applyProtection="1">
      <alignment horizontal="center"/>
      <protection/>
    </xf>
    <xf numFmtId="0" fontId="0" fillId="0" borderId="11" xfId="0" applyBorder="1" applyAlignment="1" applyProtection="1">
      <alignment horizontal="center"/>
      <protection/>
    </xf>
    <xf numFmtId="0" fontId="5" fillId="0" borderId="0" xfId="0" applyFont="1" applyBorder="1" applyAlignment="1" applyProtection="1">
      <alignment/>
      <protection/>
    </xf>
    <xf numFmtId="165" fontId="0" fillId="0" borderId="5" xfId="0" applyNumberFormat="1" applyBorder="1" applyAlignment="1" applyProtection="1">
      <alignment/>
      <protection/>
    </xf>
    <xf numFmtId="0" fontId="0" fillId="0" borderId="9" xfId="0" applyBorder="1" applyAlignment="1" applyProtection="1">
      <alignment horizontal="center"/>
      <protection/>
    </xf>
    <xf numFmtId="165" fontId="0" fillId="0" borderId="33" xfId="0" applyNumberFormat="1" applyBorder="1" applyAlignment="1" applyProtection="1">
      <alignment/>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00FF00"/>
        </patternFill>
      </fill>
      <border/>
    </dxf>
    <dxf>
      <fill>
        <patternFill>
          <bgColor rgb="FFFF00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de.state.or.us/search/page/?=1193"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26"/>
  <sheetViews>
    <sheetView tabSelected="1" workbookViewId="0" topLeftCell="A1">
      <selection activeCell="A1" sqref="A1"/>
    </sheetView>
  </sheetViews>
  <sheetFormatPr defaultColWidth="9.140625" defaultRowHeight="12.75"/>
  <cols>
    <col min="1" max="1" width="5.8515625" style="0" customWidth="1"/>
    <col min="2" max="2" width="64.28125" style="0" customWidth="1"/>
  </cols>
  <sheetData>
    <row r="1" ht="15.75">
      <c r="B1" s="129" t="s">
        <v>85</v>
      </c>
    </row>
    <row r="2" ht="12.75">
      <c r="B2" s="130" t="s">
        <v>99</v>
      </c>
    </row>
    <row r="4" spans="1:2" ht="12.75">
      <c r="A4">
        <v>1</v>
      </c>
      <c r="B4" t="s">
        <v>100</v>
      </c>
    </row>
    <row r="5" spans="1:2" ht="12.75">
      <c r="A5">
        <v>2</v>
      </c>
      <c r="B5" t="s">
        <v>101</v>
      </c>
    </row>
    <row r="6" spans="1:2" ht="25.5">
      <c r="A6">
        <v>3</v>
      </c>
      <c r="B6" s="131" t="s">
        <v>102</v>
      </c>
    </row>
    <row r="7" spans="1:2" ht="12.75">
      <c r="A7">
        <v>4</v>
      </c>
      <c r="B7" t="s">
        <v>86</v>
      </c>
    </row>
    <row r="8" spans="1:2" ht="38.25">
      <c r="A8">
        <v>5</v>
      </c>
      <c r="B8" s="131" t="s">
        <v>87</v>
      </c>
    </row>
    <row r="9" spans="1:2" ht="76.5">
      <c r="A9">
        <v>6</v>
      </c>
      <c r="B9" s="131" t="s">
        <v>97</v>
      </c>
    </row>
    <row r="10" spans="1:2" ht="51">
      <c r="A10">
        <v>7</v>
      </c>
      <c r="B10" s="131" t="s">
        <v>96</v>
      </c>
    </row>
    <row r="11" spans="1:2" ht="25.5">
      <c r="A11">
        <v>8</v>
      </c>
      <c r="B11" s="131" t="s">
        <v>103</v>
      </c>
    </row>
    <row r="12" spans="1:2" ht="12.75">
      <c r="A12">
        <v>9</v>
      </c>
      <c r="B12" t="s">
        <v>86</v>
      </c>
    </row>
    <row r="13" spans="1:2" ht="38.25">
      <c r="A13">
        <v>10</v>
      </c>
      <c r="B13" s="131" t="s">
        <v>88</v>
      </c>
    </row>
    <row r="14" spans="1:2" ht="38.25">
      <c r="A14">
        <v>11</v>
      </c>
      <c r="B14" s="131" t="s">
        <v>89</v>
      </c>
    </row>
    <row r="15" spans="1:2" ht="57" customHeight="1">
      <c r="A15">
        <v>12</v>
      </c>
      <c r="B15" s="131" t="s">
        <v>98</v>
      </c>
    </row>
    <row r="16" spans="1:2" ht="12.75">
      <c r="A16">
        <v>13</v>
      </c>
      <c r="B16" s="131" t="s">
        <v>104</v>
      </c>
    </row>
    <row r="17" ht="12.75">
      <c r="B17" t="s">
        <v>90</v>
      </c>
    </row>
    <row r="18" spans="1:2" ht="25.5">
      <c r="A18">
        <v>14</v>
      </c>
      <c r="B18" s="131" t="s">
        <v>91</v>
      </c>
    </row>
    <row r="19" spans="1:2" ht="12.75">
      <c r="A19">
        <v>15</v>
      </c>
      <c r="B19" s="131" t="s">
        <v>105</v>
      </c>
    </row>
    <row r="21" ht="25.5">
      <c r="B21" s="132" t="s">
        <v>92</v>
      </c>
    </row>
    <row r="22" ht="12.75">
      <c r="B22" s="132"/>
    </row>
    <row r="23" ht="38.25" customHeight="1">
      <c r="B23" s="130" t="s">
        <v>93</v>
      </c>
    </row>
    <row r="25" ht="12.75">
      <c r="B25" t="s">
        <v>94</v>
      </c>
    </row>
    <row r="26" ht="12.75">
      <c r="B26" s="133" t="s">
        <v>95</v>
      </c>
    </row>
  </sheetData>
  <sheetProtection sheet="1" objects="1" scenarios="1"/>
  <hyperlinks>
    <hyperlink ref="B26" r:id="rId1" display="http://www.ode.state.or.us/search/page/?=1193"/>
  </hyperlinks>
  <printOptions/>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sheetPr>
    <pageSetUpPr fitToPage="1"/>
  </sheetPr>
  <dimension ref="A1:S35"/>
  <sheetViews>
    <sheetView workbookViewId="0" topLeftCell="A1">
      <pane ySplit="3" topLeftCell="BM4" activePane="bottomLeft" state="frozen"/>
      <selection pane="topLeft" activeCell="A1" sqref="A1"/>
      <selection pane="bottomLeft" activeCell="A4" sqref="A4"/>
    </sheetView>
  </sheetViews>
  <sheetFormatPr defaultColWidth="9.140625" defaultRowHeight="12.75"/>
  <cols>
    <col min="1" max="1" width="12.28125" style="0" customWidth="1"/>
    <col min="2" max="2" width="27.57421875" style="1" customWidth="1"/>
    <col min="3" max="3" width="10.7109375" style="1" customWidth="1"/>
    <col min="4" max="4" width="11.57421875" style="1" customWidth="1"/>
    <col min="5" max="5" width="10.140625" style="1" customWidth="1"/>
    <col min="6" max="6" width="10.8515625" style="1" customWidth="1"/>
    <col min="7" max="7" width="10.421875" style="0" customWidth="1"/>
    <col min="8" max="23" width="6.28125" style="0" customWidth="1"/>
  </cols>
  <sheetData>
    <row r="1" spans="1:19" s="3" customFormat="1" ht="21" customHeight="1">
      <c r="A1" s="136" t="s">
        <v>75</v>
      </c>
      <c r="B1" s="137"/>
      <c r="C1" s="137"/>
      <c r="D1" s="137"/>
      <c r="E1" s="137"/>
      <c r="F1" s="137"/>
      <c r="G1" s="2"/>
      <c r="H1" s="2"/>
      <c r="I1" s="2"/>
      <c r="J1" s="2"/>
      <c r="K1" s="2"/>
      <c r="L1" s="2"/>
      <c r="M1" s="2"/>
      <c r="N1" s="2"/>
      <c r="O1" s="2"/>
      <c r="P1" s="2"/>
      <c r="Q1" s="2"/>
      <c r="R1" s="2"/>
      <c r="S1" s="4"/>
    </row>
    <row r="2" spans="1:19" s="3" customFormat="1" ht="18" customHeight="1">
      <c r="A2" s="139" t="s">
        <v>10</v>
      </c>
      <c r="B2" s="139"/>
      <c r="C2" s="139"/>
      <c r="D2" s="139"/>
      <c r="E2" s="139"/>
      <c r="F2" s="139"/>
      <c r="G2" s="2"/>
      <c r="H2" s="2"/>
      <c r="I2" s="2"/>
      <c r="J2" s="2"/>
      <c r="K2" s="2"/>
      <c r="L2" s="2"/>
      <c r="M2" s="2"/>
      <c r="N2" s="2"/>
      <c r="O2" s="2"/>
      <c r="P2" s="2"/>
      <c r="Q2" s="2"/>
      <c r="R2" s="2"/>
      <c r="S2" s="4"/>
    </row>
    <row r="3" spans="1:6" s="3" customFormat="1" ht="16.5" customHeight="1">
      <c r="A3" s="22" t="s">
        <v>4</v>
      </c>
      <c r="B3" s="23" t="s">
        <v>107</v>
      </c>
      <c r="C3" s="141" t="s">
        <v>45</v>
      </c>
      <c r="D3" s="142"/>
      <c r="E3" s="143"/>
      <c r="F3" s="21" t="str">
        <f>IF(OR(C8="PENDING",D8="PENDING",E8="PENDING"),"PENDING",IF(OR(C9="NOT MET",C10="NOT MET",C11="NOT MET",D9="NOT MET",D10="NOT MET",D11="NOT MET",E8="NOT MET"),"NOT MET","MET"))</f>
        <v>PENDING</v>
      </c>
    </row>
    <row r="4" spans="1:6" s="3" customFormat="1" ht="16.5" customHeight="1">
      <c r="A4" s="22"/>
      <c r="B4" s="23"/>
      <c r="C4" s="24"/>
      <c r="D4" s="25"/>
      <c r="E4" s="25"/>
      <c r="F4" s="25"/>
    </row>
    <row r="5" spans="1:6" s="3" customFormat="1" ht="16.5" customHeight="1">
      <c r="A5" s="26"/>
      <c r="B5" s="27"/>
      <c r="C5" s="24"/>
      <c r="D5" s="28"/>
      <c r="E5" s="28"/>
      <c r="F5" s="28"/>
    </row>
    <row r="6" spans="1:6" ht="16.5" thickBot="1">
      <c r="A6" s="29"/>
      <c r="B6" s="140" t="s">
        <v>56</v>
      </c>
      <c r="C6" s="140"/>
      <c r="D6" s="140"/>
      <c r="E6" s="140"/>
      <c r="F6" s="140"/>
    </row>
    <row r="7" spans="1:6" ht="42" customHeight="1" thickBot="1">
      <c r="A7" s="138" t="s">
        <v>9</v>
      </c>
      <c r="B7" s="138"/>
      <c r="C7" s="30" t="s">
        <v>76</v>
      </c>
      <c r="D7" s="31" t="s">
        <v>6</v>
      </c>
      <c r="E7" s="32" t="s">
        <v>57</v>
      </c>
      <c r="F7" s="33"/>
    </row>
    <row r="8" spans="1:6" ht="13.5" customHeight="1">
      <c r="A8" s="34"/>
      <c r="B8" s="35" t="s">
        <v>55</v>
      </c>
      <c r="C8" s="36" t="str">
        <f>IF(AND(C9="PENDING",C10="PENDING",C11="PENDING"),"PENDING",(IF(AND(C9="NOT MET",C10="NOT MET",C11="NOT MET"),"NOT MET","MET")))</f>
        <v>PENDING</v>
      </c>
      <c r="D8" s="36" t="str">
        <f>IF(AND(D9="PENDING",D10="PENDING",D11="PENDING"),"PENDING",(IF(AND(D9="NOT MET",D10="NOT MET",D11="NOT MET"),"NOT MET","MET")))</f>
        <v>PENDING</v>
      </c>
      <c r="E8" s="37" t="str">
        <f>Graduation!$C$8</f>
        <v>PENDING</v>
      </c>
      <c r="F8" s="33"/>
    </row>
    <row r="9" spans="1:6" ht="13.5" customHeight="1">
      <c r="A9" s="34"/>
      <c r="B9" s="38" t="s">
        <v>58</v>
      </c>
      <c r="C9" s="21" t="str">
        <f>IF(C14="PENDING","PENDING",(IF(OR(C14="NOT MET",C15="NOT MET",C16="NOT MET",C17="NOT MET",C18="NOT MET",C19="NOT MET",C20="NOT MET",C21="NOT MET",C22="NOT MET",C23="NOT MET"),"NOT MET","MET")))</f>
        <v>PENDING</v>
      </c>
      <c r="D9" s="21" t="str">
        <f>IF(C26="PENDING","PENDING",(IF(OR(C26="NOT MET",C27="NOT MET",C28="NOT MET",C29="NOT MET",C30="NOT MET",C31="NOT MET",C32="NOT MET",C33="NOT MET",C34="NOT MET",C35="NOT MET"),"NOT MET","MET")))</f>
        <v>PENDING</v>
      </c>
      <c r="E9" s="39"/>
      <c r="F9" s="40"/>
    </row>
    <row r="10" spans="1:6" ht="13.5" customHeight="1">
      <c r="A10" s="34"/>
      <c r="B10" s="38" t="s">
        <v>59</v>
      </c>
      <c r="C10" s="21" t="str">
        <f>IF(D14="PENDING","PENDING",(IF(OR(D14="NOT MET",D15="NOT MET",D16="NOT MET",D17="NOT MET",D18="NOT MET",D19="NOT MET",D20="NOT MET",D21="NOT MET",D22="NOT MET",D23="NOT MET"),"NOT MET","MET")))</f>
        <v>PENDING</v>
      </c>
      <c r="D10" s="21" t="str">
        <f>IF(D26="PENDING","PENDING",(IF(OR(D26="NOT MET",D27="NOT MET",D28="NOT MET",D29="NOT MET",D30="NOT MET",D31="NOT MET",D32="NOT MET",D33="NOT MET",D34="NOT MET",D35="NOT MET"),"NOT MET","MET")))</f>
        <v>PENDING</v>
      </c>
      <c r="E10" s="41"/>
      <c r="F10" s="40"/>
    </row>
    <row r="11" spans="1:6" ht="13.5" customHeight="1">
      <c r="A11" s="34"/>
      <c r="B11" s="38" t="s">
        <v>60</v>
      </c>
      <c r="C11" s="21" t="str">
        <f>IF(E14="PENDING","PENDING",(IF(OR(E14="NOT MET",E15="NOT MET",E16="NOT MET",E17="NOT MET",E18="NOT MET",E19="NOT MET",E20="NOT MET",E21="NOT MET",E22="NOT MET",E23="NOT MET"),"NOT MET","MET")))</f>
        <v>PENDING</v>
      </c>
      <c r="D11" s="21" t="str">
        <f>IF(E26="PENDING","PENDING",(IF(OR(E26="NOT MET",E27="NOT MET",E28="NOT MET",E29="NOT MET",E30="NOT MET",E31="NOT MET",E32="NOT MET",E33="NOT MET",E34="NOT MET",E35="NOT MET"),"NOT MET","MET")))</f>
        <v>PENDING</v>
      </c>
      <c r="E11" s="41"/>
      <c r="F11" s="40"/>
    </row>
    <row r="12" spans="1:6" ht="12.75" customHeight="1" thickBot="1">
      <c r="A12" s="29"/>
      <c r="B12" s="29"/>
      <c r="C12" s="42"/>
      <c r="D12" s="42"/>
      <c r="E12" s="42"/>
      <c r="F12" s="42"/>
    </row>
    <row r="13" spans="1:6" ht="42" customHeight="1" thickBot="1">
      <c r="A13" s="134" t="s">
        <v>77</v>
      </c>
      <c r="B13" s="135"/>
      <c r="C13" s="43" t="s">
        <v>52</v>
      </c>
      <c r="D13" s="44" t="s">
        <v>53</v>
      </c>
      <c r="E13" s="45" t="s">
        <v>54</v>
      </c>
      <c r="F13" s="20"/>
    </row>
    <row r="14" spans="1:6" ht="13.5" customHeight="1">
      <c r="A14" s="20"/>
      <c r="B14" s="35" t="s">
        <v>12</v>
      </c>
      <c r="C14" s="21" t="str">
        <f>IF('ELA Details ELEM'!C10="PENDING","PENDING",(IF(OR('ELA Details ELEM'!C10="NOT MET",AND('ELA Details ELEM'!C24="NOT MET",OR('ELA Details ELEM'!C37="NOT MET",Graduation!C36="NOT MET"))),"NOT MET","MET")))</f>
        <v>PENDING</v>
      </c>
      <c r="D14" s="21" t="str">
        <f>IF('ELA Details MS'!C10="PENDING","PENDING",(IF(OR('ELA Details MS'!C10="NOT MET",AND('ELA Details MS'!C24="NOT MET",OR('ELA Details MS'!C37="NOT MET",Graduation!C22="NOT MET"))),"NOT MET","MET")))</f>
        <v>PENDING</v>
      </c>
      <c r="E14" s="21" t="str">
        <f>IF(OR('ELA Details HS'!C10="PENDING",'ELA Details HS'!C24="PENDING",Graduation!C8="PENDING"),"PENDING",(IF(OR('ELA Details HS'!C10="NOT MET",AND('ELA Details HS'!C24="NOT MET",OR('ELA Details HS'!C37="NOT MET",Graduation!C8="NOT MET"))),"NOT MET","MET")))</f>
        <v>PENDING</v>
      </c>
      <c r="F14" s="20"/>
    </row>
    <row r="15" spans="1:6" ht="13.5" customHeight="1">
      <c r="A15" s="20"/>
      <c r="B15" s="38" t="s">
        <v>23</v>
      </c>
      <c r="C15" s="21" t="str">
        <f>IF('ELA Details ELEM'!C11="NA","NA",(IF(OR('ELA Details ELEM'!C11="NOT MET",AND('ELA Details ELEM'!C25="NOT MET",OR('ELA Details ELEM'!C38="NOT MET",Graduation!C37="NOT MET"))),"NOT MET","MET")))</f>
        <v>NA</v>
      </c>
      <c r="D15" s="21" t="str">
        <f>IF('ELA Details MS'!C11="NA","NA",(IF(OR('ELA Details MS'!C11="NOT MET",AND('ELA Details MS'!C25="NOT MET",OR('ELA Details MS'!C38="NOT MET",Graduation!C23="NOT MET"))),"NOT MET","MET")))</f>
        <v>NA</v>
      </c>
      <c r="E15" s="21" t="str">
        <f>IF('ELA Details HS'!C11="NA","NA",(IF(OR('ELA Details HS'!C11="NOT MET",AND('ELA Details HS'!C25="NOT MET",OR('ELA Details HS'!C38="NOT MET",Graduation!C9="NOT MET"))),"NOT MET","MET")))</f>
        <v>NA</v>
      </c>
      <c r="F15" s="20"/>
    </row>
    <row r="16" spans="1:6" ht="13.5" customHeight="1">
      <c r="A16" s="20"/>
      <c r="B16" s="38" t="s">
        <v>14</v>
      </c>
      <c r="C16" s="21" t="str">
        <f>IF('ELA Details ELEM'!C12="NA","NA",(IF(OR('ELA Details ELEM'!C12="NOT MET",AND('ELA Details ELEM'!C26="NOT MET",OR('ELA Details ELEM'!C39="NOT MET",Graduation!C38="NOT MET"))),"NOT MET","MET")))</f>
        <v>NA</v>
      </c>
      <c r="D16" s="21" t="str">
        <f>IF('ELA Details MS'!C12="NA","NA",(IF(OR('ELA Details MS'!C12="NOT MET",AND('ELA Details MS'!C26="NOT MET",OR('ELA Details MS'!C39="NOT MET",Graduation!C24="NOT MET"))),"NOT MET","MET")))</f>
        <v>NA</v>
      </c>
      <c r="E16" s="21" t="str">
        <f>IF('ELA Details HS'!C12="NA","NA",(IF(OR('ELA Details HS'!C12="NOT MET",AND('ELA Details HS'!C26="NOT MET",OR('ELA Details HS'!C39="NOT MET",Graduation!C10="NOT MET"))),"NOT MET","MET")))</f>
        <v>NA</v>
      </c>
      <c r="F16" s="20"/>
    </row>
    <row r="17" spans="1:6" ht="13.5" customHeight="1">
      <c r="A17" s="20"/>
      <c r="B17" s="38" t="s">
        <v>13</v>
      </c>
      <c r="C17" s="21" t="str">
        <f>IF('ELA Details ELEM'!C13="NA","NA",(IF(OR('ELA Details ELEM'!C13="NOT MET",AND('ELA Details ELEM'!C27="NOT MET",OR('ELA Details ELEM'!C40="NOT MET",Graduation!C39="NOT MET"))),"NOT MET","MET")))</f>
        <v>NA</v>
      </c>
      <c r="D17" s="21" t="str">
        <f>IF('ELA Details MS'!C13="NA","NA",(IF(OR('ELA Details MS'!C13="NOT MET",AND('ELA Details MS'!C27="NOT MET",OR('ELA Details MS'!C40="NOT MET",Graduation!C25="NOT MET"))),"NOT MET","MET")))</f>
        <v>NA</v>
      </c>
      <c r="E17" s="21" t="str">
        <f>IF('ELA Details HS'!C13="NA","NA",(IF(OR('ELA Details HS'!C13="NOT MET",AND('ELA Details HS'!C27="NOT MET",OR('ELA Details HS'!C40="NOT MET",Graduation!C11="NOT MET"))),"NOT MET","MET")))</f>
        <v>NA</v>
      </c>
      <c r="F17" s="20"/>
    </row>
    <row r="18" spans="1:6" ht="13.5" customHeight="1">
      <c r="A18" s="20"/>
      <c r="B18" s="38" t="s">
        <v>25</v>
      </c>
      <c r="C18" s="21" t="str">
        <f>IF('ELA Details ELEM'!C14="NA","NA",(IF(OR('ELA Details ELEM'!C14="NOT MET",AND('ELA Details ELEM'!C28="NOT MET",OR('ELA Details ELEM'!C41="NOT MET",Graduation!C40="NOT MET"))),"NOT MET","MET")))</f>
        <v>NA</v>
      </c>
      <c r="D18" s="21" t="str">
        <f>IF('ELA Details MS'!C14="NA","NA",(IF(OR('ELA Details MS'!C14="NOT MET",AND('ELA Details MS'!C28="NOT MET",OR('ELA Details MS'!C41="NOT MET",Graduation!C26="NOT MET"))),"NOT MET","MET")))</f>
        <v>NA</v>
      </c>
      <c r="E18" s="21" t="str">
        <f>IF('ELA Details HS'!C14="NA","NA",(IF(OR('ELA Details HS'!C14="NOT MET",AND('ELA Details HS'!C28="NOT MET",OR('ELA Details HS'!C41="NOT MET",Graduation!C12="NOT MET"))),"NOT MET","MET")))</f>
        <v>NA</v>
      </c>
      <c r="F18" s="20"/>
    </row>
    <row r="19" spans="1:6" ht="13.5" customHeight="1">
      <c r="A19" s="20"/>
      <c r="B19" s="38" t="s">
        <v>26</v>
      </c>
      <c r="C19" s="21" t="str">
        <f>IF('ELA Details ELEM'!C15="NA","NA",(IF(OR('ELA Details ELEM'!C15="NOT MET",AND('ELA Details ELEM'!C29="NOT MET",OR('ELA Details ELEM'!C42="NOT MET",Graduation!C41="NOT MET"))),"NOT MET","MET")))</f>
        <v>NA</v>
      </c>
      <c r="D19" s="21" t="str">
        <f>IF('ELA Details MS'!C15="NA","NA",(IF(OR('ELA Details MS'!C15="NOT MET",AND('ELA Details MS'!C29="NOT MET",OR('ELA Details MS'!C42="NOT MET",Graduation!C27="NOT MET"))),"NOT MET","MET")))</f>
        <v>NA</v>
      </c>
      <c r="E19" s="21" t="str">
        <f>IF('ELA Details HS'!C15="NA","NA",(IF(OR('ELA Details HS'!C15="NOT MET",AND('ELA Details HS'!C29="NOT MET",OR('ELA Details HS'!C42="NOT MET",Graduation!C13="NOT MET"))),"NOT MET","MET")))</f>
        <v>NA</v>
      </c>
      <c r="F19" s="20"/>
    </row>
    <row r="20" spans="1:6" ht="13.5" customHeight="1">
      <c r="A20" s="20"/>
      <c r="B20" s="38" t="s">
        <v>27</v>
      </c>
      <c r="C20" s="21" t="str">
        <f>IF('ELA Details ELEM'!C16="NA","NA",(IF(OR('ELA Details ELEM'!C16="NOT MET",AND('ELA Details ELEM'!C30="NOT MET",OR('ELA Details ELEM'!C43="NOT MET",Graduation!C42="NOT MET"))),"NOT MET","MET")))</f>
        <v>NA</v>
      </c>
      <c r="D20" s="21" t="str">
        <f>IF('ELA Details MS'!C16="NA","NA",(IF(OR('ELA Details MS'!C16="NOT MET",AND('ELA Details MS'!C30="NOT MET",OR('ELA Details MS'!C43="NOT MET",Graduation!C28="NOT MET"))),"NOT MET","MET")))</f>
        <v>NA</v>
      </c>
      <c r="E20" s="21" t="str">
        <f>IF('ELA Details HS'!C16="NA","NA",(IF(OR('ELA Details HS'!C16="NOT MET",AND('ELA Details HS'!C30="NOT MET",OR('ELA Details HS'!C43="NOT MET",Graduation!C14="NOT MET"))),"NOT MET","MET")))</f>
        <v>NA</v>
      </c>
      <c r="F20" s="20"/>
    </row>
    <row r="21" spans="1:6" ht="13.5" customHeight="1">
      <c r="A21" s="20"/>
      <c r="B21" s="38" t="s">
        <v>24</v>
      </c>
      <c r="C21" s="21" t="str">
        <f>IF('ELA Details ELEM'!C17="NA","NA",(IF(OR('ELA Details ELEM'!C17="NOT MET",AND('ELA Details ELEM'!C31="NOT MET",OR('ELA Details ELEM'!C44="NOT MET",Graduation!C43="NOT MET"))),"NOT MET","MET")))</f>
        <v>NA</v>
      </c>
      <c r="D21" s="21" t="str">
        <f>IF('ELA Details MS'!C17="NA","NA",(IF(OR('ELA Details MS'!C17="NOT MET",AND('ELA Details MS'!C31="NOT MET",OR('ELA Details MS'!C44="NOT MET",Graduation!C29="NOT MET"))),"NOT MET","MET")))</f>
        <v>NA</v>
      </c>
      <c r="E21" s="21" t="str">
        <f>IF('ELA Details HS'!C17="NA","NA",(IF(OR('ELA Details HS'!C17="NOT MET",AND('ELA Details HS'!C31="NOT MET",OR('ELA Details HS'!C44="NOT MET",Graduation!C15="NOT MET"))),"NOT MET","MET")))</f>
        <v>NA</v>
      </c>
      <c r="F21" s="20"/>
    </row>
    <row r="22" spans="1:6" ht="13.5" customHeight="1">
      <c r="A22" s="20"/>
      <c r="B22" s="38" t="s">
        <v>28</v>
      </c>
      <c r="C22" s="21" t="str">
        <f>IF('ELA Details ELEM'!C18="NA","NA",(IF(OR('ELA Details ELEM'!C18="NOT MET",AND('ELA Details ELEM'!C32="NOT MET",OR('ELA Details ELEM'!C45="NOT MET",Graduation!C44="NOT MET"))),"NOT MET","MET")))</f>
        <v>NA</v>
      </c>
      <c r="D22" s="21" t="str">
        <f>IF('ELA Details MS'!C18="NA","NA",(IF(OR('ELA Details MS'!C18="NOT MET",AND('ELA Details MS'!C32="NOT MET",OR('ELA Details MS'!C45="NOT MET",Graduation!C30="NOT MET"))),"NOT MET","MET")))</f>
        <v>NA</v>
      </c>
      <c r="E22" s="21" t="str">
        <f>IF('ELA Details HS'!C18="NA","NA",(IF(OR('ELA Details HS'!C18="NOT MET",AND('ELA Details HS'!C32="NOT MET",OR('ELA Details HS'!C45="NOT MET",Graduation!C16="NOT MET"))),"NOT MET","MET")))</f>
        <v>NA</v>
      </c>
      <c r="F22" s="20"/>
    </row>
    <row r="23" spans="1:6" ht="13.5" customHeight="1" thickBot="1">
      <c r="A23" s="20"/>
      <c r="B23" s="46" t="s">
        <v>29</v>
      </c>
      <c r="C23" s="21" t="str">
        <f>IF('ELA Details ELEM'!C19="NA","NA",(IF(OR('ELA Details ELEM'!C19="NOT MET",AND('ELA Details ELEM'!C33="NOT MET",OR('ELA Details ELEM'!C46="NOT MET",Graduation!C45="NOT MET"))),"NOT MET","MET")))</f>
        <v>NA</v>
      </c>
      <c r="D23" s="21" t="str">
        <f>IF('ELA Details MS'!C19="NA","NA",(IF(OR('ELA Details MS'!C19="NOT MET",AND('ELA Details MS'!C33="NOT MET",OR('ELA Details MS'!C46="NOT MET",Graduation!C31="NOT MET"))),"NOT MET","MET")))</f>
        <v>NA</v>
      </c>
      <c r="E23" s="21" t="str">
        <f>IF('ELA Details HS'!C19="NA","NA",(IF(OR('ELA Details HS'!C19="NOT MET",AND('ELA Details HS'!C33="NOT MET",OR('ELA Details HS'!C46="NOT MET",Graduation!C17="NOT MET"))),"NOT MET","MET")))</f>
        <v>NA</v>
      </c>
      <c r="F23" s="20"/>
    </row>
    <row r="24" spans="1:6" ht="12.75" customHeight="1" thickBot="1">
      <c r="A24" s="20"/>
      <c r="B24" s="42"/>
      <c r="C24" s="42"/>
      <c r="D24" s="42"/>
      <c r="E24" s="42"/>
      <c r="F24" s="42"/>
    </row>
    <row r="25" spans="1:6" ht="42" customHeight="1" thickBot="1">
      <c r="A25" s="134" t="s">
        <v>74</v>
      </c>
      <c r="B25" s="135"/>
      <c r="C25" s="43" t="s">
        <v>52</v>
      </c>
      <c r="D25" s="44" t="s">
        <v>53</v>
      </c>
      <c r="E25" s="45" t="s">
        <v>54</v>
      </c>
      <c r="F25" s="20"/>
    </row>
    <row r="26" spans="1:6" ht="13.5" customHeight="1">
      <c r="A26" s="20"/>
      <c r="B26" s="35" t="s">
        <v>12</v>
      </c>
      <c r="C26" s="21" t="str">
        <f>IF('MathDetails ELEM'!C10="PENDING","PENDING",(IF(OR('MathDetails ELEM'!C10="NOT MET",AND('MathDetails ELEM'!C24="NOT MET",OR('MathDetails ELEM'!C37="NOT MET",Graduation!C36="NOT MET"))),"NOT MET","MET")))</f>
        <v>PENDING</v>
      </c>
      <c r="D26" s="21" t="str">
        <f>IF('MathDetails MS'!C10="PENDING","PENDING",(IF(OR('MathDetails MS'!C10="NOT MET",AND('MathDetails MS'!C24="NOT MET",OR('MathDetails MS'!C37="NOT MET",Graduation!C22="NOT MET"))),"NOT MET","MET")))</f>
        <v>PENDING</v>
      </c>
      <c r="E26" s="21" t="str">
        <f>IF(OR('MathDetails HS'!C10="PENDING",'MathDetails HS'!C24="PENDING",Graduation!C8="PENDING"),"PENDING",(IF(OR('MathDetails HS'!C10="NOT MET",AND('MathDetails HS'!C24="NOT MET",OR('MathDetails HS'!C37="NOT MET",Graduation!C8="NOT MET"))),"NOT MET","MET")))</f>
        <v>PENDING</v>
      </c>
      <c r="F26" s="20"/>
    </row>
    <row r="27" spans="1:6" ht="13.5" customHeight="1">
      <c r="A27" s="20"/>
      <c r="B27" s="38" t="s">
        <v>23</v>
      </c>
      <c r="C27" s="21" t="str">
        <f>IF('MathDetails ELEM'!C11="NA","NA",(IF(OR('MathDetails ELEM'!C11="NOT MET",AND('MathDetails ELEM'!C25="NOT MET",OR('MathDetails ELEM'!C38="NOT MET",Graduation!C37="NOT MET"))),"NOT MET","MET")))</f>
        <v>NA</v>
      </c>
      <c r="D27" s="21" t="str">
        <f>IF('MathDetails MS'!C11="NA","NA",(IF(OR('MathDetails MS'!C11="NOT MET",AND('MathDetails MS'!C25="NOT MET",OR('MathDetails MS'!C38="NOT MET",Graduation!C23="NOT MET"))),"NOT MET","MET")))</f>
        <v>NA</v>
      </c>
      <c r="E27" s="21" t="str">
        <f>IF('MathDetails HS'!C11="NA","NA",(IF(OR('MathDetails HS'!C11="NOT MET",AND('MathDetails HS'!C25="NOT MET",OR('MathDetails HS'!C38="NOT MET",Graduation!C9="NOT MET"))),"NOT MET","MET")))</f>
        <v>NA</v>
      </c>
      <c r="F27" s="20"/>
    </row>
    <row r="28" spans="1:6" ht="13.5" customHeight="1">
      <c r="A28" s="20"/>
      <c r="B28" s="38" t="s">
        <v>14</v>
      </c>
      <c r="C28" s="21" t="str">
        <f>IF('MathDetails ELEM'!C12="NA","NA",(IF(OR('MathDetails ELEM'!C12="NOT MET",AND('MathDetails ELEM'!C26="NOT MET",OR('MathDetails ELEM'!C39="NOT MET",Graduation!C38="NOT MET"))),"NOT MET","MET")))</f>
        <v>NA</v>
      </c>
      <c r="D28" s="21" t="str">
        <f>IF('MathDetails MS'!C12="NA","NA",(IF(OR('MathDetails MS'!C12="NOT MET",AND('MathDetails MS'!C26="NOT MET",OR('MathDetails MS'!C39="NOT MET",Graduation!C24="NOT MET"))),"NOT MET","MET")))</f>
        <v>NA</v>
      </c>
      <c r="E28" s="21" t="str">
        <f>IF('MathDetails HS'!C12="NA","NA",(IF(OR('MathDetails HS'!C12="NOT MET",AND('MathDetails HS'!C26="NOT MET",OR('MathDetails HS'!C39="NOT MET",Graduation!C10="NOT MET"))),"NOT MET","MET")))</f>
        <v>NA</v>
      </c>
      <c r="F28" s="20"/>
    </row>
    <row r="29" spans="1:6" ht="13.5" customHeight="1">
      <c r="A29" s="20"/>
      <c r="B29" s="38" t="s">
        <v>13</v>
      </c>
      <c r="C29" s="21" t="str">
        <f>IF('MathDetails ELEM'!C13="NA","NA",(IF(OR('MathDetails ELEM'!C13="NOT MET",AND('MathDetails ELEM'!C27="NOT MET",OR('MathDetails ELEM'!C40="NOT MET",Graduation!C39="NOT MET"))),"NOT MET","MET")))</f>
        <v>NA</v>
      </c>
      <c r="D29" s="21" t="str">
        <f>IF('MathDetails MS'!C13="NA","NA",(IF(OR('MathDetails MS'!C13="NOT MET",AND('MathDetails MS'!C27="NOT MET",OR('MathDetails MS'!C40="NOT MET",Graduation!C25="NOT MET"))),"NOT MET","MET")))</f>
        <v>NA</v>
      </c>
      <c r="E29" s="21" t="str">
        <f>IF('MathDetails HS'!C13="NA","NA",(IF(OR('MathDetails HS'!C13="NOT MET",AND('MathDetails HS'!C27="NOT MET",OR('MathDetails HS'!C40="NOT MET",Graduation!C11="NOT MET"))),"NOT MET","MET")))</f>
        <v>NA</v>
      </c>
      <c r="F29" s="20"/>
    </row>
    <row r="30" spans="1:6" ht="13.5" customHeight="1">
      <c r="A30" s="20"/>
      <c r="B30" s="38" t="s">
        <v>25</v>
      </c>
      <c r="C30" s="21" t="str">
        <f>IF('MathDetails ELEM'!C14="NA","NA",(IF(OR('MathDetails ELEM'!C14="NOT MET",AND('MathDetails ELEM'!C28="NOT MET",OR('MathDetails ELEM'!C41="NOT MET",Graduation!C40="NOT MET"))),"NOT MET","MET")))</f>
        <v>NA</v>
      </c>
      <c r="D30" s="21" t="str">
        <f>IF('MathDetails MS'!C14="NA","NA",(IF(OR('MathDetails MS'!C14="NOT MET",AND('MathDetails MS'!C28="NOT MET",OR('MathDetails MS'!C41="NOT MET",Graduation!C26="NOT MET"))),"NOT MET","MET")))</f>
        <v>NA</v>
      </c>
      <c r="E30" s="21" t="str">
        <f>IF('MathDetails HS'!C14="NA","NA",(IF(OR('MathDetails HS'!C14="NOT MET",AND('MathDetails HS'!C28="NOT MET",OR('MathDetails HS'!C41="NOT MET",Graduation!C12="NOT MET"))),"NOT MET","MET")))</f>
        <v>NA</v>
      </c>
      <c r="F30" s="20"/>
    </row>
    <row r="31" spans="1:6" ht="13.5" customHeight="1">
      <c r="A31" s="20"/>
      <c r="B31" s="38" t="s">
        <v>26</v>
      </c>
      <c r="C31" s="21" t="str">
        <f>IF('MathDetails ELEM'!C15="NA","NA",(IF(OR('MathDetails ELEM'!C15="NOT MET",AND('MathDetails ELEM'!C29="NOT MET",OR('MathDetails ELEM'!C42="NOT MET",Graduation!C41="NOT MET"))),"NOT MET","MET")))</f>
        <v>NA</v>
      </c>
      <c r="D31" s="21" t="str">
        <f>IF('MathDetails MS'!C15="NA","NA",(IF(OR('MathDetails MS'!C15="NOT MET",AND('MathDetails MS'!C29="NOT MET",OR('MathDetails MS'!C42="NOT MET",Graduation!C27="NOT MET"))),"NOT MET","MET")))</f>
        <v>NA</v>
      </c>
      <c r="E31" s="21" t="str">
        <f>IF('MathDetails HS'!C15="NA","NA",(IF(OR('MathDetails HS'!C15="NOT MET",AND('MathDetails HS'!C29="NOT MET",OR('MathDetails HS'!C42="NOT MET",Graduation!C13="NOT MET"))),"NOT MET","MET")))</f>
        <v>NA</v>
      </c>
      <c r="F31" s="20"/>
    </row>
    <row r="32" spans="1:6" ht="13.5" customHeight="1">
      <c r="A32" s="20"/>
      <c r="B32" s="38" t="s">
        <v>27</v>
      </c>
      <c r="C32" s="21" t="str">
        <f>IF('MathDetails ELEM'!C16="NA","NA",(IF(OR('MathDetails ELEM'!C16="NOT MET",AND('MathDetails ELEM'!C30="NOT MET",OR('MathDetails ELEM'!C43="NOT MET",Graduation!C42="NOT MET"))),"NOT MET","MET")))</f>
        <v>NA</v>
      </c>
      <c r="D32" s="21" t="str">
        <f>IF('MathDetails MS'!C16="NA","NA",(IF(OR('MathDetails MS'!C16="NOT MET",AND('MathDetails MS'!C30="NOT MET",OR('MathDetails MS'!C43="NOT MET",Graduation!C28="NOT MET"))),"NOT MET","MET")))</f>
        <v>NA</v>
      </c>
      <c r="E32" s="21" t="str">
        <f>IF('MathDetails HS'!C16="NA","NA",(IF(OR('MathDetails HS'!C16="NOT MET",AND('MathDetails HS'!C30="NOT MET",OR('MathDetails HS'!C43="NOT MET",Graduation!C14="NOT MET"))),"NOT MET","MET")))</f>
        <v>NA</v>
      </c>
      <c r="F32" s="20"/>
    </row>
    <row r="33" spans="1:6" ht="13.5" customHeight="1">
      <c r="A33" s="20"/>
      <c r="B33" s="38" t="s">
        <v>24</v>
      </c>
      <c r="C33" s="21" t="str">
        <f>IF('MathDetails ELEM'!C17="NA","NA",(IF(OR('MathDetails ELEM'!C17="NOT MET",AND('MathDetails ELEM'!C31="NOT MET",OR('MathDetails ELEM'!C44="NOT MET",Graduation!C43="NOT MET"))),"NOT MET","MET")))</f>
        <v>NA</v>
      </c>
      <c r="D33" s="21" t="str">
        <f>IF('MathDetails MS'!C17="NA","NA",(IF(OR('MathDetails MS'!C17="NOT MET",AND('MathDetails MS'!C31="NOT MET",OR('MathDetails MS'!C44="NOT MET",Graduation!C29="NOT MET"))),"NOT MET","MET")))</f>
        <v>NA</v>
      </c>
      <c r="E33" s="21" t="str">
        <f>IF('MathDetails HS'!C17="NA","NA",(IF(OR('MathDetails HS'!C17="NOT MET",AND('MathDetails HS'!C31="NOT MET",OR('MathDetails HS'!C44="NOT MET",Graduation!C15="NOT MET"))),"NOT MET","MET")))</f>
        <v>NA</v>
      </c>
      <c r="F33" s="20"/>
    </row>
    <row r="34" spans="1:6" ht="13.5" customHeight="1">
      <c r="A34" s="20"/>
      <c r="B34" s="38" t="s">
        <v>28</v>
      </c>
      <c r="C34" s="21" t="str">
        <f>IF('MathDetails ELEM'!C18="NA","NA",(IF(OR('MathDetails ELEM'!C18="NOT MET",AND('MathDetails ELEM'!C32="NOT MET",OR('MathDetails ELEM'!C45="NOT MET",Graduation!C44="NOT MET"))),"NOT MET","MET")))</f>
        <v>NA</v>
      </c>
      <c r="D34" s="21" t="str">
        <f>IF('MathDetails MS'!C18="NA","NA",(IF(OR('MathDetails MS'!C18="NOT MET",AND('MathDetails MS'!C32="NOT MET",OR('MathDetails MS'!C45="NOT MET",Graduation!C30="NOT MET"))),"NOT MET","MET")))</f>
        <v>NA</v>
      </c>
      <c r="E34" s="21" t="str">
        <f>IF('MathDetails HS'!C18="NA","NA",(IF(OR('MathDetails HS'!C18="NOT MET",AND('MathDetails HS'!C32="NOT MET",OR('MathDetails HS'!C45="NOT MET",Graduation!C16="NOT MET"))),"NOT MET","MET")))</f>
        <v>NA</v>
      </c>
      <c r="F34" s="20"/>
    </row>
    <row r="35" spans="1:6" ht="13.5" customHeight="1" thickBot="1">
      <c r="A35" s="20"/>
      <c r="B35" s="46" t="s">
        <v>29</v>
      </c>
      <c r="C35" s="21" t="str">
        <f>IF('MathDetails ELEM'!C19="NA","NA",(IF(OR('MathDetails ELEM'!C19="NOT MET",AND('MathDetails ELEM'!C33="NOT MET",OR('MathDetails ELEM'!C46="NOT MET",Graduation!C45="NOT MET"))),"NOT MET","MET")))</f>
        <v>NA</v>
      </c>
      <c r="D35" s="21" t="str">
        <f>IF('MathDetails MS'!C19="NA","NA",(IF(OR('MathDetails MS'!C19="NOT MET",AND('MathDetails MS'!C33="NOT MET",OR('MathDetails MS'!C46="NOT MET",Graduation!C31="NOT MET"))),"NOT MET","MET")))</f>
        <v>NA</v>
      </c>
      <c r="E35" s="21" t="str">
        <f>IF('MathDetails HS'!C19="NA","NA",(IF(OR('MathDetails HS'!C19="NOT MET",AND('MathDetails HS'!C33="NOT MET",OR('MathDetails HS'!C46="NOT MET",Graduation!C17="NOT MET"))),"NOT MET","MET")))</f>
        <v>NA</v>
      </c>
      <c r="F35" s="20"/>
    </row>
  </sheetData>
  <sheetProtection sheet="1" objects="1" scenarios="1"/>
  <mergeCells count="7">
    <mergeCell ref="A25:B25"/>
    <mergeCell ref="A1:F1"/>
    <mergeCell ref="A7:B7"/>
    <mergeCell ref="A13:B13"/>
    <mergeCell ref="A2:F2"/>
    <mergeCell ref="B6:F6"/>
    <mergeCell ref="C3:E3"/>
  </mergeCells>
  <conditionalFormatting sqref="C9:D11 F3 C14:F24 E8:E11 C26:E35">
    <cfRule type="cellIs" priority="1" dxfId="0" operator="equal" stopIfTrue="1">
      <formula>"MET"</formula>
    </cfRule>
    <cfRule type="cellIs" priority="2" dxfId="1" operator="equal" stopIfTrue="1">
      <formula>"NOT MET"</formula>
    </cfRule>
    <cfRule type="cellIs" priority="3" dxfId="2" operator="equal" stopIfTrue="1">
      <formula>"NA"</formula>
    </cfRule>
  </conditionalFormatting>
  <printOptions/>
  <pageMargins left="0.4" right="0.4" top="0.5" bottom="0.5" header="0.5" footer="0.5"/>
  <pageSetup fitToHeight="1" fitToWidth="1" horizontalDpi="600" verticalDpi="600" orientation="portrait" r:id="rId1"/>
  <headerFooter alignWithMargins="0">
    <oddHeader>&amp;L&amp;A</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Y46"/>
  <sheetViews>
    <sheetView workbookViewId="0" topLeftCell="A1">
      <pane ySplit="4" topLeftCell="BM5" activePane="bottomLeft" state="frozen"/>
      <selection pane="topLeft" activeCell="A1" sqref="A1"/>
      <selection pane="bottomLeft" activeCell="A5" sqref="A5"/>
    </sheetView>
  </sheetViews>
  <sheetFormatPr defaultColWidth="9.140625" defaultRowHeight="12.75"/>
  <cols>
    <col min="1" max="1" width="11.421875" style="20" customWidth="1"/>
    <col min="2" max="2" width="27.00390625" style="20" customWidth="1"/>
    <col min="3" max="3" width="9.28125" style="20" customWidth="1"/>
    <col min="4" max="4" width="6.7109375" style="20" customWidth="1"/>
    <col min="5" max="5" width="6.28125" style="20" customWidth="1"/>
    <col min="6" max="6" width="7.7109375" style="20" customWidth="1"/>
    <col min="7" max="7" width="7.140625" style="20" customWidth="1"/>
    <col min="8" max="8" width="11.57421875" style="20" customWidth="1"/>
    <col min="9" max="9" width="8.7109375" style="20" customWidth="1"/>
    <col min="10" max="10" width="7.7109375" style="20" customWidth="1"/>
  </cols>
  <sheetData>
    <row r="1" spans="1:25" s="3" customFormat="1" ht="21" customHeight="1">
      <c r="A1" s="136" t="s">
        <v>75</v>
      </c>
      <c r="B1" s="136"/>
      <c r="C1" s="136"/>
      <c r="D1" s="136"/>
      <c r="E1" s="136"/>
      <c r="F1" s="136"/>
      <c r="G1" s="136"/>
      <c r="H1" s="136"/>
      <c r="I1" s="136"/>
      <c r="J1" s="53"/>
      <c r="K1" s="2"/>
      <c r="L1" s="2"/>
      <c r="M1" s="2"/>
      <c r="N1" s="2"/>
      <c r="O1" s="2"/>
      <c r="P1" s="2"/>
      <c r="Q1" s="2"/>
      <c r="R1" s="2"/>
      <c r="S1" s="2"/>
      <c r="T1" s="2"/>
      <c r="U1" s="2"/>
      <c r="V1" s="2"/>
      <c r="W1" s="2"/>
      <c r="X1" s="2"/>
      <c r="Y1" s="4"/>
    </row>
    <row r="2" spans="1:25" s="3" customFormat="1" ht="18" customHeight="1">
      <c r="A2" s="144" t="s">
        <v>78</v>
      </c>
      <c r="B2" s="144"/>
      <c r="C2" s="144"/>
      <c r="D2" s="144"/>
      <c r="E2" s="144"/>
      <c r="F2" s="144"/>
      <c r="G2" s="144"/>
      <c r="H2" s="144"/>
      <c r="I2" s="144"/>
      <c r="J2" s="53"/>
      <c r="K2" s="2"/>
      <c r="L2" s="2"/>
      <c r="M2" s="2"/>
      <c r="N2" s="2"/>
      <c r="O2" s="2"/>
      <c r="P2" s="2"/>
      <c r="Q2" s="2"/>
      <c r="R2" s="2"/>
      <c r="S2" s="2"/>
      <c r="T2" s="2"/>
      <c r="U2" s="2"/>
      <c r="V2" s="2"/>
      <c r="W2" s="2"/>
      <c r="X2" s="2"/>
      <c r="Y2" s="4"/>
    </row>
    <row r="3" spans="1:25" s="3" customFormat="1" ht="8.25" customHeight="1">
      <c r="A3" s="54"/>
      <c r="B3" s="54"/>
      <c r="C3" s="54"/>
      <c r="D3" s="54"/>
      <c r="E3" s="54"/>
      <c r="F3" s="54"/>
      <c r="G3" s="54"/>
      <c r="H3" s="54"/>
      <c r="I3" s="54"/>
      <c r="J3" s="53"/>
      <c r="K3" s="2"/>
      <c r="L3" s="2"/>
      <c r="M3" s="2"/>
      <c r="N3" s="2"/>
      <c r="O3" s="2"/>
      <c r="P3" s="2"/>
      <c r="Q3" s="2"/>
      <c r="R3" s="2"/>
      <c r="S3" s="2"/>
      <c r="T3" s="2"/>
      <c r="U3" s="2"/>
      <c r="V3" s="2"/>
      <c r="W3" s="2"/>
      <c r="X3" s="2"/>
      <c r="Y3" s="4"/>
    </row>
    <row r="4" spans="1:12" s="3" customFormat="1" ht="16.5" customHeight="1">
      <c r="A4" s="23" t="s">
        <v>106</v>
      </c>
      <c r="B4" s="55" t="str">
        <f>' Summary DISTRICT'!$B$3</f>
        <v>Evergreen SD</v>
      </c>
      <c r="C4" s="24"/>
      <c r="D4" s="28"/>
      <c r="E4" s="28"/>
      <c r="F4" s="28"/>
      <c r="G4" s="136"/>
      <c r="H4" s="136"/>
      <c r="I4" s="136"/>
      <c r="J4" s="28"/>
      <c r="K4" s="5"/>
      <c r="L4" s="5"/>
    </row>
    <row r="5" spans="1:11" s="3" customFormat="1" ht="16.5" customHeight="1">
      <c r="A5" s="23"/>
      <c r="B5" s="55"/>
      <c r="C5" s="24"/>
      <c r="D5" s="28"/>
      <c r="E5" s="28"/>
      <c r="F5" s="28"/>
      <c r="G5" s="28"/>
      <c r="H5" s="28"/>
      <c r="I5" s="28"/>
      <c r="J5" s="28"/>
      <c r="K5" s="5"/>
    </row>
    <row r="6" spans="1:9" ht="13.5" customHeight="1">
      <c r="A6" s="56"/>
      <c r="B6" s="56"/>
      <c r="C6" s="57"/>
      <c r="D6" s="57"/>
      <c r="E6" s="57"/>
      <c r="F6" s="57"/>
      <c r="G6" s="57"/>
      <c r="H6" s="57"/>
      <c r="I6" s="57"/>
    </row>
    <row r="7" spans="1:12" ht="16.5" customHeight="1" thickBot="1">
      <c r="A7" s="58"/>
      <c r="B7" s="59"/>
      <c r="C7" s="60"/>
      <c r="D7" s="60"/>
      <c r="E7" s="60"/>
      <c r="F7" s="128" t="s">
        <v>46</v>
      </c>
      <c r="G7" s="128"/>
      <c r="H7" s="94"/>
      <c r="I7" s="61">
        <v>94.5</v>
      </c>
      <c r="K7" s="42"/>
      <c r="L7" s="20"/>
    </row>
    <row r="8" spans="1:12" ht="16.5" thickBot="1">
      <c r="A8" s="59"/>
      <c r="B8" s="62"/>
      <c r="C8" s="145" t="s">
        <v>0</v>
      </c>
      <c r="D8" s="125" t="s">
        <v>0</v>
      </c>
      <c r="E8" s="126"/>
      <c r="F8" s="125" t="s">
        <v>8</v>
      </c>
      <c r="G8" s="127"/>
      <c r="H8" s="90" t="s">
        <v>0</v>
      </c>
      <c r="I8" s="91" t="s">
        <v>0</v>
      </c>
      <c r="K8" s="20"/>
      <c r="L8" s="20"/>
    </row>
    <row r="9" spans="1:12" ht="16.5" thickBot="1">
      <c r="A9" s="123" t="s">
        <v>0</v>
      </c>
      <c r="B9" s="124"/>
      <c r="C9" s="146"/>
      <c r="D9" s="63" t="s">
        <v>72</v>
      </c>
      <c r="E9" s="63" t="s">
        <v>79</v>
      </c>
      <c r="F9" s="63" t="s">
        <v>72</v>
      </c>
      <c r="G9" s="92" t="s">
        <v>79</v>
      </c>
      <c r="H9" s="93" t="s">
        <v>51</v>
      </c>
      <c r="I9" s="64" t="s">
        <v>3</v>
      </c>
      <c r="K9" s="20"/>
      <c r="L9" s="20"/>
    </row>
    <row r="10" spans="1:12" ht="16.5" thickBot="1">
      <c r="A10" s="58"/>
      <c r="B10" s="35" t="s">
        <v>12</v>
      </c>
      <c r="C10" s="21" t="str">
        <f>IF((D10+E10+F10+G10)&gt;39,(IF(OR(I10&gt;=$I$7,100*E10/(E10+G10)&gt;=$I$7),"MET","NOT MET")),"PENDING")</f>
        <v>PENDING</v>
      </c>
      <c r="D10" s="9"/>
      <c r="E10" s="8"/>
      <c r="F10" s="9"/>
      <c r="G10" s="17"/>
      <c r="H10" s="95">
        <f aca="true" t="shared" si="0" ref="H10:H19">D10+E10+F10+G10</f>
        <v>0</v>
      </c>
      <c r="I10" s="96" t="str">
        <f aca="true" t="shared" si="1" ref="I10:I19">IF(ISERROR(100*(D10+E10)/(D10+E10+F10+G10)),"*",100*(D10+E10)/(D10+E10+F10+G10))</f>
        <v>*</v>
      </c>
      <c r="K10" s="97"/>
      <c r="L10" s="20"/>
    </row>
    <row r="11" spans="1:12" ht="16.5" thickBot="1">
      <c r="A11" s="58"/>
      <c r="B11" s="38" t="s">
        <v>23</v>
      </c>
      <c r="C11" s="21" t="str">
        <f aca="true" t="shared" si="2" ref="C11:C19">IF((D11+E11+F11+G11)&gt;39,(IF(OR(I11&gt;=$I$7,100*E11/(E11+G11)&gt;=$I$7),"MET","NOT MET")),"NA")</f>
        <v>NA</v>
      </c>
      <c r="D11" s="11"/>
      <c r="E11" s="10"/>
      <c r="F11" s="11"/>
      <c r="G11" s="18"/>
      <c r="H11" s="95">
        <f t="shared" si="0"/>
        <v>0</v>
      </c>
      <c r="I11" s="96" t="str">
        <f t="shared" si="1"/>
        <v>*</v>
      </c>
      <c r="K11" s="20"/>
      <c r="L11" s="20"/>
    </row>
    <row r="12" spans="1:12" ht="16.5" thickBot="1">
      <c r="A12" s="58"/>
      <c r="B12" s="38" t="s">
        <v>14</v>
      </c>
      <c r="C12" s="21" t="str">
        <f t="shared" si="2"/>
        <v>NA</v>
      </c>
      <c r="D12" s="11"/>
      <c r="E12" s="10"/>
      <c r="F12" s="11"/>
      <c r="G12" s="18"/>
      <c r="H12" s="95">
        <f t="shared" si="0"/>
        <v>0</v>
      </c>
      <c r="I12" s="96" t="str">
        <f t="shared" si="1"/>
        <v>*</v>
      </c>
      <c r="K12" s="20"/>
      <c r="L12" s="20"/>
    </row>
    <row r="13" spans="1:12" ht="16.5" thickBot="1">
      <c r="A13" s="58"/>
      <c r="B13" s="38" t="s">
        <v>13</v>
      </c>
      <c r="C13" s="21" t="str">
        <f t="shared" si="2"/>
        <v>NA</v>
      </c>
      <c r="D13" s="11"/>
      <c r="E13" s="10"/>
      <c r="F13" s="11"/>
      <c r="G13" s="18"/>
      <c r="H13" s="95">
        <f t="shared" si="0"/>
        <v>0</v>
      </c>
      <c r="I13" s="96" t="str">
        <f t="shared" si="1"/>
        <v>*</v>
      </c>
      <c r="K13" s="20"/>
      <c r="L13" s="20"/>
    </row>
    <row r="14" spans="1:12" ht="16.5" thickBot="1">
      <c r="A14" s="58"/>
      <c r="B14" s="38" t="s">
        <v>25</v>
      </c>
      <c r="C14" s="21" t="str">
        <f t="shared" si="2"/>
        <v>NA</v>
      </c>
      <c r="D14" s="11"/>
      <c r="E14" s="10"/>
      <c r="F14" s="11"/>
      <c r="G14" s="18"/>
      <c r="H14" s="95">
        <f t="shared" si="0"/>
        <v>0</v>
      </c>
      <c r="I14" s="96" t="str">
        <f t="shared" si="1"/>
        <v>*</v>
      </c>
      <c r="K14" s="20"/>
      <c r="L14" s="20"/>
    </row>
    <row r="15" spans="1:12" ht="16.5" thickBot="1">
      <c r="A15" s="58"/>
      <c r="B15" s="38" t="s">
        <v>26</v>
      </c>
      <c r="C15" s="21" t="str">
        <f t="shared" si="2"/>
        <v>NA</v>
      </c>
      <c r="D15" s="11"/>
      <c r="E15" s="10"/>
      <c r="F15" s="11"/>
      <c r="G15" s="18"/>
      <c r="H15" s="95">
        <f t="shared" si="0"/>
        <v>0</v>
      </c>
      <c r="I15" s="96" t="str">
        <f t="shared" si="1"/>
        <v>*</v>
      </c>
      <c r="K15" s="20"/>
      <c r="L15" s="20"/>
    </row>
    <row r="16" spans="1:12" ht="16.5" thickBot="1">
      <c r="A16" s="58"/>
      <c r="B16" s="38" t="s">
        <v>27</v>
      </c>
      <c r="C16" s="21" t="str">
        <f t="shared" si="2"/>
        <v>NA</v>
      </c>
      <c r="D16" s="11"/>
      <c r="E16" s="10"/>
      <c r="F16" s="11"/>
      <c r="G16" s="18"/>
      <c r="H16" s="95">
        <f t="shared" si="0"/>
        <v>0</v>
      </c>
      <c r="I16" s="96" t="str">
        <f t="shared" si="1"/>
        <v>*</v>
      </c>
      <c r="K16" s="20"/>
      <c r="L16" s="20"/>
    </row>
    <row r="17" spans="1:12" ht="16.5" thickBot="1">
      <c r="A17" s="58"/>
      <c r="B17" s="38" t="s">
        <v>24</v>
      </c>
      <c r="C17" s="21" t="str">
        <f t="shared" si="2"/>
        <v>NA</v>
      </c>
      <c r="D17" s="11"/>
      <c r="E17" s="10"/>
      <c r="F17" s="11"/>
      <c r="G17" s="18"/>
      <c r="H17" s="95">
        <f t="shared" si="0"/>
        <v>0</v>
      </c>
      <c r="I17" s="96" t="str">
        <f t="shared" si="1"/>
        <v>*</v>
      </c>
      <c r="K17" s="20"/>
      <c r="L17" s="20"/>
    </row>
    <row r="18" spans="1:12" ht="16.5" thickBot="1">
      <c r="A18" s="58"/>
      <c r="B18" s="38" t="s">
        <v>28</v>
      </c>
      <c r="C18" s="21" t="str">
        <f t="shared" si="2"/>
        <v>NA</v>
      </c>
      <c r="D18" s="11"/>
      <c r="E18" s="10"/>
      <c r="F18" s="11"/>
      <c r="G18" s="18"/>
      <c r="H18" s="95">
        <f t="shared" si="0"/>
        <v>0</v>
      </c>
      <c r="I18" s="96" t="str">
        <f t="shared" si="1"/>
        <v>*</v>
      </c>
      <c r="K18" s="20"/>
      <c r="L18" s="20"/>
    </row>
    <row r="19" spans="1:12" ht="16.5" thickBot="1">
      <c r="A19" s="58"/>
      <c r="B19" s="46" t="s">
        <v>29</v>
      </c>
      <c r="C19" s="98" t="str">
        <f t="shared" si="2"/>
        <v>NA</v>
      </c>
      <c r="D19" s="13"/>
      <c r="E19" s="12"/>
      <c r="F19" s="13"/>
      <c r="G19" s="19"/>
      <c r="H19" s="99">
        <f t="shared" si="0"/>
        <v>0</v>
      </c>
      <c r="I19" s="100" t="str">
        <f t="shared" si="1"/>
        <v>*</v>
      </c>
      <c r="K19" s="20"/>
      <c r="L19" s="20"/>
    </row>
    <row r="20" spans="1:12" ht="15.75">
      <c r="A20" s="58"/>
      <c r="B20" s="49"/>
      <c r="C20" s="65"/>
      <c r="D20" s="67"/>
      <c r="E20" s="67"/>
      <c r="F20" s="67"/>
      <c r="G20" s="67"/>
      <c r="K20" s="20"/>
      <c r="L20" s="20"/>
    </row>
    <row r="21" spans="1:12" ht="17.25" customHeight="1" thickBot="1">
      <c r="A21" s="58"/>
      <c r="B21" s="58"/>
      <c r="G21" s="157" t="s">
        <v>47</v>
      </c>
      <c r="H21" s="157"/>
      <c r="I21" s="68">
        <v>60</v>
      </c>
      <c r="K21" s="20"/>
      <c r="L21" s="20"/>
    </row>
    <row r="22" spans="1:12" ht="13.5" customHeight="1" thickBot="1">
      <c r="A22" s="123"/>
      <c r="B22" s="124"/>
      <c r="C22" s="153" t="s">
        <v>16</v>
      </c>
      <c r="D22" s="149" t="s">
        <v>73</v>
      </c>
      <c r="E22" s="150"/>
      <c r="F22" s="149" t="s">
        <v>80</v>
      </c>
      <c r="G22" s="163"/>
      <c r="H22" s="161" t="s">
        <v>84</v>
      </c>
      <c r="I22" s="153" t="s">
        <v>21</v>
      </c>
      <c r="J22" s="153" t="s">
        <v>2</v>
      </c>
      <c r="K22" s="155" t="s">
        <v>19</v>
      </c>
      <c r="L22" s="20"/>
    </row>
    <row r="23" spans="1:12" ht="17.25" customHeight="1" thickBot="1">
      <c r="A23" s="123" t="s">
        <v>16</v>
      </c>
      <c r="B23" s="148"/>
      <c r="C23" s="154"/>
      <c r="D23" s="52" t="s">
        <v>22</v>
      </c>
      <c r="E23" s="52" t="s">
        <v>20</v>
      </c>
      <c r="F23" s="52" t="s">
        <v>22</v>
      </c>
      <c r="G23" s="52" t="s">
        <v>20</v>
      </c>
      <c r="H23" s="162"/>
      <c r="I23" s="154"/>
      <c r="J23" s="154"/>
      <c r="K23" s="156"/>
      <c r="L23" s="20"/>
    </row>
    <row r="24" spans="2:12" ht="13.5" thickBot="1">
      <c r="B24" s="35" t="s">
        <v>12</v>
      </c>
      <c r="C24" s="101" t="str">
        <f>IF((D24+F24)&gt;41,(IF(OR(I24&gt;=$I$21,K24&gt;=$I$21),"MET","NOT MET")),"PENDING")</f>
        <v>PENDING</v>
      </c>
      <c r="D24" s="8"/>
      <c r="E24" s="8"/>
      <c r="F24" s="8"/>
      <c r="G24" s="8"/>
      <c r="H24" s="102" t="str">
        <f aca="true" t="shared" si="3" ref="H24:H33">IF(ISERROR(100*(E24+G24)/(D24+F24)),"*",IF(AND(((100*(E24+G24)/(D24+F24))+(233*SQRT(0.24/((D24+F24)/2))))&gt;=$I$21,(D24+F24)&gt;=42),"2006-2008",IF(ISNUMBER(((100*(G24/F24))+(233*SQRT(0.24/((D24+F24)/2))))),IF(AND(F24&gt;=21,(D24+F24)&gt;=42,((100*(G24/F24))+(233*SQRT(0.24/((D24+F24)/2))))&gt;$I$21),"2007-2008","2006-2008"),"2006-2008")))</f>
        <v>*</v>
      </c>
      <c r="I24" s="103" t="str">
        <f aca="true" t="shared" si="4" ref="I24:I33">IF(ISERROR(100*(E24+G24)/(D24+F24)),"*",IF(AND(((100*(E24+G24)/(D24+F24))+(233*SQRT(0.24/((D24+F24)/2))))&gt;=$I$21,(D24+F24)&gt;=42),(100*(E24+G24)/(D24+F24)),IF(ISNUMBER(((100*(G24/F24))+(233*SQRT(0.24/((D24+F24)/2))))),IF(AND(F24&gt;=21,(D24+F24)&gt;=42,((100*(G24/F24))+(233*SQRT(0.24/((D24+F24)/2))))&gt;$I$21),(100*(G24/F24)),(100*((E24+G24)/(D24+F24)))),(100*((E24+G24)/(D24+F24))))))</f>
        <v>*</v>
      </c>
      <c r="J24" s="69" t="str">
        <f aca="true" t="shared" si="5" ref="J24:J33">IF((D24+F24)&lt;42,"*",IF(AND(((100*(E24+G24)/(D24+F24))+(233*SQRT(0.24/((D24+F24)/2))))&gt;=$I$21,(D24+F24)&gt;=42),(233*SQRT(0.24/((D24+F24)/2))),IF(ISNUMBER(((100*(G24/F24))+(233*SQRT(0.24/((D24+F24)/2))))),IF(AND(F24&gt;=21,((100*(G24/F24))+(233*SQRT(0.24/((D24+F24)/2))))&gt;$I$21),(233*SQRT(0.24/((D24+F24)/2))),(233*SQRT(0.24/((D24+F24)/2)))),(233*SQRT(0.24/((D24+F24)/2))))))</f>
        <v>*</v>
      </c>
      <c r="K24" s="69" t="str">
        <f aca="true" t="shared" si="6" ref="K24:K33">IF((D24+F24)&gt;41,I24+J24,"*")</f>
        <v>*</v>
      </c>
      <c r="L24" s="20"/>
    </row>
    <row r="25" spans="2:12" ht="13.5" thickBot="1">
      <c r="B25" s="38" t="s">
        <v>23</v>
      </c>
      <c r="C25" s="104" t="str">
        <f aca="true" t="shared" si="7" ref="C25:C33">IF((D25+F25)&gt;41,(IF(OR(I25&gt;=$I$21,K25&gt;=$I$21),"MET","NOT MET")),"NA")</f>
        <v>NA</v>
      </c>
      <c r="D25" s="10"/>
      <c r="E25" s="10"/>
      <c r="F25" s="10"/>
      <c r="G25" s="10"/>
      <c r="H25" s="105" t="str">
        <f t="shared" si="3"/>
        <v>*</v>
      </c>
      <c r="I25" s="103" t="str">
        <f t="shared" si="4"/>
        <v>*</v>
      </c>
      <c r="J25" s="69" t="str">
        <f t="shared" si="5"/>
        <v>*</v>
      </c>
      <c r="K25" s="69" t="str">
        <f t="shared" si="6"/>
        <v>*</v>
      </c>
      <c r="L25" s="20"/>
    </row>
    <row r="26" spans="2:12" ht="13.5" thickBot="1">
      <c r="B26" s="38" t="s">
        <v>14</v>
      </c>
      <c r="C26" s="104" t="str">
        <f t="shared" si="7"/>
        <v>NA</v>
      </c>
      <c r="D26" s="10"/>
      <c r="E26" s="10"/>
      <c r="F26" s="10"/>
      <c r="G26" s="10"/>
      <c r="H26" s="105" t="str">
        <f t="shared" si="3"/>
        <v>*</v>
      </c>
      <c r="I26" s="103" t="str">
        <f t="shared" si="4"/>
        <v>*</v>
      </c>
      <c r="J26" s="69" t="str">
        <f t="shared" si="5"/>
        <v>*</v>
      </c>
      <c r="K26" s="69" t="str">
        <f t="shared" si="6"/>
        <v>*</v>
      </c>
      <c r="L26" s="20"/>
    </row>
    <row r="27" spans="2:12" ht="13.5" thickBot="1">
      <c r="B27" s="38" t="s">
        <v>13</v>
      </c>
      <c r="C27" s="104" t="str">
        <f t="shared" si="7"/>
        <v>NA</v>
      </c>
      <c r="D27" s="10"/>
      <c r="E27" s="10"/>
      <c r="F27" s="10"/>
      <c r="G27" s="10"/>
      <c r="H27" s="105" t="str">
        <f t="shared" si="3"/>
        <v>*</v>
      </c>
      <c r="I27" s="103" t="str">
        <f t="shared" si="4"/>
        <v>*</v>
      </c>
      <c r="J27" s="69" t="str">
        <f t="shared" si="5"/>
        <v>*</v>
      </c>
      <c r="K27" s="69" t="str">
        <f t="shared" si="6"/>
        <v>*</v>
      </c>
      <c r="L27" s="20"/>
    </row>
    <row r="28" spans="2:12" ht="13.5" thickBot="1">
      <c r="B28" s="38" t="s">
        <v>25</v>
      </c>
      <c r="C28" s="104" t="str">
        <f t="shared" si="7"/>
        <v>NA</v>
      </c>
      <c r="D28" s="10"/>
      <c r="E28" s="10"/>
      <c r="F28" s="10"/>
      <c r="G28" s="10"/>
      <c r="H28" s="105" t="str">
        <f t="shared" si="3"/>
        <v>*</v>
      </c>
      <c r="I28" s="103" t="str">
        <f t="shared" si="4"/>
        <v>*</v>
      </c>
      <c r="J28" s="69" t="str">
        <f t="shared" si="5"/>
        <v>*</v>
      </c>
      <c r="K28" s="69" t="str">
        <f t="shared" si="6"/>
        <v>*</v>
      </c>
      <c r="L28" s="20"/>
    </row>
    <row r="29" spans="2:12" ht="13.5" thickBot="1">
      <c r="B29" s="38" t="s">
        <v>26</v>
      </c>
      <c r="C29" s="104" t="str">
        <f t="shared" si="7"/>
        <v>NA</v>
      </c>
      <c r="D29" s="10"/>
      <c r="E29" s="10"/>
      <c r="F29" s="10"/>
      <c r="G29" s="10"/>
      <c r="H29" s="105" t="str">
        <f t="shared" si="3"/>
        <v>*</v>
      </c>
      <c r="I29" s="103" t="str">
        <f t="shared" si="4"/>
        <v>*</v>
      </c>
      <c r="J29" s="69" t="str">
        <f t="shared" si="5"/>
        <v>*</v>
      </c>
      <c r="K29" s="69" t="str">
        <f t="shared" si="6"/>
        <v>*</v>
      </c>
      <c r="L29" s="20"/>
    </row>
    <row r="30" spans="2:12" ht="13.5" thickBot="1">
      <c r="B30" s="38" t="s">
        <v>27</v>
      </c>
      <c r="C30" s="104" t="str">
        <f t="shared" si="7"/>
        <v>NA</v>
      </c>
      <c r="D30" s="10"/>
      <c r="E30" s="10"/>
      <c r="F30" s="10"/>
      <c r="G30" s="10"/>
      <c r="H30" s="105" t="str">
        <f t="shared" si="3"/>
        <v>*</v>
      </c>
      <c r="I30" s="103" t="str">
        <f t="shared" si="4"/>
        <v>*</v>
      </c>
      <c r="J30" s="69" t="str">
        <f t="shared" si="5"/>
        <v>*</v>
      </c>
      <c r="K30" s="69" t="str">
        <f t="shared" si="6"/>
        <v>*</v>
      </c>
      <c r="L30" s="20"/>
    </row>
    <row r="31" spans="2:12" ht="13.5" thickBot="1">
      <c r="B31" s="38" t="s">
        <v>24</v>
      </c>
      <c r="C31" s="104" t="str">
        <f t="shared" si="7"/>
        <v>NA</v>
      </c>
      <c r="D31" s="10"/>
      <c r="E31" s="10"/>
      <c r="F31" s="10"/>
      <c r="G31" s="10"/>
      <c r="H31" s="105" t="str">
        <f t="shared" si="3"/>
        <v>*</v>
      </c>
      <c r="I31" s="103" t="str">
        <f t="shared" si="4"/>
        <v>*</v>
      </c>
      <c r="J31" s="69" t="str">
        <f t="shared" si="5"/>
        <v>*</v>
      </c>
      <c r="K31" s="69" t="str">
        <f t="shared" si="6"/>
        <v>*</v>
      </c>
      <c r="L31" s="20"/>
    </row>
    <row r="32" spans="2:12" ht="13.5" thickBot="1">
      <c r="B32" s="38" t="s">
        <v>28</v>
      </c>
      <c r="C32" s="104" t="str">
        <f t="shared" si="7"/>
        <v>NA</v>
      </c>
      <c r="D32" s="10"/>
      <c r="E32" s="10"/>
      <c r="F32" s="10"/>
      <c r="G32" s="10"/>
      <c r="H32" s="105" t="str">
        <f t="shared" si="3"/>
        <v>*</v>
      </c>
      <c r="I32" s="103" t="str">
        <f t="shared" si="4"/>
        <v>*</v>
      </c>
      <c r="J32" s="69" t="str">
        <f t="shared" si="5"/>
        <v>*</v>
      </c>
      <c r="K32" s="69" t="str">
        <f t="shared" si="6"/>
        <v>*</v>
      </c>
      <c r="L32" s="20"/>
    </row>
    <row r="33" spans="2:12" ht="13.5" thickBot="1">
      <c r="B33" s="46" t="s">
        <v>29</v>
      </c>
      <c r="C33" s="106" t="str">
        <f t="shared" si="7"/>
        <v>NA</v>
      </c>
      <c r="D33" s="12"/>
      <c r="E33" s="12"/>
      <c r="F33" s="12"/>
      <c r="G33" s="12"/>
      <c r="H33" s="107" t="str">
        <f t="shared" si="3"/>
        <v>*</v>
      </c>
      <c r="I33" s="108" t="str">
        <f t="shared" si="4"/>
        <v>*</v>
      </c>
      <c r="J33" s="109" t="str">
        <f t="shared" si="5"/>
        <v>*</v>
      </c>
      <c r="K33" s="109" t="str">
        <f t="shared" si="6"/>
        <v>*</v>
      </c>
      <c r="L33" s="20"/>
    </row>
    <row r="34" spans="11:12" ht="13.5" customHeight="1" thickBot="1">
      <c r="K34" s="20"/>
      <c r="L34" s="20"/>
    </row>
    <row r="35" spans="1:13" ht="13.5" customHeight="1" thickBot="1">
      <c r="A35" s="134"/>
      <c r="B35" s="147"/>
      <c r="C35" s="153" t="s">
        <v>18</v>
      </c>
      <c r="D35" s="151" t="s">
        <v>1</v>
      </c>
      <c r="E35" s="152"/>
      <c r="F35" s="159" t="s">
        <v>44</v>
      </c>
      <c r="G35" s="153" t="s">
        <v>17</v>
      </c>
      <c r="H35" s="70"/>
      <c r="I35" s="71"/>
      <c r="K35" s="20"/>
      <c r="L35" s="20"/>
      <c r="M35" s="1"/>
    </row>
    <row r="36" spans="1:12" ht="25.5" customHeight="1" thickBot="1">
      <c r="A36" s="134" t="s">
        <v>18</v>
      </c>
      <c r="B36" s="147"/>
      <c r="C36" s="154"/>
      <c r="D36" s="63" t="s">
        <v>72</v>
      </c>
      <c r="E36" s="63" t="s">
        <v>79</v>
      </c>
      <c r="F36" s="160"/>
      <c r="G36" s="158"/>
      <c r="H36" s="70"/>
      <c r="K36" s="20"/>
      <c r="L36" s="20"/>
    </row>
    <row r="37" spans="2:12" ht="13.5" thickBot="1">
      <c r="B37" s="35" t="s">
        <v>12</v>
      </c>
      <c r="C37" s="72" t="str">
        <f aca="true" t="shared" si="8" ref="C37:C46">IF((D24+F24)&gt;41,(IF(C24="MET","NA",IF(F37&gt;=G37,"MET","NOT MET"))),"NA")</f>
        <v>NA</v>
      </c>
      <c r="D37" s="69" t="str">
        <f aca="true" t="shared" si="9" ref="D37:D46">IF(ISERROR(100*(E24/D24)),"*",100*(E24/D24))</f>
        <v>*</v>
      </c>
      <c r="E37" s="69" t="str">
        <f aca="true" t="shared" si="10" ref="E37:E46">IF(ISERROR(100*(G24/F24)),"*",100*(G24/F24))</f>
        <v>*</v>
      </c>
      <c r="F37" s="73" t="str">
        <f aca="true" t="shared" si="11" ref="F37:F46">IF(ISERROR(E37-D37),"*",E37-D37)</f>
        <v>*</v>
      </c>
      <c r="G37" s="73" t="str">
        <f aca="true" t="shared" si="12" ref="G37:G46">IF((D24+F24)&gt;41,(100-D37)/10," *")</f>
        <v> *</v>
      </c>
      <c r="H37" s="74"/>
      <c r="K37" s="20"/>
      <c r="L37" s="20"/>
    </row>
    <row r="38" spans="2:12" ht="13.5" thickBot="1">
      <c r="B38" s="38" t="s">
        <v>23</v>
      </c>
      <c r="C38" s="72" t="str">
        <f t="shared" si="8"/>
        <v>NA</v>
      </c>
      <c r="D38" s="69" t="str">
        <f t="shared" si="9"/>
        <v>*</v>
      </c>
      <c r="E38" s="69" t="str">
        <f t="shared" si="10"/>
        <v>*</v>
      </c>
      <c r="F38" s="73" t="str">
        <f t="shared" si="11"/>
        <v>*</v>
      </c>
      <c r="G38" s="73" t="str">
        <f t="shared" si="12"/>
        <v> *</v>
      </c>
      <c r="H38" s="74"/>
      <c r="K38" s="20"/>
      <c r="L38" s="20"/>
    </row>
    <row r="39" spans="2:12" ht="13.5" thickBot="1">
      <c r="B39" s="38" t="s">
        <v>14</v>
      </c>
      <c r="C39" s="72" t="str">
        <f t="shared" si="8"/>
        <v>NA</v>
      </c>
      <c r="D39" s="69" t="str">
        <f t="shared" si="9"/>
        <v>*</v>
      </c>
      <c r="E39" s="69" t="str">
        <f t="shared" si="10"/>
        <v>*</v>
      </c>
      <c r="F39" s="73" t="str">
        <f t="shared" si="11"/>
        <v>*</v>
      </c>
      <c r="G39" s="73" t="str">
        <f t="shared" si="12"/>
        <v> *</v>
      </c>
      <c r="H39" s="74"/>
      <c r="K39" s="20"/>
      <c r="L39" s="20"/>
    </row>
    <row r="40" spans="2:12" ht="13.5" thickBot="1">
      <c r="B40" s="38" t="s">
        <v>13</v>
      </c>
      <c r="C40" s="72" t="str">
        <f t="shared" si="8"/>
        <v>NA</v>
      </c>
      <c r="D40" s="69" t="str">
        <f t="shared" si="9"/>
        <v>*</v>
      </c>
      <c r="E40" s="69" t="str">
        <f t="shared" si="10"/>
        <v>*</v>
      </c>
      <c r="F40" s="73" t="str">
        <f t="shared" si="11"/>
        <v>*</v>
      </c>
      <c r="G40" s="73" t="str">
        <f t="shared" si="12"/>
        <v> *</v>
      </c>
      <c r="H40" s="74"/>
      <c r="K40" s="20"/>
      <c r="L40" s="20"/>
    </row>
    <row r="41" spans="2:12" ht="13.5" thickBot="1">
      <c r="B41" s="38" t="s">
        <v>25</v>
      </c>
      <c r="C41" s="72" t="str">
        <f t="shared" si="8"/>
        <v>NA</v>
      </c>
      <c r="D41" s="69" t="str">
        <f t="shared" si="9"/>
        <v>*</v>
      </c>
      <c r="E41" s="69" t="str">
        <f t="shared" si="10"/>
        <v>*</v>
      </c>
      <c r="F41" s="73" t="str">
        <f t="shared" si="11"/>
        <v>*</v>
      </c>
      <c r="G41" s="73" t="str">
        <f t="shared" si="12"/>
        <v> *</v>
      </c>
      <c r="H41" s="74"/>
      <c r="K41" s="20"/>
      <c r="L41" s="20"/>
    </row>
    <row r="42" spans="2:12" ht="13.5" thickBot="1">
      <c r="B42" s="38" t="s">
        <v>26</v>
      </c>
      <c r="C42" s="72" t="str">
        <f t="shared" si="8"/>
        <v>NA</v>
      </c>
      <c r="D42" s="69" t="str">
        <f t="shared" si="9"/>
        <v>*</v>
      </c>
      <c r="E42" s="69" t="str">
        <f t="shared" si="10"/>
        <v>*</v>
      </c>
      <c r="F42" s="73" t="str">
        <f t="shared" si="11"/>
        <v>*</v>
      </c>
      <c r="G42" s="73" t="str">
        <f t="shared" si="12"/>
        <v> *</v>
      </c>
      <c r="H42" s="74"/>
      <c r="K42" s="20"/>
      <c r="L42" s="20"/>
    </row>
    <row r="43" spans="2:12" ht="13.5" thickBot="1">
      <c r="B43" s="38" t="s">
        <v>27</v>
      </c>
      <c r="C43" s="72" t="str">
        <f t="shared" si="8"/>
        <v>NA</v>
      </c>
      <c r="D43" s="69" t="str">
        <f t="shared" si="9"/>
        <v>*</v>
      </c>
      <c r="E43" s="69" t="str">
        <f t="shared" si="10"/>
        <v>*</v>
      </c>
      <c r="F43" s="73" t="str">
        <f t="shared" si="11"/>
        <v>*</v>
      </c>
      <c r="G43" s="73" t="str">
        <f t="shared" si="12"/>
        <v> *</v>
      </c>
      <c r="H43" s="74"/>
      <c r="K43" s="20"/>
      <c r="L43" s="20"/>
    </row>
    <row r="44" spans="2:12" ht="13.5" thickBot="1">
      <c r="B44" s="38" t="s">
        <v>24</v>
      </c>
      <c r="C44" s="72" t="str">
        <f t="shared" si="8"/>
        <v>NA</v>
      </c>
      <c r="D44" s="69" t="str">
        <f t="shared" si="9"/>
        <v>*</v>
      </c>
      <c r="E44" s="69" t="str">
        <f t="shared" si="10"/>
        <v>*</v>
      </c>
      <c r="F44" s="73" t="str">
        <f t="shared" si="11"/>
        <v>*</v>
      </c>
      <c r="G44" s="73" t="str">
        <f t="shared" si="12"/>
        <v> *</v>
      </c>
      <c r="H44" s="74"/>
      <c r="K44" s="20"/>
      <c r="L44" s="20"/>
    </row>
    <row r="45" spans="2:12" ht="13.5" thickBot="1">
      <c r="B45" s="38" t="s">
        <v>28</v>
      </c>
      <c r="C45" s="72" t="str">
        <f t="shared" si="8"/>
        <v>NA</v>
      </c>
      <c r="D45" s="69" t="str">
        <f t="shared" si="9"/>
        <v>*</v>
      </c>
      <c r="E45" s="69" t="str">
        <f t="shared" si="10"/>
        <v>*</v>
      </c>
      <c r="F45" s="73" t="str">
        <f t="shared" si="11"/>
        <v>*</v>
      </c>
      <c r="G45" s="73" t="str">
        <f t="shared" si="12"/>
        <v> *</v>
      </c>
      <c r="H45" s="74"/>
      <c r="K45" s="20"/>
      <c r="L45" s="20"/>
    </row>
    <row r="46" spans="2:12" ht="13.5" thickBot="1">
      <c r="B46" s="46" t="s">
        <v>29</v>
      </c>
      <c r="C46" s="110" t="str">
        <f t="shared" si="8"/>
        <v>NA</v>
      </c>
      <c r="D46" s="109" t="str">
        <f t="shared" si="9"/>
        <v>*</v>
      </c>
      <c r="E46" s="109" t="str">
        <f t="shared" si="10"/>
        <v>*</v>
      </c>
      <c r="F46" s="111" t="str">
        <f t="shared" si="11"/>
        <v>*</v>
      </c>
      <c r="G46" s="111" t="str">
        <f t="shared" si="12"/>
        <v> *</v>
      </c>
      <c r="H46" s="74"/>
      <c r="K46" s="20"/>
      <c r="L46" s="20"/>
    </row>
  </sheetData>
  <sheetProtection sheet="1" objects="1" scenarios="1"/>
  <mergeCells count="24">
    <mergeCell ref="K22:K23"/>
    <mergeCell ref="G21:H21"/>
    <mergeCell ref="C35:C36"/>
    <mergeCell ref="G35:G36"/>
    <mergeCell ref="F35:F36"/>
    <mergeCell ref="J22:J23"/>
    <mergeCell ref="I22:I23"/>
    <mergeCell ref="H22:H23"/>
    <mergeCell ref="F22:G22"/>
    <mergeCell ref="A36:B36"/>
    <mergeCell ref="A23:B23"/>
    <mergeCell ref="A35:B35"/>
    <mergeCell ref="D22:E22"/>
    <mergeCell ref="A22:B22"/>
    <mergeCell ref="D35:E35"/>
    <mergeCell ref="C22:C23"/>
    <mergeCell ref="A2:I2"/>
    <mergeCell ref="A1:I1"/>
    <mergeCell ref="G4:I4"/>
    <mergeCell ref="C8:C9"/>
    <mergeCell ref="A9:B9"/>
    <mergeCell ref="D8:E8"/>
    <mergeCell ref="F8:G8"/>
    <mergeCell ref="F7:H7"/>
  </mergeCells>
  <conditionalFormatting sqref="C37:C46 C24:C33 C10:C20">
    <cfRule type="cellIs" priority="1" dxfId="0" operator="equal" stopIfTrue="1">
      <formula>"MET"</formula>
    </cfRule>
    <cfRule type="cellIs" priority="2" dxfId="1" operator="equal" stopIfTrue="1">
      <formula>"NOT MET"</formula>
    </cfRule>
    <cfRule type="cellIs" priority="3" dxfId="2" operator="equal" stopIfTrue="1">
      <formula>"NA"</formula>
    </cfRule>
  </conditionalFormatting>
  <printOptions/>
  <pageMargins left="0.4" right="0.4" top="0.5" bottom="0.5" header="0.5" footer="0.5"/>
  <pageSetup fitToHeight="1" fitToWidth="1" horizontalDpi="600" verticalDpi="600" orientation="portrait" r:id="rId1"/>
  <headerFooter alignWithMargins="0">
    <oddHeader>&amp;L&amp;A</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Y46"/>
  <sheetViews>
    <sheetView workbookViewId="0" topLeftCell="A1">
      <pane ySplit="4" topLeftCell="BM5" activePane="bottomLeft" state="frozen"/>
      <selection pane="topLeft" activeCell="A1" sqref="A1"/>
      <selection pane="bottomLeft" activeCell="A5" sqref="A5"/>
    </sheetView>
  </sheetViews>
  <sheetFormatPr defaultColWidth="9.140625" defaultRowHeight="12.75"/>
  <cols>
    <col min="1" max="1" width="11.00390625" style="20" customWidth="1"/>
    <col min="2" max="2" width="27.00390625" style="20" customWidth="1"/>
    <col min="3" max="3" width="9.28125" style="20" customWidth="1"/>
    <col min="4" max="4" width="6.7109375" style="20" customWidth="1"/>
    <col min="5" max="5" width="6.28125" style="20" customWidth="1"/>
    <col min="6" max="6" width="7.7109375" style="20" customWidth="1"/>
    <col min="7" max="7" width="7.140625" style="20" customWidth="1"/>
    <col min="8" max="8" width="12.00390625" style="20" customWidth="1"/>
    <col min="9" max="9" width="9.140625" style="20" customWidth="1"/>
    <col min="10" max="10" width="7.7109375" style="20" customWidth="1"/>
  </cols>
  <sheetData>
    <row r="1" spans="1:25" s="3" customFormat="1" ht="21" customHeight="1">
      <c r="A1" s="136" t="s">
        <v>75</v>
      </c>
      <c r="B1" s="136"/>
      <c r="C1" s="136"/>
      <c r="D1" s="136"/>
      <c r="E1" s="136"/>
      <c r="F1" s="136"/>
      <c r="G1" s="136"/>
      <c r="H1" s="136"/>
      <c r="I1" s="136"/>
      <c r="J1" s="53"/>
      <c r="K1" s="2"/>
      <c r="L1" s="2"/>
      <c r="M1" s="2"/>
      <c r="N1" s="2"/>
      <c r="O1" s="2"/>
      <c r="P1" s="2"/>
      <c r="Q1" s="2"/>
      <c r="R1" s="2"/>
      <c r="S1" s="2"/>
      <c r="T1" s="2"/>
      <c r="U1" s="2"/>
      <c r="V1" s="2"/>
      <c r="W1" s="2"/>
      <c r="X1" s="2"/>
      <c r="Y1" s="4"/>
    </row>
    <row r="2" spans="1:25" s="3" customFormat="1" ht="18" customHeight="1">
      <c r="A2" s="144" t="s">
        <v>81</v>
      </c>
      <c r="B2" s="144"/>
      <c r="C2" s="144"/>
      <c r="D2" s="144"/>
      <c r="E2" s="144"/>
      <c r="F2" s="144"/>
      <c r="G2" s="144"/>
      <c r="H2" s="144"/>
      <c r="I2" s="144"/>
      <c r="J2" s="53"/>
      <c r="K2" s="2"/>
      <c r="L2" s="2"/>
      <c r="M2" s="2"/>
      <c r="N2" s="2"/>
      <c r="O2" s="2"/>
      <c r="P2" s="2"/>
      <c r="Q2" s="2"/>
      <c r="R2" s="2"/>
      <c r="S2" s="2"/>
      <c r="T2" s="2"/>
      <c r="U2" s="2"/>
      <c r="V2" s="2"/>
      <c r="W2" s="2"/>
      <c r="X2" s="2"/>
      <c r="Y2" s="4"/>
    </row>
    <row r="3" spans="1:25" s="3" customFormat="1" ht="8.25" customHeight="1">
      <c r="A3" s="54"/>
      <c r="B3" s="54"/>
      <c r="C3" s="54"/>
      <c r="D3" s="54"/>
      <c r="E3" s="54"/>
      <c r="F3" s="54"/>
      <c r="G3" s="54"/>
      <c r="H3" s="54"/>
      <c r="I3" s="54"/>
      <c r="J3" s="53"/>
      <c r="K3" s="2"/>
      <c r="L3" s="2"/>
      <c r="M3" s="2"/>
      <c r="N3" s="2"/>
      <c r="O3" s="2"/>
      <c r="P3" s="2"/>
      <c r="Q3" s="2"/>
      <c r="R3" s="2"/>
      <c r="S3" s="2"/>
      <c r="T3" s="2"/>
      <c r="U3" s="2"/>
      <c r="V3" s="2"/>
      <c r="W3" s="2"/>
      <c r="X3" s="2"/>
      <c r="Y3" s="4"/>
    </row>
    <row r="4" spans="1:12" s="3" customFormat="1" ht="16.5" customHeight="1">
      <c r="A4" s="23" t="s">
        <v>106</v>
      </c>
      <c r="B4" s="55" t="str">
        <f>' Summary DISTRICT'!$B$3</f>
        <v>Evergreen SD</v>
      </c>
      <c r="C4" s="24"/>
      <c r="D4" s="28"/>
      <c r="E4" s="28"/>
      <c r="F4" s="28"/>
      <c r="G4" s="136"/>
      <c r="H4" s="136"/>
      <c r="I4" s="136"/>
      <c r="J4" s="28"/>
      <c r="K4" s="5"/>
      <c r="L4" s="5"/>
    </row>
    <row r="5" spans="1:11" s="3" customFormat="1" ht="16.5" customHeight="1">
      <c r="A5" s="23"/>
      <c r="B5" s="55"/>
      <c r="C5" s="24"/>
      <c r="D5" s="28"/>
      <c r="E5" s="28"/>
      <c r="F5" s="28"/>
      <c r="G5" s="28"/>
      <c r="H5" s="28"/>
      <c r="I5" s="28"/>
      <c r="J5" s="28"/>
      <c r="K5" s="5"/>
    </row>
    <row r="6" spans="1:9" ht="13.5" customHeight="1">
      <c r="A6" s="56"/>
      <c r="B6" s="56"/>
      <c r="C6" s="57"/>
      <c r="D6" s="57"/>
      <c r="E6" s="57"/>
      <c r="F6" s="57"/>
      <c r="G6" s="57"/>
      <c r="H6" s="57"/>
      <c r="I6" s="57"/>
    </row>
    <row r="7" spans="1:12" ht="16.5" customHeight="1" thickBot="1">
      <c r="A7" s="58"/>
      <c r="B7" s="59"/>
      <c r="C7" s="60"/>
      <c r="D7" s="60"/>
      <c r="E7" s="60"/>
      <c r="F7" s="128" t="s">
        <v>46</v>
      </c>
      <c r="G7" s="128"/>
      <c r="H7" s="94"/>
      <c r="I7" s="61">
        <v>94.5</v>
      </c>
      <c r="K7" s="42"/>
      <c r="L7" s="20"/>
    </row>
    <row r="8" spans="1:12" ht="16.5" thickBot="1">
      <c r="A8" s="59"/>
      <c r="B8" s="62"/>
      <c r="C8" s="145" t="s">
        <v>0</v>
      </c>
      <c r="D8" s="125" t="s">
        <v>0</v>
      </c>
      <c r="E8" s="126"/>
      <c r="F8" s="125" t="s">
        <v>8</v>
      </c>
      <c r="G8" s="127"/>
      <c r="H8" s="90" t="s">
        <v>0</v>
      </c>
      <c r="I8" s="91" t="s">
        <v>0</v>
      </c>
      <c r="K8" s="20"/>
      <c r="L8" s="20"/>
    </row>
    <row r="9" spans="1:12" ht="16.5" thickBot="1">
      <c r="A9" s="123" t="s">
        <v>0</v>
      </c>
      <c r="B9" s="124"/>
      <c r="C9" s="146"/>
      <c r="D9" s="63" t="s">
        <v>72</v>
      </c>
      <c r="E9" s="63" t="s">
        <v>79</v>
      </c>
      <c r="F9" s="63" t="s">
        <v>72</v>
      </c>
      <c r="G9" s="92" t="s">
        <v>79</v>
      </c>
      <c r="H9" s="93" t="s">
        <v>51</v>
      </c>
      <c r="I9" s="64" t="s">
        <v>3</v>
      </c>
      <c r="K9" s="20"/>
      <c r="L9" s="20"/>
    </row>
    <row r="10" spans="1:12" ht="16.5" thickBot="1">
      <c r="A10" s="58"/>
      <c r="B10" s="35" t="s">
        <v>12</v>
      </c>
      <c r="C10" s="21" t="str">
        <f>IF((D10+E10+F10+G10)&gt;39,(IF(OR(I10&gt;=$I$7,100*E10/(E10+G10)&gt;=$I$7),"MET","NOT MET")),"PENDING")</f>
        <v>PENDING</v>
      </c>
      <c r="D10" s="9"/>
      <c r="E10" s="8"/>
      <c r="F10" s="9"/>
      <c r="G10" s="17"/>
      <c r="H10" s="95">
        <f aca="true" t="shared" si="0" ref="H10:H19">D10+E10+F10+G10</f>
        <v>0</v>
      </c>
      <c r="I10" s="96" t="str">
        <f aca="true" t="shared" si="1" ref="I10:I19">IF(ISERROR(100*(D10+E10)/(D10+E10+F10+G10)),"*",100*(D10+E10)/(D10+E10+F10+G10))</f>
        <v>*</v>
      </c>
      <c r="K10" s="97"/>
      <c r="L10" s="20"/>
    </row>
    <row r="11" spans="1:12" ht="16.5" thickBot="1">
      <c r="A11" s="58"/>
      <c r="B11" s="38" t="s">
        <v>23</v>
      </c>
      <c r="C11" s="21" t="str">
        <f aca="true" t="shared" si="2" ref="C11:C19">IF((D11+E11+F11+G11)&gt;39,(IF(OR(I11&gt;=$I$7,100*E11/(E11+G11)&gt;=$I$7),"MET","NOT MET")),"NA")</f>
        <v>NA</v>
      </c>
      <c r="D11" s="11"/>
      <c r="E11" s="10"/>
      <c r="F11" s="11"/>
      <c r="G11" s="18"/>
      <c r="H11" s="95">
        <f t="shared" si="0"/>
        <v>0</v>
      </c>
      <c r="I11" s="96" t="str">
        <f t="shared" si="1"/>
        <v>*</v>
      </c>
      <c r="K11" s="20"/>
      <c r="L11" s="20"/>
    </row>
    <row r="12" spans="1:12" ht="16.5" thickBot="1">
      <c r="A12" s="58"/>
      <c r="B12" s="38" t="s">
        <v>14</v>
      </c>
      <c r="C12" s="21" t="str">
        <f t="shared" si="2"/>
        <v>NA</v>
      </c>
      <c r="D12" s="11"/>
      <c r="E12" s="10"/>
      <c r="F12" s="11"/>
      <c r="G12" s="18"/>
      <c r="H12" s="95">
        <f t="shared" si="0"/>
        <v>0</v>
      </c>
      <c r="I12" s="96" t="str">
        <f t="shared" si="1"/>
        <v>*</v>
      </c>
      <c r="K12" s="20"/>
      <c r="L12" s="20"/>
    </row>
    <row r="13" spans="1:12" ht="16.5" thickBot="1">
      <c r="A13" s="58"/>
      <c r="B13" s="38" t="s">
        <v>13</v>
      </c>
      <c r="C13" s="21" t="str">
        <f t="shared" si="2"/>
        <v>NA</v>
      </c>
      <c r="D13" s="11"/>
      <c r="E13" s="10"/>
      <c r="F13" s="11"/>
      <c r="G13" s="18"/>
      <c r="H13" s="95">
        <f t="shared" si="0"/>
        <v>0</v>
      </c>
      <c r="I13" s="96" t="str">
        <f t="shared" si="1"/>
        <v>*</v>
      </c>
      <c r="K13" s="20"/>
      <c r="L13" s="20"/>
    </row>
    <row r="14" spans="1:12" ht="16.5" thickBot="1">
      <c r="A14" s="58"/>
      <c r="B14" s="38" t="s">
        <v>25</v>
      </c>
      <c r="C14" s="21" t="str">
        <f t="shared" si="2"/>
        <v>NA</v>
      </c>
      <c r="D14" s="11"/>
      <c r="E14" s="10"/>
      <c r="F14" s="11"/>
      <c r="G14" s="18"/>
      <c r="H14" s="95">
        <f t="shared" si="0"/>
        <v>0</v>
      </c>
      <c r="I14" s="96" t="str">
        <f t="shared" si="1"/>
        <v>*</v>
      </c>
      <c r="K14" s="20"/>
      <c r="L14" s="20"/>
    </row>
    <row r="15" spans="1:12" ht="16.5" thickBot="1">
      <c r="A15" s="58"/>
      <c r="B15" s="38" t="s">
        <v>26</v>
      </c>
      <c r="C15" s="21" t="str">
        <f t="shared" si="2"/>
        <v>NA</v>
      </c>
      <c r="D15" s="11"/>
      <c r="E15" s="10"/>
      <c r="F15" s="11"/>
      <c r="G15" s="18"/>
      <c r="H15" s="95">
        <f t="shared" si="0"/>
        <v>0</v>
      </c>
      <c r="I15" s="96" t="str">
        <f t="shared" si="1"/>
        <v>*</v>
      </c>
      <c r="K15" s="20"/>
      <c r="L15" s="20"/>
    </row>
    <row r="16" spans="1:12" ht="16.5" thickBot="1">
      <c r="A16" s="58"/>
      <c r="B16" s="38" t="s">
        <v>27</v>
      </c>
      <c r="C16" s="21" t="str">
        <f t="shared" si="2"/>
        <v>NA</v>
      </c>
      <c r="D16" s="11"/>
      <c r="E16" s="10"/>
      <c r="F16" s="11"/>
      <c r="G16" s="18"/>
      <c r="H16" s="95">
        <f t="shared" si="0"/>
        <v>0</v>
      </c>
      <c r="I16" s="96" t="str">
        <f t="shared" si="1"/>
        <v>*</v>
      </c>
      <c r="K16" s="20"/>
      <c r="L16" s="20"/>
    </row>
    <row r="17" spans="1:12" ht="16.5" thickBot="1">
      <c r="A17" s="58"/>
      <c r="B17" s="38" t="s">
        <v>24</v>
      </c>
      <c r="C17" s="21" t="str">
        <f t="shared" si="2"/>
        <v>NA</v>
      </c>
      <c r="D17" s="11"/>
      <c r="E17" s="10"/>
      <c r="F17" s="11"/>
      <c r="G17" s="18"/>
      <c r="H17" s="95">
        <f t="shared" si="0"/>
        <v>0</v>
      </c>
      <c r="I17" s="96" t="str">
        <f t="shared" si="1"/>
        <v>*</v>
      </c>
      <c r="K17" s="20"/>
      <c r="L17" s="20"/>
    </row>
    <row r="18" spans="1:12" ht="16.5" thickBot="1">
      <c r="A18" s="58"/>
      <c r="B18" s="38" t="s">
        <v>28</v>
      </c>
      <c r="C18" s="21" t="str">
        <f t="shared" si="2"/>
        <v>NA</v>
      </c>
      <c r="D18" s="11"/>
      <c r="E18" s="10"/>
      <c r="F18" s="11"/>
      <c r="G18" s="18"/>
      <c r="H18" s="95">
        <f t="shared" si="0"/>
        <v>0</v>
      </c>
      <c r="I18" s="96" t="str">
        <f t="shared" si="1"/>
        <v>*</v>
      </c>
      <c r="K18" s="20"/>
      <c r="L18" s="20"/>
    </row>
    <row r="19" spans="1:12" ht="16.5" thickBot="1">
      <c r="A19" s="58"/>
      <c r="B19" s="46" t="s">
        <v>29</v>
      </c>
      <c r="C19" s="98" t="str">
        <f t="shared" si="2"/>
        <v>NA</v>
      </c>
      <c r="D19" s="13"/>
      <c r="E19" s="12"/>
      <c r="F19" s="13"/>
      <c r="G19" s="19"/>
      <c r="H19" s="99">
        <f t="shared" si="0"/>
        <v>0</v>
      </c>
      <c r="I19" s="100" t="str">
        <f t="shared" si="1"/>
        <v>*</v>
      </c>
      <c r="K19" s="20"/>
      <c r="L19" s="20"/>
    </row>
    <row r="20" spans="1:12" ht="15.75">
      <c r="A20" s="58"/>
      <c r="B20" s="49"/>
      <c r="C20" s="65"/>
      <c r="D20" s="67"/>
      <c r="E20" s="67"/>
      <c r="F20" s="67"/>
      <c r="G20" s="67"/>
      <c r="K20" s="20"/>
      <c r="L20" s="20"/>
    </row>
    <row r="21" spans="1:12" ht="17.25" customHeight="1" thickBot="1">
      <c r="A21" s="58"/>
      <c r="B21" s="58"/>
      <c r="G21" s="157" t="s">
        <v>47</v>
      </c>
      <c r="H21" s="157"/>
      <c r="I21" s="68">
        <v>60</v>
      </c>
      <c r="K21" s="20"/>
      <c r="L21" s="20"/>
    </row>
    <row r="22" spans="1:12" ht="13.5" customHeight="1" thickBot="1">
      <c r="A22" s="123"/>
      <c r="B22" s="124"/>
      <c r="C22" s="153" t="s">
        <v>16</v>
      </c>
      <c r="D22" s="149" t="s">
        <v>73</v>
      </c>
      <c r="E22" s="150"/>
      <c r="F22" s="149" t="s">
        <v>80</v>
      </c>
      <c r="G22" s="163"/>
      <c r="H22" s="161" t="s">
        <v>84</v>
      </c>
      <c r="I22" s="153" t="s">
        <v>21</v>
      </c>
      <c r="J22" s="153" t="s">
        <v>2</v>
      </c>
      <c r="K22" s="155" t="s">
        <v>19</v>
      </c>
      <c r="L22" s="20"/>
    </row>
    <row r="23" spans="1:12" ht="17.25" customHeight="1" thickBot="1">
      <c r="A23" s="123" t="s">
        <v>16</v>
      </c>
      <c r="B23" s="148"/>
      <c r="C23" s="154"/>
      <c r="D23" s="52" t="s">
        <v>22</v>
      </c>
      <c r="E23" s="52" t="s">
        <v>20</v>
      </c>
      <c r="F23" s="52" t="s">
        <v>22</v>
      </c>
      <c r="G23" s="52" t="s">
        <v>20</v>
      </c>
      <c r="H23" s="162"/>
      <c r="I23" s="154"/>
      <c r="J23" s="154"/>
      <c r="K23" s="156"/>
      <c r="L23" s="20"/>
    </row>
    <row r="24" spans="2:12" ht="13.5" thickBot="1">
      <c r="B24" s="35" t="s">
        <v>12</v>
      </c>
      <c r="C24" s="101" t="str">
        <f>IF((D24+F24)&gt;41,(IF(OR(I24&gt;=$I$21,K24&gt;=$I$21),"MET","NOT MET")),"PENDING")</f>
        <v>PENDING</v>
      </c>
      <c r="D24" s="8"/>
      <c r="E24" s="8"/>
      <c r="F24" s="8"/>
      <c r="G24" s="8"/>
      <c r="H24" s="102" t="str">
        <f aca="true" t="shared" si="3" ref="H24:H33">IF(ISERROR(100*(E24+G24)/(D24+F24)),"*",IF(AND(((100*(E24+G24)/(D24+F24))+(233*SQRT(0.24/((D24+F24)/2))))&gt;=$I$21,(D24+F24)&gt;=42),"2006-2008",IF(ISNUMBER(((100*(G24/F24))+(233*SQRT(0.24/((D24+F24)/2))))),IF(AND(F24&gt;=21,(D24+F24)&gt;=42,((100*(G24/F24))+(233*SQRT(0.24/((D24+F24)/2))))&gt;$I$21),"2007-2008","2006-2008"),"2006-2008")))</f>
        <v>*</v>
      </c>
      <c r="I24" s="103" t="str">
        <f aca="true" t="shared" si="4" ref="I24:I33">IF(ISERROR(100*(E24+G24)/(D24+F24)),"*",IF(AND(((100*(E24+G24)/(D24+F24))+(233*SQRT(0.24/((D24+F24)/2))))&gt;=$I$21,(D24+F24)&gt;=42),(100*(E24+G24)/(D24+F24)),IF(ISNUMBER(((100*(G24/F24))+(233*SQRT(0.24/((D24+F24)/2))))),IF(AND(F24&gt;=21,(D24+F24)&gt;=42,((100*(G24/F24))+(233*SQRT(0.24/((D24+F24)/2))))&gt;$I$21),(100*(G24/F24)),(100*((E24+G24)/(D24+F24)))),(100*((E24+G24)/(D24+F24))))))</f>
        <v>*</v>
      </c>
      <c r="J24" s="69" t="str">
        <f aca="true" t="shared" si="5" ref="J24:J33">IF((D24+F24)&lt;42,"*",IF(AND(((100*(E24+G24)/(D24+F24))+(233*SQRT(0.24/((D24+F24)/2))))&gt;=$I$21,(D24+F24)&gt;=42),(233*SQRT(0.24/((D24+F24)/2))),IF(ISNUMBER(((100*(G24/F24))+(233*SQRT(0.24/((D24+F24)/2))))),IF(AND(F24&gt;=21,((100*(G24/F24))+(233*SQRT(0.24/((D24+F24)/2))))&gt;$I$21),(233*SQRT(0.24/((D24+F24)/2))),(233*SQRT(0.24/((D24+F24)/2)))),(233*SQRT(0.24/((D24+F24)/2))))))</f>
        <v>*</v>
      </c>
      <c r="K24" s="69" t="str">
        <f aca="true" t="shared" si="6" ref="K24:K33">IF((D24+F24)&gt;41,I24+J24,"*")</f>
        <v>*</v>
      </c>
      <c r="L24" s="20"/>
    </row>
    <row r="25" spans="2:12" ht="13.5" thickBot="1">
      <c r="B25" s="38" t="s">
        <v>23</v>
      </c>
      <c r="C25" s="104" t="str">
        <f aca="true" t="shared" si="7" ref="C25:C33">IF((D25+F25)&gt;41,(IF(OR(I25&gt;=$I$21,K25&gt;=$I$21),"MET","NOT MET")),"NA")</f>
        <v>NA</v>
      </c>
      <c r="D25" s="10"/>
      <c r="E25" s="10"/>
      <c r="F25" s="10"/>
      <c r="G25" s="10"/>
      <c r="H25" s="105" t="str">
        <f t="shared" si="3"/>
        <v>*</v>
      </c>
      <c r="I25" s="103" t="str">
        <f t="shared" si="4"/>
        <v>*</v>
      </c>
      <c r="J25" s="69" t="str">
        <f t="shared" si="5"/>
        <v>*</v>
      </c>
      <c r="K25" s="69" t="str">
        <f t="shared" si="6"/>
        <v>*</v>
      </c>
      <c r="L25" s="20"/>
    </row>
    <row r="26" spans="2:12" ht="13.5" thickBot="1">
      <c r="B26" s="38" t="s">
        <v>14</v>
      </c>
      <c r="C26" s="104" t="str">
        <f t="shared" si="7"/>
        <v>NA</v>
      </c>
      <c r="D26" s="10"/>
      <c r="E26" s="10"/>
      <c r="F26" s="10"/>
      <c r="G26" s="10"/>
      <c r="H26" s="105" t="str">
        <f t="shared" si="3"/>
        <v>*</v>
      </c>
      <c r="I26" s="103" t="str">
        <f t="shared" si="4"/>
        <v>*</v>
      </c>
      <c r="J26" s="69" t="str">
        <f t="shared" si="5"/>
        <v>*</v>
      </c>
      <c r="K26" s="69" t="str">
        <f t="shared" si="6"/>
        <v>*</v>
      </c>
      <c r="L26" s="20"/>
    </row>
    <row r="27" spans="2:12" ht="13.5" thickBot="1">
      <c r="B27" s="38" t="s">
        <v>13</v>
      </c>
      <c r="C27" s="104" t="str">
        <f t="shared" si="7"/>
        <v>NA</v>
      </c>
      <c r="D27" s="10"/>
      <c r="E27" s="10"/>
      <c r="F27" s="10"/>
      <c r="G27" s="10"/>
      <c r="H27" s="105" t="str">
        <f t="shared" si="3"/>
        <v>*</v>
      </c>
      <c r="I27" s="103" t="str">
        <f t="shared" si="4"/>
        <v>*</v>
      </c>
      <c r="J27" s="69" t="str">
        <f t="shared" si="5"/>
        <v>*</v>
      </c>
      <c r="K27" s="69" t="str">
        <f t="shared" si="6"/>
        <v>*</v>
      </c>
      <c r="L27" s="20"/>
    </row>
    <row r="28" spans="2:12" ht="13.5" thickBot="1">
      <c r="B28" s="38" t="s">
        <v>25</v>
      </c>
      <c r="C28" s="104" t="str">
        <f t="shared" si="7"/>
        <v>NA</v>
      </c>
      <c r="D28" s="10"/>
      <c r="E28" s="10"/>
      <c r="F28" s="10"/>
      <c r="G28" s="10"/>
      <c r="H28" s="105" t="str">
        <f t="shared" si="3"/>
        <v>*</v>
      </c>
      <c r="I28" s="103" t="str">
        <f t="shared" si="4"/>
        <v>*</v>
      </c>
      <c r="J28" s="69" t="str">
        <f t="shared" si="5"/>
        <v>*</v>
      </c>
      <c r="K28" s="69" t="str">
        <f t="shared" si="6"/>
        <v>*</v>
      </c>
      <c r="L28" s="20"/>
    </row>
    <row r="29" spans="2:12" ht="13.5" thickBot="1">
      <c r="B29" s="38" t="s">
        <v>26</v>
      </c>
      <c r="C29" s="104" t="str">
        <f t="shared" si="7"/>
        <v>NA</v>
      </c>
      <c r="D29" s="10"/>
      <c r="E29" s="10"/>
      <c r="F29" s="10"/>
      <c r="G29" s="10"/>
      <c r="H29" s="105" t="str">
        <f t="shared" si="3"/>
        <v>*</v>
      </c>
      <c r="I29" s="103" t="str">
        <f t="shared" si="4"/>
        <v>*</v>
      </c>
      <c r="J29" s="69" t="str">
        <f t="shared" si="5"/>
        <v>*</v>
      </c>
      <c r="K29" s="69" t="str">
        <f t="shared" si="6"/>
        <v>*</v>
      </c>
      <c r="L29" s="20"/>
    </row>
    <row r="30" spans="2:12" ht="13.5" thickBot="1">
      <c r="B30" s="38" t="s">
        <v>27</v>
      </c>
      <c r="C30" s="104" t="str">
        <f t="shared" si="7"/>
        <v>NA</v>
      </c>
      <c r="D30" s="10"/>
      <c r="E30" s="10"/>
      <c r="F30" s="10"/>
      <c r="G30" s="10"/>
      <c r="H30" s="105" t="str">
        <f t="shared" si="3"/>
        <v>*</v>
      </c>
      <c r="I30" s="103" t="str">
        <f t="shared" si="4"/>
        <v>*</v>
      </c>
      <c r="J30" s="69" t="str">
        <f t="shared" si="5"/>
        <v>*</v>
      </c>
      <c r="K30" s="69" t="str">
        <f t="shared" si="6"/>
        <v>*</v>
      </c>
      <c r="L30" s="20"/>
    </row>
    <row r="31" spans="2:12" ht="13.5" thickBot="1">
      <c r="B31" s="38" t="s">
        <v>24</v>
      </c>
      <c r="C31" s="104" t="str">
        <f t="shared" si="7"/>
        <v>NA</v>
      </c>
      <c r="D31" s="10"/>
      <c r="E31" s="10"/>
      <c r="F31" s="10"/>
      <c r="G31" s="10"/>
      <c r="H31" s="105" t="str">
        <f t="shared" si="3"/>
        <v>*</v>
      </c>
      <c r="I31" s="103" t="str">
        <f t="shared" si="4"/>
        <v>*</v>
      </c>
      <c r="J31" s="69" t="str">
        <f t="shared" si="5"/>
        <v>*</v>
      </c>
      <c r="K31" s="69" t="str">
        <f t="shared" si="6"/>
        <v>*</v>
      </c>
      <c r="L31" s="20"/>
    </row>
    <row r="32" spans="2:12" ht="13.5" thickBot="1">
      <c r="B32" s="38" t="s">
        <v>28</v>
      </c>
      <c r="C32" s="104" t="str">
        <f t="shared" si="7"/>
        <v>NA</v>
      </c>
      <c r="D32" s="10"/>
      <c r="E32" s="10"/>
      <c r="F32" s="10"/>
      <c r="G32" s="10"/>
      <c r="H32" s="105" t="str">
        <f t="shared" si="3"/>
        <v>*</v>
      </c>
      <c r="I32" s="103" t="str">
        <f t="shared" si="4"/>
        <v>*</v>
      </c>
      <c r="J32" s="69" t="str">
        <f t="shared" si="5"/>
        <v>*</v>
      </c>
      <c r="K32" s="69" t="str">
        <f t="shared" si="6"/>
        <v>*</v>
      </c>
      <c r="L32" s="20"/>
    </row>
    <row r="33" spans="2:12" ht="13.5" thickBot="1">
      <c r="B33" s="46" t="s">
        <v>29</v>
      </c>
      <c r="C33" s="106" t="str">
        <f t="shared" si="7"/>
        <v>NA</v>
      </c>
      <c r="D33" s="12"/>
      <c r="E33" s="12"/>
      <c r="F33" s="12"/>
      <c r="G33" s="12"/>
      <c r="H33" s="107" t="str">
        <f t="shared" si="3"/>
        <v>*</v>
      </c>
      <c r="I33" s="108" t="str">
        <f t="shared" si="4"/>
        <v>*</v>
      </c>
      <c r="J33" s="109" t="str">
        <f t="shared" si="5"/>
        <v>*</v>
      </c>
      <c r="K33" s="109" t="str">
        <f t="shared" si="6"/>
        <v>*</v>
      </c>
      <c r="L33" s="20"/>
    </row>
    <row r="34" spans="11:12" ht="13.5" customHeight="1" thickBot="1">
      <c r="K34" s="20"/>
      <c r="L34" s="20"/>
    </row>
    <row r="35" spans="1:13" ht="13.5" customHeight="1" thickBot="1">
      <c r="A35" s="134"/>
      <c r="B35" s="147"/>
      <c r="C35" s="153" t="s">
        <v>18</v>
      </c>
      <c r="D35" s="151" t="s">
        <v>1</v>
      </c>
      <c r="E35" s="152"/>
      <c r="F35" s="159" t="s">
        <v>44</v>
      </c>
      <c r="G35" s="153" t="s">
        <v>17</v>
      </c>
      <c r="H35" s="70"/>
      <c r="I35" s="71"/>
      <c r="K35" s="20"/>
      <c r="L35" s="20"/>
      <c r="M35" s="1"/>
    </row>
    <row r="36" spans="1:12" ht="25.5" customHeight="1" thickBot="1">
      <c r="A36" s="134" t="s">
        <v>18</v>
      </c>
      <c r="B36" s="147"/>
      <c r="C36" s="154"/>
      <c r="D36" s="63" t="s">
        <v>72</v>
      </c>
      <c r="E36" s="63" t="s">
        <v>79</v>
      </c>
      <c r="F36" s="160"/>
      <c r="G36" s="158"/>
      <c r="H36" s="70"/>
      <c r="K36" s="20"/>
      <c r="L36" s="20"/>
    </row>
    <row r="37" spans="2:12" ht="13.5" thickBot="1">
      <c r="B37" s="35" t="s">
        <v>12</v>
      </c>
      <c r="C37" s="72" t="str">
        <f aca="true" t="shared" si="8" ref="C37:C46">IF((D24+F24)&gt;41,(IF(C24="MET","NA",IF(F37&gt;=G37,"MET","NOT MET"))),"NA")</f>
        <v>NA</v>
      </c>
      <c r="D37" s="69" t="str">
        <f aca="true" t="shared" si="9" ref="D37:D46">IF(ISERROR(100*(E24/D24)),"*",100*(E24/D24))</f>
        <v>*</v>
      </c>
      <c r="E37" s="69" t="str">
        <f aca="true" t="shared" si="10" ref="E37:E46">IF(ISERROR(100*(G24/F24)),"*",100*(G24/F24))</f>
        <v>*</v>
      </c>
      <c r="F37" s="73" t="str">
        <f aca="true" t="shared" si="11" ref="F37:F46">IF(ISERROR(E37-D37),"*",E37-D37)</f>
        <v>*</v>
      </c>
      <c r="G37" s="73" t="str">
        <f aca="true" t="shared" si="12" ref="G37:G46">IF((D24+F24)&gt;41,(100-D37)/10," *")</f>
        <v> *</v>
      </c>
      <c r="H37" s="74"/>
      <c r="K37" s="20"/>
      <c r="L37" s="20"/>
    </row>
    <row r="38" spans="2:12" ht="13.5" thickBot="1">
      <c r="B38" s="38" t="s">
        <v>23</v>
      </c>
      <c r="C38" s="72" t="str">
        <f t="shared" si="8"/>
        <v>NA</v>
      </c>
      <c r="D38" s="69" t="str">
        <f t="shared" si="9"/>
        <v>*</v>
      </c>
      <c r="E38" s="69" t="str">
        <f t="shared" si="10"/>
        <v>*</v>
      </c>
      <c r="F38" s="73" t="str">
        <f t="shared" si="11"/>
        <v>*</v>
      </c>
      <c r="G38" s="73" t="str">
        <f t="shared" si="12"/>
        <v> *</v>
      </c>
      <c r="H38" s="74"/>
      <c r="K38" s="20"/>
      <c r="L38" s="20"/>
    </row>
    <row r="39" spans="2:12" ht="13.5" thickBot="1">
      <c r="B39" s="38" t="s">
        <v>14</v>
      </c>
      <c r="C39" s="72" t="str">
        <f t="shared" si="8"/>
        <v>NA</v>
      </c>
      <c r="D39" s="69" t="str">
        <f t="shared" si="9"/>
        <v>*</v>
      </c>
      <c r="E39" s="69" t="str">
        <f t="shared" si="10"/>
        <v>*</v>
      </c>
      <c r="F39" s="73" t="str">
        <f t="shared" si="11"/>
        <v>*</v>
      </c>
      <c r="G39" s="73" t="str">
        <f t="shared" si="12"/>
        <v> *</v>
      </c>
      <c r="H39" s="74"/>
      <c r="K39" s="20"/>
      <c r="L39" s="20"/>
    </row>
    <row r="40" spans="2:12" ht="13.5" thickBot="1">
      <c r="B40" s="38" t="s">
        <v>13</v>
      </c>
      <c r="C40" s="72" t="str">
        <f t="shared" si="8"/>
        <v>NA</v>
      </c>
      <c r="D40" s="69" t="str">
        <f t="shared" si="9"/>
        <v>*</v>
      </c>
      <c r="E40" s="69" t="str">
        <f t="shared" si="10"/>
        <v>*</v>
      </c>
      <c r="F40" s="73" t="str">
        <f t="shared" si="11"/>
        <v>*</v>
      </c>
      <c r="G40" s="73" t="str">
        <f t="shared" si="12"/>
        <v> *</v>
      </c>
      <c r="H40" s="74"/>
      <c r="K40" s="20"/>
      <c r="L40" s="20"/>
    </row>
    <row r="41" spans="2:12" ht="13.5" thickBot="1">
      <c r="B41" s="38" t="s">
        <v>25</v>
      </c>
      <c r="C41" s="72" t="str">
        <f t="shared" si="8"/>
        <v>NA</v>
      </c>
      <c r="D41" s="69" t="str">
        <f t="shared" si="9"/>
        <v>*</v>
      </c>
      <c r="E41" s="69" t="str">
        <f t="shared" si="10"/>
        <v>*</v>
      </c>
      <c r="F41" s="73" t="str">
        <f t="shared" si="11"/>
        <v>*</v>
      </c>
      <c r="G41" s="73" t="str">
        <f t="shared" si="12"/>
        <v> *</v>
      </c>
      <c r="H41" s="74"/>
      <c r="K41" s="20"/>
      <c r="L41" s="20"/>
    </row>
    <row r="42" spans="2:12" ht="13.5" thickBot="1">
      <c r="B42" s="38" t="s">
        <v>26</v>
      </c>
      <c r="C42" s="72" t="str">
        <f t="shared" si="8"/>
        <v>NA</v>
      </c>
      <c r="D42" s="69" t="str">
        <f t="shared" si="9"/>
        <v>*</v>
      </c>
      <c r="E42" s="69" t="str">
        <f t="shared" si="10"/>
        <v>*</v>
      </c>
      <c r="F42" s="73" t="str">
        <f t="shared" si="11"/>
        <v>*</v>
      </c>
      <c r="G42" s="73" t="str">
        <f t="shared" si="12"/>
        <v> *</v>
      </c>
      <c r="H42" s="74"/>
      <c r="K42" s="20"/>
      <c r="L42" s="20"/>
    </row>
    <row r="43" spans="2:12" ht="13.5" thickBot="1">
      <c r="B43" s="38" t="s">
        <v>27</v>
      </c>
      <c r="C43" s="72" t="str">
        <f t="shared" si="8"/>
        <v>NA</v>
      </c>
      <c r="D43" s="69" t="str">
        <f t="shared" si="9"/>
        <v>*</v>
      </c>
      <c r="E43" s="69" t="str">
        <f t="shared" si="10"/>
        <v>*</v>
      </c>
      <c r="F43" s="73" t="str">
        <f t="shared" si="11"/>
        <v>*</v>
      </c>
      <c r="G43" s="73" t="str">
        <f t="shared" si="12"/>
        <v> *</v>
      </c>
      <c r="H43" s="74"/>
      <c r="K43" s="20"/>
      <c r="L43" s="20"/>
    </row>
    <row r="44" spans="2:12" ht="13.5" thickBot="1">
      <c r="B44" s="38" t="s">
        <v>24</v>
      </c>
      <c r="C44" s="72" t="str">
        <f t="shared" si="8"/>
        <v>NA</v>
      </c>
      <c r="D44" s="69" t="str">
        <f t="shared" si="9"/>
        <v>*</v>
      </c>
      <c r="E44" s="69" t="str">
        <f t="shared" si="10"/>
        <v>*</v>
      </c>
      <c r="F44" s="73" t="str">
        <f t="shared" si="11"/>
        <v>*</v>
      </c>
      <c r="G44" s="73" t="str">
        <f t="shared" si="12"/>
        <v> *</v>
      </c>
      <c r="H44" s="74"/>
      <c r="K44" s="20"/>
      <c r="L44" s="20"/>
    </row>
    <row r="45" spans="2:12" ht="13.5" thickBot="1">
      <c r="B45" s="38" t="s">
        <v>28</v>
      </c>
      <c r="C45" s="72" t="str">
        <f t="shared" si="8"/>
        <v>NA</v>
      </c>
      <c r="D45" s="69" t="str">
        <f t="shared" si="9"/>
        <v>*</v>
      </c>
      <c r="E45" s="69" t="str">
        <f t="shared" si="10"/>
        <v>*</v>
      </c>
      <c r="F45" s="73" t="str">
        <f t="shared" si="11"/>
        <v>*</v>
      </c>
      <c r="G45" s="73" t="str">
        <f t="shared" si="12"/>
        <v> *</v>
      </c>
      <c r="H45" s="74"/>
      <c r="K45" s="20"/>
      <c r="L45" s="20"/>
    </row>
    <row r="46" spans="2:12" ht="13.5" thickBot="1">
      <c r="B46" s="46" t="s">
        <v>29</v>
      </c>
      <c r="C46" s="110" t="str">
        <f t="shared" si="8"/>
        <v>NA</v>
      </c>
      <c r="D46" s="109" t="str">
        <f t="shared" si="9"/>
        <v>*</v>
      </c>
      <c r="E46" s="109" t="str">
        <f t="shared" si="10"/>
        <v>*</v>
      </c>
      <c r="F46" s="111" t="str">
        <f t="shared" si="11"/>
        <v>*</v>
      </c>
      <c r="G46" s="111" t="str">
        <f t="shared" si="12"/>
        <v> *</v>
      </c>
      <c r="H46" s="74"/>
      <c r="K46" s="20"/>
      <c r="L46" s="20"/>
    </row>
  </sheetData>
  <sheetProtection sheet="1" objects="1" scenarios="1"/>
  <mergeCells count="24">
    <mergeCell ref="K22:K23"/>
    <mergeCell ref="J22:J23"/>
    <mergeCell ref="I22:I23"/>
    <mergeCell ref="H22:H23"/>
    <mergeCell ref="A2:I2"/>
    <mergeCell ref="A1:I1"/>
    <mergeCell ref="G4:I4"/>
    <mergeCell ref="C8:C9"/>
    <mergeCell ref="A9:B9"/>
    <mergeCell ref="D8:E8"/>
    <mergeCell ref="F8:G8"/>
    <mergeCell ref="F7:H7"/>
    <mergeCell ref="A36:B36"/>
    <mergeCell ref="A23:B23"/>
    <mergeCell ref="A35:B35"/>
    <mergeCell ref="D22:E22"/>
    <mergeCell ref="A22:B22"/>
    <mergeCell ref="D35:E35"/>
    <mergeCell ref="C22:C23"/>
    <mergeCell ref="G21:H21"/>
    <mergeCell ref="C35:C36"/>
    <mergeCell ref="G35:G36"/>
    <mergeCell ref="F35:F36"/>
    <mergeCell ref="F22:G22"/>
  </mergeCells>
  <conditionalFormatting sqref="C37:C46 C24:C33 C10:C20">
    <cfRule type="cellIs" priority="1" dxfId="0" operator="equal" stopIfTrue="1">
      <formula>"MET"</formula>
    </cfRule>
    <cfRule type="cellIs" priority="2" dxfId="1" operator="equal" stopIfTrue="1">
      <formula>"NOT MET"</formula>
    </cfRule>
    <cfRule type="cellIs" priority="3" dxfId="2" operator="equal" stopIfTrue="1">
      <formula>"NA"</formula>
    </cfRule>
  </conditionalFormatting>
  <printOptions/>
  <pageMargins left="0.4" right="0.4" top="0.5" bottom="0.5" header="0.5" footer="0.5"/>
  <pageSetup fitToHeight="1" fitToWidth="1" horizontalDpi="600" verticalDpi="600" orientation="portrait" r:id="rId1"/>
  <headerFooter alignWithMargins="0">
    <oddHeader>&amp;L&amp;A</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Y46"/>
  <sheetViews>
    <sheetView workbookViewId="0" topLeftCell="A1">
      <pane ySplit="4" topLeftCell="BM5" activePane="bottomLeft" state="frozen"/>
      <selection pane="topLeft" activeCell="A1" sqref="A1"/>
      <selection pane="bottomLeft" activeCell="A5" sqref="A5"/>
    </sheetView>
  </sheetViews>
  <sheetFormatPr defaultColWidth="9.140625" defaultRowHeight="12.75"/>
  <cols>
    <col min="1" max="1" width="11.00390625" style="20" customWidth="1"/>
    <col min="2" max="2" width="27.00390625" style="20" customWidth="1"/>
    <col min="3" max="3" width="9.28125" style="20" customWidth="1"/>
    <col min="4" max="4" width="6.7109375" style="20" customWidth="1"/>
    <col min="5" max="5" width="6.28125" style="20" customWidth="1"/>
    <col min="6" max="6" width="7.7109375" style="20" customWidth="1"/>
    <col min="7" max="7" width="7.140625" style="20" customWidth="1"/>
    <col min="8" max="8" width="11.8515625" style="20" customWidth="1"/>
    <col min="9" max="9" width="8.7109375" style="20" customWidth="1"/>
    <col min="10" max="10" width="7.7109375" style="20" customWidth="1"/>
  </cols>
  <sheetData>
    <row r="1" spans="1:25" s="3" customFormat="1" ht="21" customHeight="1">
      <c r="A1" s="136" t="s">
        <v>75</v>
      </c>
      <c r="B1" s="136"/>
      <c r="C1" s="136"/>
      <c r="D1" s="136"/>
      <c r="E1" s="136"/>
      <c r="F1" s="136"/>
      <c r="G1" s="136"/>
      <c r="H1" s="136"/>
      <c r="I1" s="136"/>
      <c r="J1" s="53"/>
      <c r="K1" s="2"/>
      <c r="L1" s="2"/>
      <c r="M1" s="2"/>
      <c r="N1" s="2"/>
      <c r="O1" s="2"/>
      <c r="P1" s="2"/>
      <c r="Q1" s="2"/>
      <c r="R1" s="2"/>
      <c r="S1" s="2"/>
      <c r="T1" s="2"/>
      <c r="U1" s="2"/>
      <c r="V1" s="2"/>
      <c r="W1" s="2"/>
      <c r="X1" s="2"/>
      <c r="Y1" s="4"/>
    </row>
    <row r="2" spans="1:25" s="3" customFormat="1" ht="18" customHeight="1">
      <c r="A2" s="144" t="s">
        <v>82</v>
      </c>
      <c r="B2" s="144"/>
      <c r="C2" s="144"/>
      <c r="D2" s="144"/>
      <c r="E2" s="144"/>
      <c r="F2" s="144"/>
      <c r="G2" s="144"/>
      <c r="H2" s="144"/>
      <c r="I2" s="144"/>
      <c r="J2" s="53"/>
      <c r="K2" s="2"/>
      <c r="L2" s="2"/>
      <c r="M2" s="2"/>
      <c r="N2" s="2"/>
      <c r="O2" s="2"/>
      <c r="P2" s="2"/>
      <c r="Q2" s="2"/>
      <c r="R2" s="2"/>
      <c r="S2" s="2"/>
      <c r="T2" s="2"/>
      <c r="U2" s="2"/>
      <c r="V2" s="2"/>
      <c r="W2" s="2"/>
      <c r="X2" s="2"/>
      <c r="Y2" s="4"/>
    </row>
    <row r="3" spans="1:25" s="3" customFormat="1" ht="8.25" customHeight="1">
      <c r="A3" s="54"/>
      <c r="B3" s="54"/>
      <c r="C3" s="54"/>
      <c r="D3" s="54"/>
      <c r="E3" s="54"/>
      <c r="F3" s="54"/>
      <c r="G3" s="54"/>
      <c r="H3" s="54"/>
      <c r="I3" s="54"/>
      <c r="J3" s="53"/>
      <c r="K3" s="2"/>
      <c r="L3" s="2"/>
      <c r="M3" s="2"/>
      <c r="N3" s="2"/>
      <c r="O3" s="2"/>
      <c r="P3" s="2"/>
      <c r="Q3" s="2"/>
      <c r="R3" s="2"/>
      <c r="S3" s="2"/>
      <c r="T3" s="2"/>
      <c r="U3" s="2"/>
      <c r="V3" s="2"/>
      <c r="W3" s="2"/>
      <c r="X3" s="2"/>
      <c r="Y3" s="4"/>
    </row>
    <row r="4" spans="1:12" s="3" customFormat="1" ht="16.5" customHeight="1">
      <c r="A4" s="23" t="s">
        <v>11</v>
      </c>
      <c r="B4" s="55" t="str">
        <f>' Summary DISTRICT'!$B$3</f>
        <v>Evergreen SD</v>
      </c>
      <c r="C4" s="24"/>
      <c r="D4" s="28"/>
      <c r="E4" s="28"/>
      <c r="F4" s="28"/>
      <c r="G4" s="136"/>
      <c r="H4" s="136"/>
      <c r="I4" s="136"/>
      <c r="J4" s="28"/>
      <c r="K4" s="5"/>
      <c r="L4" s="5"/>
    </row>
    <row r="5" spans="1:11" s="3" customFormat="1" ht="16.5" customHeight="1">
      <c r="A5" s="23"/>
      <c r="B5" s="55"/>
      <c r="C5" s="24"/>
      <c r="D5" s="28"/>
      <c r="E5" s="28"/>
      <c r="F5" s="28"/>
      <c r="G5" s="28"/>
      <c r="H5" s="28"/>
      <c r="I5" s="28"/>
      <c r="J5" s="28"/>
      <c r="K5" s="5"/>
    </row>
    <row r="6" spans="1:9" ht="13.5" customHeight="1">
      <c r="A6" s="56"/>
      <c r="B6" s="56"/>
      <c r="C6" s="57"/>
      <c r="D6" s="57"/>
      <c r="E6" s="57"/>
      <c r="F6" s="57"/>
      <c r="G6" s="57"/>
      <c r="H6" s="57"/>
      <c r="I6" s="57"/>
    </row>
    <row r="7" spans="1:12" ht="16.5" customHeight="1" thickBot="1">
      <c r="A7" s="58"/>
      <c r="B7" s="59"/>
      <c r="C7" s="60"/>
      <c r="D7" s="60"/>
      <c r="E7" s="60"/>
      <c r="F7" s="128" t="s">
        <v>46</v>
      </c>
      <c r="G7" s="128"/>
      <c r="H7" s="94"/>
      <c r="I7" s="61">
        <v>94.5</v>
      </c>
      <c r="K7" s="42"/>
      <c r="L7" s="20"/>
    </row>
    <row r="8" spans="1:12" ht="16.5" thickBot="1">
      <c r="A8" s="59"/>
      <c r="B8" s="62"/>
      <c r="C8" s="145" t="s">
        <v>0</v>
      </c>
      <c r="D8" s="125" t="s">
        <v>0</v>
      </c>
      <c r="E8" s="126"/>
      <c r="F8" s="125" t="s">
        <v>8</v>
      </c>
      <c r="G8" s="127"/>
      <c r="H8" s="90" t="s">
        <v>0</v>
      </c>
      <c r="I8" s="91" t="s">
        <v>0</v>
      </c>
      <c r="K8" s="20"/>
      <c r="L8" s="20"/>
    </row>
    <row r="9" spans="1:12" ht="16.5" thickBot="1">
      <c r="A9" s="123" t="s">
        <v>0</v>
      </c>
      <c r="B9" s="124"/>
      <c r="C9" s="146"/>
      <c r="D9" s="63" t="s">
        <v>72</v>
      </c>
      <c r="E9" s="63" t="s">
        <v>79</v>
      </c>
      <c r="F9" s="63" t="s">
        <v>72</v>
      </c>
      <c r="G9" s="92" t="s">
        <v>79</v>
      </c>
      <c r="H9" s="93" t="s">
        <v>51</v>
      </c>
      <c r="I9" s="64" t="s">
        <v>3</v>
      </c>
      <c r="K9" s="20"/>
      <c r="L9" s="20"/>
    </row>
    <row r="10" spans="1:12" ht="16.5" thickBot="1">
      <c r="A10" s="58"/>
      <c r="B10" s="35" t="s">
        <v>12</v>
      </c>
      <c r="C10" s="21" t="str">
        <f>IF((D10+E10+F10+G10)&gt;39,(IF(OR(I10&gt;=$I$7,100*E10/(E10+G10)&gt;=$I$7),"MET","NOT MET")),"PENDING")</f>
        <v>PENDING</v>
      </c>
      <c r="D10" s="9"/>
      <c r="E10" s="8"/>
      <c r="F10" s="9"/>
      <c r="G10" s="17"/>
      <c r="H10" s="95">
        <f aca="true" t="shared" si="0" ref="H10:H19">D10+E10+F10+G10</f>
        <v>0</v>
      </c>
      <c r="I10" s="96" t="str">
        <f aca="true" t="shared" si="1" ref="I10:I19">IF(ISERROR(100*(D10+E10)/(D10+E10+F10+G10)),"*",100*(D10+E10)/(D10+E10+F10+G10))</f>
        <v>*</v>
      </c>
      <c r="K10" s="97"/>
      <c r="L10" s="20"/>
    </row>
    <row r="11" spans="1:12" ht="16.5" thickBot="1">
      <c r="A11" s="58"/>
      <c r="B11" s="38" t="s">
        <v>23</v>
      </c>
      <c r="C11" s="21" t="str">
        <f aca="true" t="shared" si="2" ref="C11:C19">IF((D11+E11+F11+G11)&gt;39,(IF(OR(I11&gt;=$I$7,100*E11/(E11+G11)&gt;=$I$7),"MET","NOT MET")),"NA")</f>
        <v>NA</v>
      </c>
      <c r="D11" s="11"/>
      <c r="E11" s="10"/>
      <c r="F11" s="11"/>
      <c r="G11" s="18"/>
      <c r="H11" s="95">
        <f t="shared" si="0"/>
        <v>0</v>
      </c>
      <c r="I11" s="96" t="str">
        <f t="shared" si="1"/>
        <v>*</v>
      </c>
      <c r="K11" s="20"/>
      <c r="L11" s="20"/>
    </row>
    <row r="12" spans="1:12" ht="16.5" thickBot="1">
      <c r="A12" s="58"/>
      <c r="B12" s="38" t="s">
        <v>14</v>
      </c>
      <c r="C12" s="21" t="str">
        <f t="shared" si="2"/>
        <v>NA</v>
      </c>
      <c r="D12" s="11"/>
      <c r="E12" s="10"/>
      <c r="F12" s="11"/>
      <c r="G12" s="18"/>
      <c r="H12" s="95">
        <f t="shared" si="0"/>
        <v>0</v>
      </c>
      <c r="I12" s="96" t="str">
        <f t="shared" si="1"/>
        <v>*</v>
      </c>
      <c r="K12" s="20"/>
      <c r="L12" s="20"/>
    </row>
    <row r="13" spans="1:12" ht="16.5" thickBot="1">
      <c r="A13" s="58"/>
      <c r="B13" s="38" t="s">
        <v>13</v>
      </c>
      <c r="C13" s="21" t="str">
        <f t="shared" si="2"/>
        <v>NA</v>
      </c>
      <c r="D13" s="11"/>
      <c r="E13" s="10"/>
      <c r="F13" s="11"/>
      <c r="G13" s="18"/>
      <c r="H13" s="95">
        <f t="shared" si="0"/>
        <v>0</v>
      </c>
      <c r="I13" s="96" t="str">
        <f t="shared" si="1"/>
        <v>*</v>
      </c>
      <c r="K13" s="20"/>
      <c r="L13" s="20"/>
    </row>
    <row r="14" spans="1:12" ht="16.5" thickBot="1">
      <c r="A14" s="58"/>
      <c r="B14" s="38" t="s">
        <v>25</v>
      </c>
      <c r="C14" s="21" t="str">
        <f t="shared" si="2"/>
        <v>NA</v>
      </c>
      <c r="D14" s="11"/>
      <c r="E14" s="10"/>
      <c r="F14" s="11"/>
      <c r="G14" s="18"/>
      <c r="H14" s="95">
        <f t="shared" si="0"/>
        <v>0</v>
      </c>
      <c r="I14" s="96" t="str">
        <f t="shared" si="1"/>
        <v>*</v>
      </c>
      <c r="K14" s="20"/>
      <c r="L14" s="20"/>
    </row>
    <row r="15" spans="1:12" ht="16.5" thickBot="1">
      <c r="A15" s="58"/>
      <c r="B15" s="38" t="s">
        <v>26</v>
      </c>
      <c r="C15" s="21" t="str">
        <f t="shared" si="2"/>
        <v>NA</v>
      </c>
      <c r="D15" s="11"/>
      <c r="E15" s="10"/>
      <c r="F15" s="11"/>
      <c r="G15" s="18"/>
      <c r="H15" s="95">
        <f t="shared" si="0"/>
        <v>0</v>
      </c>
      <c r="I15" s="96" t="str">
        <f t="shared" si="1"/>
        <v>*</v>
      </c>
      <c r="K15" s="20"/>
      <c r="L15" s="20"/>
    </row>
    <row r="16" spans="1:12" ht="16.5" thickBot="1">
      <c r="A16" s="58"/>
      <c r="B16" s="38" t="s">
        <v>27</v>
      </c>
      <c r="C16" s="21" t="str">
        <f t="shared" si="2"/>
        <v>NA</v>
      </c>
      <c r="D16" s="11"/>
      <c r="E16" s="10"/>
      <c r="F16" s="11"/>
      <c r="G16" s="18"/>
      <c r="H16" s="95">
        <f t="shared" si="0"/>
        <v>0</v>
      </c>
      <c r="I16" s="96" t="str">
        <f t="shared" si="1"/>
        <v>*</v>
      </c>
      <c r="K16" s="20"/>
      <c r="L16" s="20"/>
    </row>
    <row r="17" spans="1:12" ht="16.5" thickBot="1">
      <c r="A17" s="58"/>
      <c r="B17" s="38" t="s">
        <v>24</v>
      </c>
      <c r="C17" s="21" t="str">
        <f t="shared" si="2"/>
        <v>NA</v>
      </c>
      <c r="D17" s="11"/>
      <c r="E17" s="10"/>
      <c r="F17" s="11"/>
      <c r="G17" s="18"/>
      <c r="H17" s="95">
        <f t="shared" si="0"/>
        <v>0</v>
      </c>
      <c r="I17" s="96" t="str">
        <f t="shared" si="1"/>
        <v>*</v>
      </c>
      <c r="K17" s="20"/>
      <c r="L17" s="20"/>
    </row>
    <row r="18" spans="1:12" ht="16.5" thickBot="1">
      <c r="A18" s="58"/>
      <c r="B18" s="38" t="s">
        <v>28</v>
      </c>
      <c r="C18" s="21" t="str">
        <f t="shared" si="2"/>
        <v>NA</v>
      </c>
      <c r="D18" s="11"/>
      <c r="E18" s="10"/>
      <c r="F18" s="11"/>
      <c r="G18" s="18"/>
      <c r="H18" s="95">
        <f t="shared" si="0"/>
        <v>0</v>
      </c>
      <c r="I18" s="96" t="str">
        <f t="shared" si="1"/>
        <v>*</v>
      </c>
      <c r="K18" s="20"/>
      <c r="L18" s="20"/>
    </row>
    <row r="19" spans="1:12" ht="16.5" thickBot="1">
      <c r="A19" s="58"/>
      <c r="B19" s="46" t="s">
        <v>29</v>
      </c>
      <c r="C19" s="98" t="str">
        <f t="shared" si="2"/>
        <v>NA</v>
      </c>
      <c r="D19" s="13"/>
      <c r="E19" s="12"/>
      <c r="F19" s="13"/>
      <c r="G19" s="19"/>
      <c r="H19" s="99">
        <f t="shared" si="0"/>
        <v>0</v>
      </c>
      <c r="I19" s="100" t="str">
        <f t="shared" si="1"/>
        <v>*</v>
      </c>
      <c r="K19" s="20"/>
      <c r="L19" s="20"/>
    </row>
    <row r="20" spans="1:12" ht="15.75">
      <c r="A20" s="58"/>
      <c r="B20" s="49"/>
      <c r="C20" s="65"/>
      <c r="D20" s="67"/>
      <c r="E20" s="67"/>
      <c r="F20" s="67"/>
      <c r="G20" s="67"/>
      <c r="K20" s="20"/>
      <c r="L20" s="20"/>
    </row>
    <row r="21" spans="1:12" ht="17.25" customHeight="1" thickBot="1">
      <c r="A21" s="58"/>
      <c r="B21" s="58"/>
      <c r="G21" s="157" t="s">
        <v>47</v>
      </c>
      <c r="H21" s="157"/>
      <c r="I21" s="68">
        <v>60</v>
      </c>
      <c r="K21" s="20"/>
      <c r="L21" s="20"/>
    </row>
    <row r="22" spans="1:12" ht="13.5" customHeight="1" thickBot="1">
      <c r="A22" s="123"/>
      <c r="B22" s="124"/>
      <c r="C22" s="153" t="s">
        <v>16</v>
      </c>
      <c r="D22" s="149" t="s">
        <v>73</v>
      </c>
      <c r="E22" s="150"/>
      <c r="F22" s="149" t="s">
        <v>80</v>
      </c>
      <c r="G22" s="163"/>
      <c r="H22" s="161" t="s">
        <v>84</v>
      </c>
      <c r="I22" s="153" t="s">
        <v>21</v>
      </c>
      <c r="J22" s="153" t="s">
        <v>2</v>
      </c>
      <c r="K22" s="155" t="s">
        <v>19</v>
      </c>
      <c r="L22" s="20"/>
    </row>
    <row r="23" spans="1:12" ht="17.25" customHeight="1" thickBot="1">
      <c r="A23" s="123" t="s">
        <v>16</v>
      </c>
      <c r="B23" s="148"/>
      <c r="C23" s="154"/>
      <c r="D23" s="52" t="s">
        <v>22</v>
      </c>
      <c r="E23" s="52" t="s">
        <v>20</v>
      </c>
      <c r="F23" s="52" t="s">
        <v>22</v>
      </c>
      <c r="G23" s="52" t="s">
        <v>20</v>
      </c>
      <c r="H23" s="162"/>
      <c r="I23" s="154"/>
      <c r="J23" s="154"/>
      <c r="K23" s="156"/>
      <c r="L23" s="20"/>
    </row>
    <row r="24" spans="2:12" ht="13.5" thickBot="1">
      <c r="B24" s="35" t="s">
        <v>12</v>
      </c>
      <c r="C24" s="101" t="str">
        <f>IF((D24+F24)&gt;41,(IF(OR(I24&gt;=$I$21,K24&gt;=$I$21),"MET","NOT MET")),"PENDING")</f>
        <v>PENDING</v>
      </c>
      <c r="D24" s="8"/>
      <c r="E24" s="8"/>
      <c r="F24" s="8"/>
      <c r="G24" s="8"/>
      <c r="H24" s="102" t="str">
        <f aca="true" t="shared" si="3" ref="H24:H33">IF(ISERROR(100*(E24+G24)/(D24+F24)),"*",IF(AND(((100*(E24+G24)/(D24+F24))+(233*SQRT(0.24/((D24+F24)/2))))&gt;=$I$21,(D24+F24)&gt;=42),"2006-2008",IF(ISNUMBER(((100*(G24/F24))+(233*SQRT(0.24/((D24+F24)/2))))),IF(AND(F24&gt;=21,(D24+F24)&gt;=42,((100*(G24/F24))+(233*SQRT(0.24/((D24+F24)/2))))&gt;$I$21),"2007-2008","2006-2008"),"2006-2008")))</f>
        <v>*</v>
      </c>
      <c r="I24" s="103" t="str">
        <f aca="true" t="shared" si="4" ref="I24:I33">IF(ISERROR(100*(E24+G24)/(D24+F24)),"*",IF(AND(((100*(E24+G24)/(D24+F24))+(233*SQRT(0.24/((D24+F24)/2))))&gt;=$I$21,(D24+F24)&gt;=42),(100*(E24+G24)/(D24+F24)),IF(ISNUMBER(((100*(G24/F24))+(233*SQRT(0.24/((D24+F24)/2))))),IF(AND(F24&gt;=21,(D24+F24)&gt;=42,((100*(G24/F24))+(233*SQRT(0.24/((D24+F24)/2))))&gt;$I$21),(100*(G24/F24)),(100*((E24+G24)/(D24+F24)))),(100*((E24+G24)/(D24+F24))))))</f>
        <v>*</v>
      </c>
      <c r="J24" s="69" t="str">
        <f aca="true" t="shared" si="5" ref="J24:J33">IF((D24+F24)&lt;42,"*",IF(AND(((100*(E24+G24)/(D24+F24))+(233*SQRT(0.24/((D24+F24)/2))))&gt;=$I$21,(D24+F24)&gt;=42),(233*SQRT(0.24/((D24+F24)/2))),IF(ISNUMBER(((100*(G24/F24))+(233*SQRT(0.24/((D24+F24)/2))))),IF(AND(F24&gt;=21,((100*(G24/F24))+(233*SQRT(0.24/((D24+F24)/2))))&gt;$I$21),(233*SQRT(0.24/((D24+F24)/2))),(233*SQRT(0.24/((D24+F24)/2)))),(233*SQRT(0.24/((D24+F24)/2))))))</f>
        <v>*</v>
      </c>
      <c r="K24" s="69" t="str">
        <f aca="true" t="shared" si="6" ref="K24:K33">IF((D24+F24)&gt;41,I24+J24,"*")</f>
        <v>*</v>
      </c>
      <c r="L24" s="20"/>
    </row>
    <row r="25" spans="2:12" ht="13.5" thickBot="1">
      <c r="B25" s="38" t="s">
        <v>23</v>
      </c>
      <c r="C25" s="104" t="str">
        <f aca="true" t="shared" si="7" ref="C25:C33">IF((D25+F25)&gt;41,(IF(OR(I25&gt;=$I$21,K25&gt;=$I$21),"MET","NOT MET")),"NA")</f>
        <v>NA</v>
      </c>
      <c r="D25" s="10"/>
      <c r="E25" s="10"/>
      <c r="F25" s="10"/>
      <c r="G25" s="10"/>
      <c r="H25" s="105" t="str">
        <f t="shared" si="3"/>
        <v>*</v>
      </c>
      <c r="I25" s="103" t="str">
        <f t="shared" si="4"/>
        <v>*</v>
      </c>
      <c r="J25" s="69" t="str">
        <f t="shared" si="5"/>
        <v>*</v>
      </c>
      <c r="K25" s="69" t="str">
        <f t="shared" si="6"/>
        <v>*</v>
      </c>
      <c r="L25" s="20"/>
    </row>
    <row r="26" spans="2:12" ht="13.5" thickBot="1">
      <c r="B26" s="38" t="s">
        <v>14</v>
      </c>
      <c r="C26" s="104" t="str">
        <f t="shared" si="7"/>
        <v>NA</v>
      </c>
      <c r="D26" s="10"/>
      <c r="E26" s="10"/>
      <c r="F26" s="10"/>
      <c r="G26" s="10"/>
      <c r="H26" s="105" t="str">
        <f t="shared" si="3"/>
        <v>*</v>
      </c>
      <c r="I26" s="103" t="str">
        <f t="shared" si="4"/>
        <v>*</v>
      </c>
      <c r="J26" s="69" t="str">
        <f t="shared" si="5"/>
        <v>*</v>
      </c>
      <c r="K26" s="69" t="str">
        <f t="shared" si="6"/>
        <v>*</v>
      </c>
      <c r="L26" s="20"/>
    </row>
    <row r="27" spans="2:12" ht="13.5" thickBot="1">
      <c r="B27" s="38" t="s">
        <v>13</v>
      </c>
      <c r="C27" s="104" t="str">
        <f t="shared" si="7"/>
        <v>NA</v>
      </c>
      <c r="D27" s="10"/>
      <c r="E27" s="10"/>
      <c r="F27" s="10"/>
      <c r="G27" s="10"/>
      <c r="H27" s="105" t="str">
        <f t="shared" si="3"/>
        <v>*</v>
      </c>
      <c r="I27" s="103" t="str">
        <f t="shared" si="4"/>
        <v>*</v>
      </c>
      <c r="J27" s="69" t="str">
        <f t="shared" si="5"/>
        <v>*</v>
      </c>
      <c r="K27" s="69" t="str">
        <f t="shared" si="6"/>
        <v>*</v>
      </c>
      <c r="L27" s="20"/>
    </row>
    <row r="28" spans="2:12" ht="13.5" thickBot="1">
      <c r="B28" s="38" t="s">
        <v>25</v>
      </c>
      <c r="C28" s="104" t="str">
        <f t="shared" si="7"/>
        <v>NA</v>
      </c>
      <c r="D28" s="10"/>
      <c r="E28" s="10"/>
      <c r="F28" s="10"/>
      <c r="G28" s="10"/>
      <c r="H28" s="105" t="str">
        <f t="shared" si="3"/>
        <v>*</v>
      </c>
      <c r="I28" s="103" t="str">
        <f t="shared" si="4"/>
        <v>*</v>
      </c>
      <c r="J28" s="69" t="str">
        <f t="shared" si="5"/>
        <v>*</v>
      </c>
      <c r="K28" s="69" t="str">
        <f t="shared" si="6"/>
        <v>*</v>
      </c>
      <c r="L28" s="20"/>
    </row>
    <row r="29" spans="2:12" ht="13.5" thickBot="1">
      <c r="B29" s="38" t="s">
        <v>26</v>
      </c>
      <c r="C29" s="104" t="str">
        <f t="shared" si="7"/>
        <v>NA</v>
      </c>
      <c r="D29" s="10"/>
      <c r="E29" s="10"/>
      <c r="F29" s="10"/>
      <c r="G29" s="10"/>
      <c r="H29" s="105" t="str">
        <f t="shared" si="3"/>
        <v>*</v>
      </c>
      <c r="I29" s="103" t="str">
        <f t="shared" si="4"/>
        <v>*</v>
      </c>
      <c r="J29" s="69" t="str">
        <f t="shared" si="5"/>
        <v>*</v>
      </c>
      <c r="K29" s="69" t="str">
        <f t="shared" si="6"/>
        <v>*</v>
      </c>
      <c r="L29" s="20"/>
    </row>
    <row r="30" spans="2:12" ht="13.5" thickBot="1">
      <c r="B30" s="38" t="s">
        <v>27</v>
      </c>
      <c r="C30" s="104" t="str">
        <f t="shared" si="7"/>
        <v>NA</v>
      </c>
      <c r="D30" s="10"/>
      <c r="E30" s="10"/>
      <c r="F30" s="10"/>
      <c r="G30" s="10"/>
      <c r="H30" s="105" t="str">
        <f t="shared" si="3"/>
        <v>*</v>
      </c>
      <c r="I30" s="103" t="str">
        <f t="shared" si="4"/>
        <v>*</v>
      </c>
      <c r="J30" s="69" t="str">
        <f t="shared" si="5"/>
        <v>*</v>
      </c>
      <c r="K30" s="69" t="str">
        <f t="shared" si="6"/>
        <v>*</v>
      </c>
      <c r="L30" s="20"/>
    </row>
    <row r="31" spans="2:12" ht="13.5" thickBot="1">
      <c r="B31" s="38" t="s">
        <v>24</v>
      </c>
      <c r="C31" s="104" t="str">
        <f t="shared" si="7"/>
        <v>NA</v>
      </c>
      <c r="D31" s="10"/>
      <c r="E31" s="10"/>
      <c r="F31" s="10"/>
      <c r="G31" s="10"/>
      <c r="H31" s="105" t="str">
        <f t="shared" si="3"/>
        <v>*</v>
      </c>
      <c r="I31" s="103" t="str">
        <f t="shared" si="4"/>
        <v>*</v>
      </c>
      <c r="J31" s="69" t="str">
        <f t="shared" si="5"/>
        <v>*</v>
      </c>
      <c r="K31" s="69" t="str">
        <f t="shared" si="6"/>
        <v>*</v>
      </c>
      <c r="L31" s="20"/>
    </row>
    <row r="32" spans="2:12" ht="13.5" thickBot="1">
      <c r="B32" s="38" t="s">
        <v>28</v>
      </c>
      <c r="C32" s="104" t="str">
        <f t="shared" si="7"/>
        <v>NA</v>
      </c>
      <c r="D32" s="10"/>
      <c r="E32" s="10"/>
      <c r="F32" s="10"/>
      <c r="G32" s="10"/>
      <c r="H32" s="105" t="str">
        <f t="shared" si="3"/>
        <v>*</v>
      </c>
      <c r="I32" s="103" t="str">
        <f t="shared" si="4"/>
        <v>*</v>
      </c>
      <c r="J32" s="69" t="str">
        <f t="shared" si="5"/>
        <v>*</v>
      </c>
      <c r="K32" s="69" t="str">
        <f t="shared" si="6"/>
        <v>*</v>
      </c>
      <c r="L32" s="20"/>
    </row>
    <row r="33" spans="2:12" ht="13.5" thickBot="1">
      <c r="B33" s="46" t="s">
        <v>29</v>
      </c>
      <c r="C33" s="106" t="str">
        <f t="shared" si="7"/>
        <v>NA</v>
      </c>
      <c r="D33" s="12"/>
      <c r="E33" s="12"/>
      <c r="F33" s="12"/>
      <c r="G33" s="12"/>
      <c r="H33" s="107" t="str">
        <f t="shared" si="3"/>
        <v>*</v>
      </c>
      <c r="I33" s="108" t="str">
        <f t="shared" si="4"/>
        <v>*</v>
      </c>
      <c r="J33" s="109" t="str">
        <f t="shared" si="5"/>
        <v>*</v>
      </c>
      <c r="K33" s="109" t="str">
        <f t="shared" si="6"/>
        <v>*</v>
      </c>
      <c r="L33" s="20"/>
    </row>
    <row r="34" spans="11:12" ht="13.5" customHeight="1" thickBot="1">
      <c r="K34" s="20"/>
      <c r="L34" s="20"/>
    </row>
    <row r="35" spans="1:13" ht="13.5" customHeight="1" thickBot="1">
      <c r="A35" s="134"/>
      <c r="B35" s="147"/>
      <c r="C35" s="153" t="s">
        <v>18</v>
      </c>
      <c r="D35" s="151" t="s">
        <v>1</v>
      </c>
      <c r="E35" s="152"/>
      <c r="F35" s="159" t="s">
        <v>44</v>
      </c>
      <c r="G35" s="153" t="s">
        <v>17</v>
      </c>
      <c r="H35" s="70"/>
      <c r="I35" s="71"/>
      <c r="K35" s="20"/>
      <c r="L35" s="20"/>
      <c r="M35" s="1"/>
    </row>
    <row r="36" spans="1:12" ht="25.5" customHeight="1" thickBot="1">
      <c r="A36" s="134" t="s">
        <v>18</v>
      </c>
      <c r="B36" s="147"/>
      <c r="C36" s="154"/>
      <c r="D36" s="63" t="s">
        <v>72</v>
      </c>
      <c r="E36" s="63" t="s">
        <v>79</v>
      </c>
      <c r="F36" s="160"/>
      <c r="G36" s="158"/>
      <c r="H36" s="70"/>
      <c r="K36" s="20"/>
      <c r="L36" s="20"/>
    </row>
    <row r="37" spans="2:12" ht="13.5" thickBot="1">
      <c r="B37" s="35" t="s">
        <v>12</v>
      </c>
      <c r="C37" s="72" t="str">
        <f aca="true" t="shared" si="8" ref="C37:C46">IF((D24+F24)&gt;41,(IF(C24="MET","NA",IF(F37&gt;=G37,"MET","NOT MET"))),"NA")</f>
        <v>NA</v>
      </c>
      <c r="D37" s="69" t="str">
        <f aca="true" t="shared" si="9" ref="D37:D46">IF(ISERROR(100*(E24/D24)),"*",100*(E24/D24))</f>
        <v>*</v>
      </c>
      <c r="E37" s="69" t="str">
        <f aca="true" t="shared" si="10" ref="E37:E46">IF(ISERROR(100*(G24/F24)),"*",100*(G24/F24))</f>
        <v>*</v>
      </c>
      <c r="F37" s="73" t="str">
        <f aca="true" t="shared" si="11" ref="F37:F46">IF(ISERROR(E37-D37),"*",E37-D37)</f>
        <v>*</v>
      </c>
      <c r="G37" s="73" t="str">
        <f aca="true" t="shared" si="12" ref="G37:G46">IF((D24+F24)&gt;41,(100-D37)/10," *")</f>
        <v> *</v>
      </c>
      <c r="H37" s="74"/>
      <c r="K37" s="20"/>
      <c r="L37" s="20"/>
    </row>
    <row r="38" spans="2:12" ht="13.5" thickBot="1">
      <c r="B38" s="38" t="s">
        <v>23</v>
      </c>
      <c r="C38" s="72" t="str">
        <f t="shared" si="8"/>
        <v>NA</v>
      </c>
      <c r="D38" s="69" t="str">
        <f t="shared" si="9"/>
        <v>*</v>
      </c>
      <c r="E38" s="69" t="str">
        <f t="shared" si="10"/>
        <v>*</v>
      </c>
      <c r="F38" s="73" t="str">
        <f t="shared" si="11"/>
        <v>*</v>
      </c>
      <c r="G38" s="73" t="str">
        <f t="shared" si="12"/>
        <v> *</v>
      </c>
      <c r="H38" s="74"/>
      <c r="K38" s="20"/>
      <c r="L38" s="20"/>
    </row>
    <row r="39" spans="2:12" ht="13.5" thickBot="1">
      <c r="B39" s="38" t="s">
        <v>14</v>
      </c>
      <c r="C39" s="72" t="str">
        <f t="shared" si="8"/>
        <v>NA</v>
      </c>
      <c r="D39" s="69" t="str">
        <f t="shared" si="9"/>
        <v>*</v>
      </c>
      <c r="E39" s="69" t="str">
        <f t="shared" si="10"/>
        <v>*</v>
      </c>
      <c r="F39" s="73" t="str">
        <f t="shared" si="11"/>
        <v>*</v>
      </c>
      <c r="G39" s="73" t="str">
        <f t="shared" si="12"/>
        <v> *</v>
      </c>
      <c r="H39" s="74"/>
      <c r="K39" s="20"/>
      <c r="L39" s="20"/>
    </row>
    <row r="40" spans="2:12" ht="13.5" thickBot="1">
      <c r="B40" s="38" t="s">
        <v>13</v>
      </c>
      <c r="C40" s="72" t="str">
        <f t="shared" si="8"/>
        <v>NA</v>
      </c>
      <c r="D40" s="69" t="str">
        <f t="shared" si="9"/>
        <v>*</v>
      </c>
      <c r="E40" s="69" t="str">
        <f t="shared" si="10"/>
        <v>*</v>
      </c>
      <c r="F40" s="73" t="str">
        <f t="shared" si="11"/>
        <v>*</v>
      </c>
      <c r="G40" s="73" t="str">
        <f t="shared" si="12"/>
        <v> *</v>
      </c>
      <c r="H40" s="74"/>
      <c r="K40" s="20"/>
      <c r="L40" s="20"/>
    </row>
    <row r="41" spans="2:12" ht="13.5" thickBot="1">
      <c r="B41" s="38" t="s">
        <v>25</v>
      </c>
      <c r="C41" s="72" t="str">
        <f t="shared" si="8"/>
        <v>NA</v>
      </c>
      <c r="D41" s="69" t="str">
        <f t="shared" si="9"/>
        <v>*</v>
      </c>
      <c r="E41" s="69" t="str">
        <f t="shared" si="10"/>
        <v>*</v>
      </c>
      <c r="F41" s="73" t="str">
        <f t="shared" si="11"/>
        <v>*</v>
      </c>
      <c r="G41" s="73" t="str">
        <f t="shared" si="12"/>
        <v> *</v>
      </c>
      <c r="H41" s="74"/>
      <c r="K41" s="20"/>
      <c r="L41" s="20"/>
    </row>
    <row r="42" spans="2:12" ht="13.5" thickBot="1">
      <c r="B42" s="38" t="s">
        <v>26</v>
      </c>
      <c r="C42" s="72" t="str">
        <f t="shared" si="8"/>
        <v>NA</v>
      </c>
      <c r="D42" s="69" t="str">
        <f t="shared" si="9"/>
        <v>*</v>
      </c>
      <c r="E42" s="69" t="str">
        <f t="shared" si="10"/>
        <v>*</v>
      </c>
      <c r="F42" s="73" t="str">
        <f t="shared" si="11"/>
        <v>*</v>
      </c>
      <c r="G42" s="73" t="str">
        <f t="shared" si="12"/>
        <v> *</v>
      </c>
      <c r="H42" s="74"/>
      <c r="K42" s="20"/>
      <c r="L42" s="20"/>
    </row>
    <row r="43" spans="2:12" ht="13.5" thickBot="1">
      <c r="B43" s="38" t="s">
        <v>27</v>
      </c>
      <c r="C43" s="72" t="str">
        <f t="shared" si="8"/>
        <v>NA</v>
      </c>
      <c r="D43" s="69" t="str">
        <f t="shared" si="9"/>
        <v>*</v>
      </c>
      <c r="E43" s="69" t="str">
        <f t="shared" si="10"/>
        <v>*</v>
      </c>
      <c r="F43" s="73" t="str">
        <f t="shared" si="11"/>
        <v>*</v>
      </c>
      <c r="G43" s="73" t="str">
        <f t="shared" si="12"/>
        <v> *</v>
      </c>
      <c r="H43" s="74"/>
      <c r="K43" s="20"/>
      <c r="L43" s="20"/>
    </row>
    <row r="44" spans="2:12" ht="13.5" thickBot="1">
      <c r="B44" s="38" t="s">
        <v>24</v>
      </c>
      <c r="C44" s="72" t="str">
        <f t="shared" si="8"/>
        <v>NA</v>
      </c>
      <c r="D44" s="69" t="str">
        <f t="shared" si="9"/>
        <v>*</v>
      </c>
      <c r="E44" s="69" t="str">
        <f t="shared" si="10"/>
        <v>*</v>
      </c>
      <c r="F44" s="73" t="str">
        <f t="shared" si="11"/>
        <v>*</v>
      </c>
      <c r="G44" s="73" t="str">
        <f t="shared" si="12"/>
        <v> *</v>
      </c>
      <c r="H44" s="74"/>
      <c r="K44" s="20"/>
      <c r="L44" s="20"/>
    </row>
    <row r="45" spans="2:12" ht="13.5" thickBot="1">
      <c r="B45" s="38" t="s">
        <v>28</v>
      </c>
      <c r="C45" s="72" t="str">
        <f t="shared" si="8"/>
        <v>NA</v>
      </c>
      <c r="D45" s="69" t="str">
        <f t="shared" si="9"/>
        <v>*</v>
      </c>
      <c r="E45" s="69" t="str">
        <f t="shared" si="10"/>
        <v>*</v>
      </c>
      <c r="F45" s="73" t="str">
        <f t="shared" si="11"/>
        <v>*</v>
      </c>
      <c r="G45" s="73" t="str">
        <f t="shared" si="12"/>
        <v> *</v>
      </c>
      <c r="H45" s="74"/>
      <c r="K45" s="20"/>
      <c r="L45" s="20"/>
    </row>
    <row r="46" spans="2:12" ht="13.5" thickBot="1">
      <c r="B46" s="46" t="s">
        <v>29</v>
      </c>
      <c r="C46" s="110" t="str">
        <f t="shared" si="8"/>
        <v>NA</v>
      </c>
      <c r="D46" s="109" t="str">
        <f t="shared" si="9"/>
        <v>*</v>
      </c>
      <c r="E46" s="109" t="str">
        <f t="shared" si="10"/>
        <v>*</v>
      </c>
      <c r="F46" s="111" t="str">
        <f t="shared" si="11"/>
        <v>*</v>
      </c>
      <c r="G46" s="111" t="str">
        <f t="shared" si="12"/>
        <v> *</v>
      </c>
      <c r="H46" s="74"/>
      <c r="K46" s="20"/>
      <c r="L46" s="20"/>
    </row>
  </sheetData>
  <sheetProtection sheet="1" objects="1" scenarios="1"/>
  <mergeCells count="24">
    <mergeCell ref="K22:K23"/>
    <mergeCell ref="G21:H21"/>
    <mergeCell ref="C35:C36"/>
    <mergeCell ref="G35:G36"/>
    <mergeCell ref="F35:F36"/>
    <mergeCell ref="J22:J23"/>
    <mergeCell ref="I22:I23"/>
    <mergeCell ref="H22:H23"/>
    <mergeCell ref="F22:G22"/>
    <mergeCell ref="A36:B36"/>
    <mergeCell ref="A23:B23"/>
    <mergeCell ref="A35:B35"/>
    <mergeCell ref="D22:E22"/>
    <mergeCell ref="A22:B22"/>
    <mergeCell ref="D35:E35"/>
    <mergeCell ref="C22:C23"/>
    <mergeCell ref="A2:I2"/>
    <mergeCell ref="A1:I1"/>
    <mergeCell ref="G4:I4"/>
    <mergeCell ref="C8:C9"/>
    <mergeCell ref="A9:B9"/>
    <mergeCell ref="D8:E8"/>
    <mergeCell ref="F8:G8"/>
    <mergeCell ref="F7:H7"/>
  </mergeCells>
  <conditionalFormatting sqref="C37:C46 C24:C33 C10:C20">
    <cfRule type="cellIs" priority="1" dxfId="0" operator="equal" stopIfTrue="1">
      <formula>"MET"</formula>
    </cfRule>
    <cfRule type="cellIs" priority="2" dxfId="1" operator="equal" stopIfTrue="1">
      <formula>"NOT MET"</formula>
    </cfRule>
    <cfRule type="cellIs" priority="3" dxfId="2" operator="equal" stopIfTrue="1">
      <formula>"NA"</formula>
    </cfRule>
  </conditionalFormatting>
  <printOptions/>
  <pageMargins left="0.4" right="0.4" top="0.5" bottom="0.5" header="0.5" footer="0.5"/>
  <pageSetup fitToHeight="1" fitToWidth="1" horizontalDpi="600" verticalDpi="600" orientation="portrait" r:id="rId1"/>
  <headerFooter alignWithMargins="0">
    <oddHeader>&amp;L&amp;A</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Y46"/>
  <sheetViews>
    <sheetView workbookViewId="0" topLeftCell="A1">
      <pane ySplit="4" topLeftCell="BM5" activePane="bottomLeft" state="frozen"/>
      <selection pane="topLeft" activeCell="A1" sqref="A1"/>
      <selection pane="bottomLeft" activeCell="A5" sqref="A5"/>
    </sheetView>
  </sheetViews>
  <sheetFormatPr defaultColWidth="9.140625" defaultRowHeight="12.75"/>
  <cols>
    <col min="1" max="1" width="11.00390625" style="20" customWidth="1"/>
    <col min="2" max="2" width="27.00390625" style="20" customWidth="1"/>
    <col min="3" max="3" width="9.28125" style="20" customWidth="1"/>
    <col min="4" max="4" width="6.7109375" style="20" customWidth="1"/>
    <col min="5" max="5" width="6.28125" style="20" customWidth="1"/>
    <col min="6" max="6" width="7.7109375" style="20" customWidth="1"/>
    <col min="7" max="7" width="7.140625" style="20" customWidth="1"/>
    <col min="8" max="8" width="11.57421875" style="20" customWidth="1"/>
    <col min="9" max="9" width="9.00390625" style="20" customWidth="1"/>
    <col min="10" max="10" width="7.7109375" style="20" customWidth="1"/>
  </cols>
  <sheetData>
    <row r="1" spans="1:25" s="3" customFormat="1" ht="21" customHeight="1">
      <c r="A1" s="136" t="s">
        <v>75</v>
      </c>
      <c r="B1" s="136"/>
      <c r="C1" s="136"/>
      <c r="D1" s="136"/>
      <c r="E1" s="136"/>
      <c r="F1" s="136"/>
      <c r="G1" s="136"/>
      <c r="H1" s="136"/>
      <c r="I1" s="136"/>
      <c r="J1" s="53"/>
      <c r="K1" s="2"/>
      <c r="L1" s="2"/>
      <c r="M1" s="2"/>
      <c r="N1" s="2"/>
      <c r="O1" s="2"/>
      <c r="P1" s="2"/>
      <c r="Q1" s="2"/>
      <c r="R1" s="2"/>
      <c r="S1" s="2"/>
      <c r="T1" s="2"/>
      <c r="U1" s="2"/>
      <c r="V1" s="2"/>
      <c r="W1" s="2"/>
      <c r="X1" s="2"/>
      <c r="Y1" s="4"/>
    </row>
    <row r="2" spans="1:25" s="3" customFormat="1" ht="18" customHeight="1">
      <c r="A2" s="144" t="s">
        <v>69</v>
      </c>
      <c r="B2" s="144"/>
      <c r="C2" s="144"/>
      <c r="D2" s="144"/>
      <c r="E2" s="144"/>
      <c r="F2" s="144"/>
      <c r="G2" s="144"/>
      <c r="H2" s="144"/>
      <c r="I2" s="144"/>
      <c r="J2" s="53"/>
      <c r="K2" s="2"/>
      <c r="L2" s="2"/>
      <c r="M2" s="2"/>
      <c r="N2" s="2"/>
      <c r="O2" s="2"/>
      <c r="P2" s="2"/>
      <c r="Q2" s="2"/>
      <c r="R2" s="2"/>
      <c r="S2" s="2"/>
      <c r="T2" s="2"/>
      <c r="U2" s="2"/>
      <c r="V2" s="2"/>
      <c r="W2" s="2"/>
      <c r="X2" s="2"/>
      <c r="Y2" s="4"/>
    </row>
    <row r="3" spans="1:25" s="3" customFormat="1" ht="8.25" customHeight="1">
      <c r="A3" s="54"/>
      <c r="B3" s="54"/>
      <c r="C3" s="54"/>
      <c r="D3" s="54"/>
      <c r="E3" s="54"/>
      <c r="F3" s="54"/>
      <c r="G3" s="54"/>
      <c r="H3" s="54"/>
      <c r="I3" s="54"/>
      <c r="J3" s="53"/>
      <c r="K3" s="2"/>
      <c r="L3" s="2"/>
      <c r="M3" s="2"/>
      <c r="N3" s="2"/>
      <c r="O3" s="2"/>
      <c r="P3" s="2"/>
      <c r="Q3" s="2"/>
      <c r="R3" s="2"/>
      <c r="S3" s="2"/>
      <c r="T3" s="2"/>
      <c r="U3" s="2"/>
      <c r="V3" s="2"/>
      <c r="W3" s="2"/>
      <c r="X3" s="2"/>
      <c r="Y3" s="4"/>
    </row>
    <row r="4" spans="1:12" s="3" customFormat="1" ht="16.5" customHeight="1">
      <c r="A4" s="23" t="s">
        <v>11</v>
      </c>
      <c r="B4" s="55" t="str">
        <f>' Summary DISTRICT'!$B$3</f>
        <v>Evergreen SD</v>
      </c>
      <c r="C4" s="24"/>
      <c r="D4" s="28"/>
      <c r="E4" s="28"/>
      <c r="F4" s="28"/>
      <c r="G4" s="136"/>
      <c r="H4" s="136"/>
      <c r="I4" s="136"/>
      <c r="J4" s="28"/>
      <c r="K4" s="5"/>
      <c r="L4" s="5"/>
    </row>
    <row r="5" spans="1:11" s="3" customFormat="1" ht="16.5" customHeight="1">
      <c r="A5" s="23"/>
      <c r="B5" s="55"/>
      <c r="C5" s="24"/>
      <c r="D5" s="28"/>
      <c r="E5" s="28"/>
      <c r="F5" s="28"/>
      <c r="G5" s="28"/>
      <c r="H5" s="28"/>
      <c r="I5" s="28"/>
      <c r="J5" s="28"/>
      <c r="K5" s="5"/>
    </row>
    <row r="6" spans="1:9" ht="13.5" customHeight="1">
      <c r="A6" s="56"/>
      <c r="B6" s="56"/>
      <c r="C6" s="57"/>
      <c r="D6" s="57"/>
      <c r="E6" s="57"/>
      <c r="F6" s="57"/>
      <c r="G6" s="57"/>
      <c r="H6" s="57"/>
      <c r="I6" s="57"/>
    </row>
    <row r="7" spans="1:12" ht="16.5" customHeight="1" thickBot="1">
      <c r="A7" s="58"/>
      <c r="B7" s="59"/>
      <c r="C7" s="60"/>
      <c r="D7" s="60"/>
      <c r="E7" s="60"/>
      <c r="F7" s="128" t="s">
        <v>46</v>
      </c>
      <c r="G7" s="128"/>
      <c r="H7" s="94"/>
      <c r="I7" s="61">
        <v>94.5</v>
      </c>
      <c r="K7" s="42"/>
      <c r="L7" s="20"/>
    </row>
    <row r="8" spans="1:12" ht="16.5" thickBot="1">
      <c r="A8" s="59"/>
      <c r="B8" s="62"/>
      <c r="C8" s="145" t="s">
        <v>0</v>
      </c>
      <c r="D8" s="125" t="s">
        <v>0</v>
      </c>
      <c r="E8" s="126"/>
      <c r="F8" s="125" t="s">
        <v>8</v>
      </c>
      <c r="G8" s="127"/>
      <c r="H8" s="90" t="s">
        <v>0</v>
      </c>
      <c r="I8" s="91" t="s">
        <v>0</v>
      </c>
      <c r="K8" s="20"/>
      <c r="L8" s="20"/>
    </row>
    <row r="9" spans="1:12" ht="16.5" thickBot="1">
      <c r="A9" s="123" t="s">
        <v>0</v>
      </c>
      <c r="B9" s="124"/>
      <c r="C9" s="146"/>
      <c r="D9" s="63" t="s">
        <v>72</v>
      </c>
      <c r="E9" s="63" t="s">
        <v>79</v>
      </c>
      <c r="F9" s="63" t="s">
        <v>72</v>
      </c>
      <c r="G9" s="92" t="s">
        <v>79</v>
      </c>
      <c r="H9" s="93" t="s">
        <v>51</v>
      </c>
      <c r="I9" s="64" t="s">
        <v>3</v>
      </c>
      <c r="K9" s="20"/>
      <c r="L9" s="20"/>
    </row>
    <row r="10" spans="1:12" ht="16.5" thickBot="1">
      <c r="A10" s="58"/>
      <c r="B10" s="35" t="s">
        <v>12</v>
      </c>
      <c r="C10" s="21" t="str">
        <f>IF((D10+E10+F10+G10)&gt;39,(IF(OR(I10&gt;=$I$7,100*E10/(E10+G10)&gt;=$I$7),"MET","NOT MET")),"PENDING")</f>
        <v>PENDING</v>
      </c>
      <c r="D10" s="9"/>
      <c r="E10" s="8"/>
      <c r="F10" s="9"/>
      <c r="G10" s="17"/>
      <c r="H10" s="95">
        <f aca="true" t="shared" si="0" ref="H10:H19">D10+E10+F10+G10</f>
        <v>0</v>
      </c>
      <c r="I10" s="96" t="str">
        <f aca="true" t="shared" si="1" ref="I10:I19">IF(ISERROR(100*(D10+E10)/(D10+E10+F10+G10)),"*",100*(D10+E10)/(D10+E10+F10+G10))</f>
        <v>*</v>
      </c>
      <c r="K10" s="97"/>
      <c r="L10" s="20"/>
    </row>
    <row r="11" spans="1:12" ht="16.5" thickBot="1">
      <c r="A11" s="58"/>
      <c r="B11" s="38" t="s">
        <v>23</v>
      </c>
      <c r="C11" s="21" t="str">
        <f aca="true" t="shared" si="2" ref="C11:C19">IF((D11+E11+F11+G11)&gt;39,(IF(OR(I11&gt;=$I$7,100*E11/(E11+G11)&gt;=$I$7),"MET","NOT MET")),"NA")</f>
        <v>NA</v>
      </c>
      <c r="D11" s="11"/>
      <c r="E11" s="10"/>
      <c r="F11" s="11"/>
      <c r="G11" s="18"/>
      <c r="H11" s="95">
        <f t="shared" si="0"/>
        <v>0</v>
      </c>
      <c r="I11" s="96" t="str">
        <f t="shared" si="1"/>
        <v>*</v>
      </c>
      <c r="K11" s="20"/>
      <c r="L11" s="20"/>
    </row>
    <row r="12" spans="1:12" ht="16.5" thickBot="1">
      <c r="A12" s="58"/>
      <c r="B12" s="38" t="s">
        <v>14</v>
      </c>
      <c r="C12" s="21" t="str">
        <f t="shared" si="2"/>
        <v>NA</v>
      </c>
      <c r="D12" s="11"/>
      <c r="E12" s="10"/>
      <c r="F12" s="11"/>
      <c r="G12" s="18"/>
      <c r="H12" s="95">
        <f t="shared" si="0"/>
        <v>0</v>
      </c>
      <c r="I12" s="96" t="str">
        <f t="shared" si="1"/>
        <v>*</v>
      </c>
      <c r="K12" s="20"/>
      <c r="L12" s="20"/>
    </row>
    <row r="13" spans="1:12" ht="16.5" thickBot="1">
      <c r="A13" s="58"/>
      <c r="B13" s="38" t="s">
        <v>13</v>
      </c>
      <c r="C13" s="21" t="str">
        <f t="shared" si="2"/>
        <v>NA</v>
      </c>
      <c r="D13" s="11"/>
      <c r="E13" s="10"/>
      <c r="F13" s="11"/>
      <c r="G13" s="18"/>
      <c r="H13" s="95">
        <f t="shared" si="0"/>
        <v>0</v>
      </c>
      <c r="I13" s="96" t="str">
        <f t="shared" si="1"/>
        <v>*</v>
      </c>
      <c r="K13" s="20"/>
      <c r="L13" s="20"/>
    </row>
    <row r="14" spans="1:12" ht="16.5" thickBot="1">
      <c r="A14" s="58"/>
      <c r="B14" s="38" t="s">
        <v>25</v>
      </c>
      <c r="C14" s="21" t="str">
        <f t="shared" si="2"/>
        <v>NA</v>
      </c>
      <c r="D14" s="11"/>
      <c r="E14" s="10"/>
      <c r="F14" s="11"/>
      <c r="G14" s="18"/>
      <c r="H14" s="95">
        <f t="shared" si="0"/>
        <v>0</v>
      </c>
      <c r="I14" s="96" t="str">
        <f t="shared" si="1"/>
        <v>*</v>
      </c>
      <c r="K14" s="20"/>
      <c r="L14" s="20"/>
    </row>
    <row r="15" spans="1:12" ht="16.5" thickBot="1">
      <c r="A15" s="58"/>
      <c r="B15" s="38" t="s">
        <v>26</v>
      </c>
      <c r="C15" s="21" t="str">
        <f t="shared" si="2"/>
        <v>NA</v>
      </c>
      <c r="D15" s="11"/>
      <c r="E15" s="10"/>
      <c r="F15" s="11"/>
      <c r="G15" s="18"/>
      <c r="H15" s="95">
        <f t="shared" si="0"/>
        <v>0</v>
      </c>
      <c r="I15" s="96" t="str">
        <f t="shared" si="1"/>
        <v>*</v>
      </c>
      <c r="K15" s="20"/>
      <c r="L15" s="20"/>
    </row>
    <row r="16" spans="1:12" ht="16.5" thickBot="1">
      <c r="A16" s="58"/>
      <c r="B16" s="38" t="s">
        <v>27</v>
      </c>
      <c r="C16" s="21" t="str">
        <f t="shared" si="2"/>
        <v>NA</v>
      </c>
      <c r="D16" s="11"/>
      <c r="E16" s="10"/>
      <c r="F16" s="11"/>
      <c r="G16" s="18"/>
      <c r="H16" s="95">
        <f t="shared" si="0"/>
        <v>0</v>
      </c>
      <c r="I16" s="96" t="str">
        <f t="shared" si="1"/>
        <v>*</v>
      </c>
      <c r="K16" s="20"/>
      <c r="L16" s="20"/>
    </row>
    <row r="17" spans="1:12" ht="16.5" thickBot="1">
      <c r="A17" s="58"/>
      <c r="B17" s="38" t="s">
        <v>24</v>
      </c>
      <c r="C17" s="21" t="str">
        <f t="shared" si="2"/>
        <v>NA</v>
      </c>
      <c r="D17" s="11"/>
      <c r="E17" s="10"/>
      <c r="F17" s="11"/>
      <c r="G17" s="18"/>
      <c r="H17" s="95">
        <f t="shared" si="0"/>
        <v>0</v>
      </c>
      <c r="I17" s="96" t="str">
        <f t="shared" si="1"/>
        <v>*</v>
      </c>
      <c r="K17" s="20"/>
      <c r="L17" s="20"/>
    </row>
    <row r="18" spans="1:12" ht="16.5" thickBot="1">
      <c r="A18" s="58"/>
      <c r="B18" s="38" t="s">
        <v>28</v>
      </c>
      <c r="C18" s="21" t="str">
        <f t="shared" si="2"/>
        <v>NA</v>
      </c>
      <c r="D18" s="11"/>
      <c r="E18" s="10"/>
      <c r="F18" s="11"/>
      <c r="G18" s="18"/>
      <c r="H18" s="95">
        <f t="shared" si="0"/>
        <v>0</v>
      </c>
      <c r="I18" s="96" t="str">
        <f t="shared" si="1"/>
        <v>*</v>
      </c>
      <c r="K18" s="20"/>
      <c r="L18" s="20"/>
    </row>
    <row r="19" spans="1:12" ht="16.5" thickBot="1">
      <c r="A19" s="58"/>
      <c r="B19" s="46" t="s">
        <v>29</v>
      </c>
      <c r="C19" s="98" t="str">
        <f t="shared" si="2"/>
        <v>NA</v>
      </c>
      <c r="D19" s="13"/>
      <c r="E19" s="12"/>
      <c r="F19" s="13"/>
      <c r="G19" s="19"/>
      <c r="H19" s="99">
        <f t="shared" si="0"/>
        <v>0</v>
      </c>
      <c r="I19" s="100" t="str">
        <f t="shared" si="1"/>
        <v>*</v>
      </c>
      <c r="K19" s="20"/>
      <c r="L19" s="20"/>
    </row>
    <row r="20" spans="1:12" ht="15.75">
      <c r="A20" s="58"/>
      <c r="B20" s="49"/>
      <c r="C20" s="65"/>
      <c r="D20" s="67"/>
      <c r="E20" s="67"/>
      <c r="F20" s="67"/>
      <c r="G20" s="67"/>
      <c r="K20" s="20"/>
      <c r="L20" s="20"/>
    </row>
    <row r="21" spans="1:12" ht="17.25" customHeight="1" thickBot="1">
      <c r="A21" s="58"/>
      <c r="B21" s="58"/>
      <c r="G21" s="157" t="s">
        <v>108</v>
      </c>
      <c r="H21" s="157"/>
      <c r="I21" s="68">
        <v>59</v>
      </c>
      <c r="K21" s="20"/>
      <c r="L21" s="20"/>
    </row>
    <row r="22" spans="1:12" ht="13.5" customHeight="1" thickBot="1">
      <c r="A22" s="123"/>
      <c r="B22" s="124"/>
      <c r="C22" s="153" t="s">
        <v>16</v>
      </c>
      <c r="D22" s="149" t="s">
        <v>73</v>
      </c>
      <c r="E22" s="150"/>
      <c r="F22" s="149" t="s">
        <v>80</v>
      </c>
      <c r="G22" s="163"/>
      <c r="H22" s="161" t="s">
        <v>84</v>
      </c>
      <c r="I22" s="153" t="s">
        <v>21</v>
      </c>
      <c r="J22" s="153" t="s">
        <v>2</v>
      </c>
      <c r="K22" s="155" t="s">
        <v>19</v>
      </c>
      <c r="L22" s="20"/>
    </row>
    <row r="23" spans="1:12" ht="17.25" customHeight="1" thickBot="1">
      <c r="A23" s="123" t="s">
        <v>16</v>
      </c>
      <c r="B23" s="148"/>
      <c r="C23" s="154"/>
      <c r="D23" s="52" t="s">
        <v>22</v>
      </c>
      <c r="E23" s="52" t="s">
        <v>20</v>
      </c>
      <c r="F23" s="52" t="s">
        <v>22</v>
      </c>
      <c r="G23" s="52" t="s">
        <v>20</v>
      </c>
      <c r="H23" s="162"/>
      <c r="I23" s="154"/>
      <c r="J23" s="154"/>
      <c r="K23" s="156"/>
      <c r="L23" s="20"/>
    </row>
    <row r="24" spans="2:12" ht="13.5" thickBot="1">
      <c r="B24" s="35" t="s">
        <v>12</v>
      </c>
      <c r="C24" s="101" t="str">
        <f>IF((D24+F24)&gt;41,(IF(OR(I24&gt;=$I$21,K24&gt;=$I$21),"MET","NOT MET")),"PENDING")</f>
        <v>PENDING</v>
      </c>
      <c r="D24" s="8"/>
      <c r="E24" s="8"/>
      <c r="F24" s="8"/>
      <c r="G24" s="8"/>
      <c r="H24" s="102" t="str">
        <f aca="true" t="shared" si="3" ref="H24:H33">IF(ISERROR(100*(E24+G24)/(D24+F24)),"*",IF(AND(((100*(E24+G24)/(D24+F24))+(233*SQRT(0.24/((D24+F24)/2))))&gt;=$I$21,(D24+F24)&gt;=42),"2006-2008",IF(ISNUMBER(((100*(G24/F24))+(233*SQRT(0.24/((D24+F24)/2))))),IF(AND(F24&gt;=21,(D24+F24)&gt;=42,((100*(G24/F24))+(233*SQRT(0.24/((D24+F24)/2))))&gt;$I$21),"2007-2008","2006-2008"),"2006-2008")))</f>
        <v>*</v>
      </c>
      <c r="I24" s="103" t="str">
        <f aca="true" t="shared" si="4" ref="I24:I33">IF(ISERROR(100*(E24+G24)/(D24+F24)),"*",IF(AND(((100*(E24+G24)/(D24+F24))+(233*SQRT(0.24/((D24+F24)/2))))&gt;=$I$21,(D24+F24)&gt;=42),(100*(E24+G24)/(D24+F24)),IF(ISNUMBER(((100*(G24/F24))+(233*SQRT(0.24/((D24+F24)/2))))),IF(AND(F24&gt;=21,(D24+F24)&gt;=42,((100*(G24/F24))+(233*SQRT(0.24/((D24+F24)/2))))&gt;$I$21),(100*(G24/F24)),(100*((E24+G24)/(D24+F24)))),(100*((E24+G24)/(D24+F24))))))</f>
        <v>*</v>
      </c>
      <c r="J24" s="69" t="str">
        <f aca="true" t="shared" si="5" ref="J24:J33">IF((D24+F24)&lt;42,"*",IF(AND(((100*(E24+G24)/(D24+F24))+(233*SQRT(0.24/((D24+F24)/2))))&gt;=$I$21,(D24+F24)&gt;=42),(233*SQRT(0.24/((D24+F24)/2))),IF(ISNUMBER(((100*(G24/F24))+(233*SQRT(0.24/((D24+F24)/2))))),IF(AND(F24&gt;=21,((100*(G24/F24))+(233*SQRT(0.24/((D24+F24)/2))))&gt;$I$21),(233*SQRT(0.24/((D24+F24)/2))),(233*SQRT(0.24/((D24+F24)/2)))),(233*SQRT(0.24/((D24+F24)/2))))))</f>
        <v>*</v>
      </c>
      <c r="K24" s="69" t="str">
        <f aca="true" t="shared" si="6" ref="K24:K33">IF((D24+F24)&gt;41,I24+J24,"*")</f>
        <v>*</v>
      </c>
      <c r="L24" s="20"/>
    </row>
    <row r="25" spans="2:12" ht="13.5" thickBot="1">
      <c r="B25" s="38" t="s">
        <v>23</v>
      </c>
      <c r="C25" s="104" t="str">
        <f aca="true" t="shared" si="7" ref="C25:C33">IF((D25+F25)&gt;41,(IF(OR(I25&gt;=$I$21,K25&gt;=$I$21),"MET","NOT MET")),"NA")</f>
        <v>NA</v>
      </c>
      <c r="D25" s="10"/>
      <c r="E25" s="10"/>
      <c r="F25" s="10"/>
      <c r="G25" s="10"/>
      <c r="H25" s="105" t="str">
        <f t="shared" si="3"/>
        <v>*</v>
      </c>
      <c r="I25" s="103" t="str">
        <f t="shared" si="4"/>
        <v>*</v>
      </c>
      <c r="J25" s="69" t="str">
        <f t="shared" si="5"/>
        <v>*</v>
      </c>
      <c r="K25" s="69" t="str">
        <f t="shared" si="6"/>
        <v>*</v>
      </c>
      <c r="L25" s="20"/>
    </row>
    <row r="26" spans="2:12" ht="13.5" thickBot="1">
      <c r="B26" s="38" t="s">
        <v>14</v>
      </c>
      <c r="C26" s="104" t="str">
        <f t="shared" si="7"/>
        <v>NA</v>
      </c>
      <c r="D26" s="10"/>
      <c r="E26" s="10"/>
      <c r="F26" s="10"/>
      <c r="G26" s="10"/>
      <c r="H26" s="105" t="str">
        <f t="shared" si="3"/>
        <v>*</v>
      </c>
      <c r="I26" s="103" t="str">
        <f t="shared" si="4"/>
        <v>*</v>
      </c>
      <c r="J26" s="69" t="str">
        <f t="shared" si="5"/>
        <v>*</v>
      </c>
      <c r="K26" s="69" t="str">
        <f t="shared" si="6"/>
        <v>*</v>
      </c>
      <c r="L26" s="20"/>
    </row>
    <row r="27" spans="2:12" ht="13.5" thickBot="1">
      <c r="B27" s="38" t="s">
        <v>13</v>
      </c>
      <c r="C27" s="104" t="str">
        <f t="shared" si="7"/>
        <v>NA</v>
      </c>
      <c r="D27" s="10"/>
      <c r="E27" s="10"/>
      <c r="F27" s="10"/>
      <c r="G27" s="10"/>
      <c r="H27" s="105" t="str">
        <f t="shared" si="3"/>
        <v>*</v>
      </c>
      <c r="I27" s="103" t="str">
        <f t="shared" si="4"/>
        <v>*</v>
      </c>
      <c r="J27" s="69" t="str">
        <f t="shared" si="5"/>
        <v>*</v>
      </c>
      <c r="K27" s="69" t="str">
        <f t="shared" si="6"/>
        <v>*</v>
      </c>
      <c r="L27" s="20"/>
    </row>
    <row r="28" spans="2:12" ht="13.5" thickBot="1">
      <c r="B28" s="38" t="s">
        <v>25</v>
      </c>
      <c r="C28" s="104" t="str">
        <f t="shared" si="7"/>
        <v>NA</v>
      </c>
      <c r="D28" s="10"/>
      <c r="E28" s="10"/>
      <c r="F28" s="10"/>
      <c r="G28" s="10"/>
      <c r="H28" s="105" t="str">
        <f t="shared" si="3"/>
        <v>*</v>
      </c>
      <c r="I28" s="103" t="str">
        <f t="shared" si="4"/>
        <v>*</v>
      </c>
      <c r="J28" s="69" t="str">
        <f t="shared" si="5"/>
        <v>*</v>
      </c>
      <c r="K28" s="69" t="str">
        <f t="shared" si="6"/>
        <v>*</v>
      </c>
      <c r="L28" s="20"/>
    </row>
    <row r="29" spans="2:12" ht="13.5" thickBot="1">
      <c r="B29" s="38" t="s">
        <v>26</v>
      </c>
      <c r="C29" s="104" t="str">
        <f t="shared" si="7"/>
        <v>NA</v>
      </c>
      <c r="D29" s="10"/>
      <c r="E29" s="10"/>
      <c r="F29" s="10"/>
      <c r="G29" s="10"/>
      <c r="H29" s="105" t="str">
        <f t="shared" si="3"/>
        <v>*</v>
      </c>
      <c r="I29" s="103" t="str">
        <f t="shared" si="4"/>
        <v>*</v>
      </c>
      <c r="J29" s="69" t="str">
        <f t="shared" si="5"/>
        <v>*</v>
      </c>
      <c r="K29" s="69" t="str">
        <f t="shared" si="6"/>
        <v>*</v>
      </c>
      <c r="L29" s="20"/>
    </row>
    <row r="30" spans="2:12" ht="13.5" thickBot="1">
      <c r="B30" s="38" t="s">
        <v>27</v>
      </c>
      <c r="C30" s="104" t="str">
        <f t="shared" si="7"/>
        <v>NA</v>
      </c>
      <c r="D30" s="10"/>
      <c r="E30" s="10"/>
      <c r="F30" s="10"/>
      <c r="G30" s="10"/>
      <c r="H30" s="105" t="str">
        <f t="shared" si="3"/>
        <v>*</v>
      </c>
      <c r="I30" s="103" t="str">
        <f t="shared" si="4"/>
        <v>*</v>
      </c>
      <c r="J30" s="69" t="str">
        <f t="shared" si="5"/>
        <v>*</v>
      </c>
      <c r="K30" s="69" t="str">
        <f t="shared" si="6"/>
        <v>*</v>
      </c>
      <c r="L30" s="20"/>
    </row>
    <row r="31" spans="2:12" ht="13.5" thickBot="1">
      <c r="B31" s="38" t="s">
        <v>24</v>
      </c>
      <c r="C31" s="104" t="str">
        <f t="shared" si="7"/>
        <v>NA</v>
      </c>
      <c r="D31" s="10"/>
      <c r="E31" s="10"/>
      <c r="F31" s="10"/>
      <c r="G31" s="10"/>
      <c r="H31" s="105" t="str">
        <f t="shared" si="3"/>
        <v>*</v>
      </c>
      <c r="I31" s="103" t="str">
        <f t="shared" si="4"/>
        <v>*</v>
      </c>
      <c r="J31" s="69" t="str">
        <f t="shared" si="5"/>
        <v>*</v>
      </c>
      <c r="K31" s="69" t="str">
        <f t="shared" si="6"/>
        <v>*</v>
      </c>
      <c r="L31" s="20"/>
    </row>
    <row r="32" spans="2:12" ht="13.5" thickBot="1">
      <c r="B32" s="38" t="s">
        <v>28</v>
      </c>
      <c r="C32" s="104" t="str">
        <f t="shared" si="7"/>
        <v>NA</v>
      </c>
      <c r="D32" s="10"/>
      <c r="E32" s="10"/>
      <c r="F32" s="10"/>
      <c r="G32" s="10"/>
      <c r="H32" s="105" t="str">
        <f t="shared" si="3"/>
        <v>*</v>
      </c>
      <c r="I32" s="103" t="str">
        <f t="shared" si="4"/>
        <v>*</v>
      </c>
      <c r="J32" s="69" t="str">
        <f t="shared" si="5"/>
        <v>*</v>
      </c>
      <c r="K32" s="69" t="str">
        <f t="shared" si="6"/>
        <v>*</v>
      </c>
      <c r="L32" s="20"/>
    </row>
    <row r="33" spans="2:12" ht="13.5" thickBot="1">
      <c r="B33" s="46" t="s">
        <v>29</v>
      </c>
      <c r="C33" s="106" t="str">
        <f t="shared" si="7"/>
        <v>NA</v>
      </c>
      <c r="D33" s="12"/>
      <c r="E33" s="12"/>
      <c r="F33" s="12"/>
      <c r="G33" s="12"/>
      <c r="H33" s="107" t="str">
        <f t="shared" si="3"/>
        <v>*</v>
      </c>
      <c r="I33" s="108" t="str">
        <f t="shared" si="4"/>
        <v>*</v>
      </c>
      <c r="J33" s="109" t="str">
        <f t="shared" si="5"/>
        <v>*</v>
      </c>
      <c r="K33" s="109" t="str">
        <f t="shared" si="6"/>
        <v>*</v>
      </c>
      <c r="L33" s="20"/>
    </row>
    <row r="34" spans="11:12" ht="13.5" customHeight="1" thickBot="1">
      <c r="K34" s="20"/>
      <c r="L34" s="20"/>
    </row>
    <row r="35" spans="1:13" ht="13.5" customHeight="1" thickBot="1">
      <c r="A35" s="134"/>
      <c r="B35" s="147"/>
      <c r="C35" s="153" t="s">
        <v>18</v>
      </c>
      <c r="D35" s="151" t="s">
        <v>1</v>
      </c>
      <c r="E35" s="152"/>
      <c r="F35" s="159" t="s">
        <v>44</v>
      </c>
      <c r="G35" s="153" t="s">
        <v>17</v>
      </c>
      <c r="H35" s="70"/>
      <c r="I35" s="71"/>
      <c r="K35" s="20"/>
      <c r="L35" s="20"/>
      <c r="M35" s="1"/>
    </row>
    <row r="36" spans="1:12" ht="25.5" customHeight="1" thickBot="1">
      <c r="A36" s="134" t="s">
        <v>18</v>
      </c>
      <c r="B36" s="147"/>
      <c r="C36" s="154"/>
      <c r="D36" s="63" t="s">
        <v>72</v>
      </c>
      <c r="E36" s="63" t="s">
        <v>79</v>
      </c>
      <c r="F36" s="160"/>
      <c r="G36" s="158"/>
      <c r="H36" s="70"/>
      <c r="K36" s="20"/>
      <c r="L36" s="20"/>
    </row>
    <row r="37" spans="2:12" ht="13.5" thickBot="1">
      <c r="B37" s="35" t="s">
        <v>12</v>
      </c>
      <c r="C37" s="72" t="str">
        <f aca="true" t="shared" si="8" ref="C37:C46">IF((D24+F24)&gt;41,(IF(C24="MET","NA",IF(F37&gt;=G37,"MET","NOT MET"))),"NA")</f>
        <v>NA</v>
      </c>
      <c r="D37" s="69" t="str">
        <f aca="true" t="shared" si="9" ref="D37:D46">IF(ISERROR(100*(E24/D24)),"*",100*(E24/D24))</f>
        <v>*</v>
      </c>
      <c r="E37" s="69" t="str">
        <f aca="true" t="shared" si="10" ref="E37:E46">IF(ISERROR(100*(G24/F24)),"*",100*(G24/F24))</f>
        <v>*</v>
      </c>
      <c r="F37" s="73" t="str">
        <f aca="true" t="shared" si="11" ref="F37:F46">IF(ISERROR(E37-D37),"*",E37-D37)</f>
        <v>*</v>
      </c>
      <c r="G37" s="73" t="str">
        <f aca="true" t="shared" si="12" ref="G37:G46">IF((D24+F24)&gt;41,(100-D37)/10," *")</f>
        <v> *</v>
      </c>
      <c r="H37" s="74"/>
      <c r="K37" s="20"/>
      <c r="L37" s="20"/>
    </row>
    <row r="38" spans="2:12" ht="13.5" thickBot="1">
      <c r="B38" s="38" t="s">
        <v>23</v>
      </c>
      <c r="C38" s="72" t="str">
        <f t="shared" si="8"/>
        <v>NA</v>
      </c>
      <c r="D38" s="69" t="str">
        <f t="shared" si="9"/>
        <v>*</v>
      </c>
      <c r="E38" s="69" t="str">
        <f t="shared" si="10"/>
        <v>*</v>
      </c>
      <c r="F38" s="73" t="str">
        <f t="shared" si="11"/>
        <v>*</v>
      </c>
      <c r="G38" s="73" t="str">
        <f t="shared" si="12"/>
        <v> *</v>
      </c>
      <c r="H38" s="74"/>
      <c r="K38" s="20"/>
      <c r="L38" s="20"/>
    </row>
    <row r="39" spans="2:12" ht="13.5" thickBot="1">
      <c r="B39" s="38" t="s">
        <v>14</v>
      </c>
      <c r="C39" s="72" t="str">
        <f t="shared" si="8"/>
        <v>NA</v>
      </c>
      <c r="D39" s="69" t="str">
        <f t="shared" si="9"/>
        <v>*</v>
      </c>
      <c r="E39" s="69" t="str">
        <f t="shared" si="10"/>
        <v>*</v>
      </c>
      <c r="F39" s="73" t="str">
        <f t="shared" si="11"/>
        <v>*</v>
      </c>
      <c r="G39" s="73" t="str">
        <f t="shared" si="12"/>
        <v> *</v>
      </c>
      <c r="H39" s="74"/>
      <c r="K39" s="20"/>
      <c r="L39" s="20"/>
    </row>
    <row r="40" spans="2:12" ht="13.5" thickBot="1">
      <c r="B40" s="38" t="s">
        <v>13</v>
      </c>
      <c r="C40" s="72" t="str">
        <f t="shared" si="8"/>
        <v>NA</v>
      </c>
      <c r="D40" s="69" t="str">
        <f t="shared" si="9"/>
        <v>*</v>
      </c>
      <c r="E40" s="69" t="str">
        <f t="shared" si="10"/>
        <v>*</v>
      </c>
      <c r="F40" s="73" t="str">
        <f t="shared" si="11"/>
        <v>*</v>
      </c>
      <c r="G40" s="73" t="str">
        <f t="shared" si="12"/>
        <v> *</v>
      </c>
      <c r="H40" s="74"/>
      <c r="K40" s="20"/>
      <c r="L40" s="20"/>
    </row>
    <row r="41" spans="2:12" ht="13.5" thickBot="1">
      <c r="B41" s="38" t="s">
        <v>25</v>
      </c>
      <c r="C41" s="72" t="str">
        <f t="shared" si="8"/>
        <v>NA</v>
      </c>
      <c r="D41" s="69" t="str">
        <f t="shared" si="9"/>
        <v>*</v>
      </c>
      <c r="E41" s="69" t="str">
        <f t="shared" si="10"/>
        <v>*</v>
      </c>
      <c r="F41" s="73" t="str">
        <f t="shared" si="11"/>
        <v>*</v>
      </c>
      <c r="G41" s="73" t="str">
        <f t="shared" si="12"/>
        <v> *</v>
      </c>
      <c r="H41" s="74"/>
      <c r="K41" s="20"/>
      <c r="L41" s="20"/>
    </row>
    <row r="42" spans="2:12" ht="13.5" thickBot="1">
      <c r="B42" s="38" t="s">
        <v>26</v>
      </c>
      <c r="C42" s="72" t="str">
        <f t="shared" si="8"/>
        <v>NA</v>
      </c>
      <c r="D42" s="69" t="str">
        <f t="shared" si="9"/>
        <v>*</v>
      </c>
      <c r="E42" s="69" t="str">
        <f t="shared" si="10"/>
        <v>*</v>
      </c>
      <c r="F42" s="73" t="str">
        <f t="shared" si="11"/>
        <v>*</v>
      </c>
      <c r="G42" s="73" t="str">
        <f t="shared" si="12"/>
        <v> *</v>
      </c>
      <c r="H42" s="74"/>
      <c r="K42" s="20"/>
      <c r="L42" s="20"/>
    </row>
    <row r="43" spans="2:12" ht="13.5" thickBot="1">
      <c r="B43" s="38" t="s">
        <v>27</v>
      </c>
      <c r="C43" s="72" t="str">
        <f t="shared" si="8"/>
        <v>NA</v>
      </c>
      <c r="D43" s="69" t="str">
        <f t="shared" si="9"/>
        <v>*</v>
      </c>
      <c r="E43" s="69" t="str">
        <f t="shared" si="10"/>
        <v>*</v>
      </c>
      <c r="F43" s="73" t="str">
        <f t="shared" si="11"/>
        <v>*</v>
      </c>
      <c r="G43" s="73" t="str">
        <f t="shared" si="12"/>
        <v> *</v>
      </c>
      <c r="H43" s="74"/>
      <c r="K43" s="20"/>
      <c r="L43" s="20"/>
    </row>
    <row r="44" spans="2:12" ht="13.5" thickBot="1">
      <c r="B44" s="38" t="s">
        <v>24</v>
      </c>
      <c r="C44" s="72" t="str">
        <f t="shared" si="8"/>
        <v>NA</v>
      </c>
      <c r="D44" s="69" t="str">
        <f t="shared" si="9"/>
        <v>*</v>
      </c>
      <c r="E44" s="69" t="str">
        <f t="shared" si="10"/>
        <v>*</v>
      </c>
      <c r="F44" s="73" t="str">
        <f t="shared" si="11"/>
        <v>*</v>
      </c>
      <c r="G44" s="73" t="str">
        <f t="shared" si="12"/>
        <v> *</v>
      </c>
      <c r="H44" s="74"/>
      <c r="K44" s="20"/>
      <c r="L44" s="20"/>
    </row>
    <row r="45" spans="2:12" ht="13.5" thickBot="1">
      <c r="B45" s="38" t="s">
        <v>28</v>
      </c>
      <c r="C45" s="72" t="str">
        <f t="shared" si="8"/>
        <v>NA</v>
      </c>
      <c r="D45" s="69" t="str">
        <f t="shared" si="9"/>
        <v>*</v>
      </c>
      <c r="E45" s="69" t="str">
        <f t="shared" si="10"/>
        <v>*</v>
      </c>
      <c r="F45" s="73" t="str">
        <f t="shared" si="11"/>
        <v>*</v>
      </c>
      <c r="G45" s="73" t="str">
        <f t="shared" si="12"/>
        <v> *</v>
      </c>
      <c r="H45" s="74"/>
      <c r="K45" s="20"/>
      <c r="L45" s="20"/>
    </row>
    <row r="46" spans="2:12" ht="13.5" thickBot="1">
      <c r="B46" s="46" t="s">
        <v>29</v>
      </c>
      <c r="C46" s="110" t="str">
        <f t="shared" si="8"/>
        <v>NA</v>
      </c>
      <c r="D46" s="109" t="str">
        <f t="shared" si="9"/>
        <v>*</v>
      </c>
      <c r="E46" s="109" t="str">
        <f t="shared" si="10"/>
        <v>*</v>
      </c>
      <c r="F46" s="111" t="str">
        <f t="shared" si="11"/>
        <v>*</v>
      </c>
      <c r="G46" s="111" t="str">
        <f t="shared" si="12"/>
        <v> *</v>
      </c>
      <c r="H46" s="74"/>
      <c r="K46" s="20"/>
      <c r="L46" s="20"/>
    </row>
  </sheetData>
  <sheetProtection sheet="1" objects="1" scenarios="1"/>
  <mergeCells count="24">
    <mergeCell ref="K22:K23"/>
    <mergeCell ref="J22:J23"/>
    <mergeCell ref="I22:I23"/>
    <mergeCell ref="H22:H23"/>
    <mergeCell ref="A2:I2"/>
    <mergeCell ref="A1:I1"/>
    <mergeCell ref="G4:I4"/>
    <mergeCell ref="C8:C9"/>
    <mergeCell ref="A9:B9"/>
    <mergeCell ref="D8:E8"/>
    <mergeCell ref="F8:G8"/>
    <mergeCell ref="F7:H7"/>
    <mergeCell ref="A36:B36"/>
    <mergeCell ref="A23:B23"/>
    <mergeCell ref="A35:B35"/>
    <mergeCell ref="D22:E22"/>
    <mergeCell ref="A22:B22"/>
    <mergeCell ref="C22:C23"/>
    <mergeCell ref="G21:H21"/>
    <mergeCell ref="C35:C36"/>
    <mergeCell ref="G35:G36"/>
    <mergeCell ref="F35:F36"/>
    <mergeCell ref="D35:E35"/>
    <mergeCell ref="F22:G22"/>
  </mergeCells>
  <conditionalFormatting sqref="C37:C46 C24:C33 C10:C20">
    <cfRule type="cellIs" priority="1" dxfId="0" operator="equal" stopIfTrue="1">
      <formula>"MET"</formula>
    </cfRule>
    <cfRule type="cellIs" priority="2" dxfId="1" operator="equal" stopIfTrue="1">
      <formula>"NOT MET"</formula>
    </cfRule>
    <cfRule type="cellIs" priority="3" dxfId="2" operator="equal" stopIfTrue="1">
      <formula>"NA"</formula>
    </cfRule>
  </conditionalFormatting>
  <printOptions/>
  <pageMargins left="0.4" right="0.4" top="0.5" bottom="0.5" header="0.5" footer="0.5"/>
  <pageSetup fitToHeight="1" fitToWidth="1" horizontalDpi="600" verticalDpi="600" orientation="portrait" r:id="rId1"/>
  <headerFooter alignWithMargins="0">
    <oddHeader>&amp;L&amp;A</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Y46"/>
  <sheetViews>
    <sheetView workbookViewId="0" topLeftCell="A1">
      <pane ySplit="4" topLeftCell="BM5" activePane="bottomLeft" state="frozen"/>
      <selection pane="topLeft" activeCell="A1" sqref="A1"/>
      <selection pane="bottomLeft" activeCell="A5" sqref="A5"/>
    </sheetView>
  </sheetViews>
  <sheetFormatPr defaultColWidth="9.140625" defaultRowHeight="12.75"/>
  <cols>
    <col min="1" max="1" width="11.00390625" style="20" customWidth="1"/>
    <col min="2" max="2" width="27.00390625" style="20" customWidth="1"/>
    <col min="3" max="3" width="9.28125" style="20" customWidth="1"/>
    <col min="4" max="4" width="6.7109375" style="20" customWidth="1"/>
    <col min="5" max="5" width="6.28125" style="20" customWidth="1"/>
    <col min="6" max="6" width="7.7109375" style="20" customWidth="1"/>
    <col min="7" max="7" width="7.140625" style="20" customWidth="1"/>
    <col min="8" max="8" width="11.57421875" style="20" customWidth="1"/>
    <col min="9" max="9" width="9.00390625" style="20" customWidth="1"/>
    <col min="10" max="10" width="7.7109375" style="20" customWidth="1"/>
  </cols>
  <sheetData>
    <row r="1" spans="1:25" s="3" customFormat="1" ht="21" customHeight="1">
      <c r="A1" s="136" t="s">
        <v>75</v>
      </c>
      <c r="B1" s="136"/>
      <c r="C1" s="136"/>
      <c r="D1" s="136"/>
      <c r="E1" s="136"/>
      <c r="F1" s="136"/>
      <c r="G1" s="136"/>
      <c r="H1" s="136"/>
      <c r="I1" s="136"/>
      <c r="J1" s="53"/>
      <c r="K1" s="2"/>
      <c r="L1" s="2"/>
      <c r="M1" s="2"/>
      <c r="N1" s="2"/>
      <c r="O1" s="2"/>
      <c r="P1" s="2"/>
      <c r="Q1" s="2"/>
      <c r="R1" s="2"/>
      <c r="S1" s="2"/>
      <c r="T1" s="2"/>
      <c r="U1" s="2"/>
      <c r="V1" s="2"/>
      <c r="W1" s="2"/>
      <c r="X1" s="2"/>
      <c r="Y1" s="4"/>
    </row>
    <row r="2" spans="1:25" s="3" customFormat="1" ht="18" customHeight="1">
      <c r="A2" s="144" t="s">
        <v>70</v>
      </c>
      <c r="B2" s="144"/>
      <c r="C2" s="144"/>
      <c r="D2" s="144"/>
      <c r="E2" s="144"/>
      <c r="F2" s="144"/>
      <c r="G2" s="144"/>
      <c r="H2" s="144"/>
      <c r="I2" s="144"/>
      <c r="J2" s="53"/>
      <c r="K2" s="2"/>
      <c r="L2" s="2"/>
      <c r="M2" s="2"/>
      <c r="N2" s="2"/>
      <c r="O2" s="2"/>
      <c r="P2" s="2"/>
      <c r="Q2" s="2"/>
      <c r="R2" s="2"/>
      <c r="S2" s="2"/>
      <c r="T2" s="2"/>
      <c r="U2" s="2"/>
      <c r="V2" s="2"/>
      <c r="W2" s="2"/>
      <c r="X2" s="2"/>
      <c r="Y2" s="4"/>
    </row>
    <row r="3" spans="1:25" s="3" customFormat="1" ht="8.25" customHeight="1">
      <c r="A3" s="54"/>
      <c r="B3" s="54"/>
      <c r="C3" s="54"/>
      <c r="D3" s="54"/>
      <c r="E3" s="54"/>
      <c r="F3" s="54"/>
      <c r="G3" s="54"/>
      <c r="H3" s="54"/>
      <c r="I3" s="54"/>
      <c r="J3" s="53"/>
      <c r="K3" s="2"/>
      <c r="L3" s="2"/>
      <c r="M3" s="2"/>
      <c r="N3" s="2"/>
      <c r="O3" s="2"/>
      <c r="P3" s="2"/>
      <c r="Q3" s="2"/>
      <c r="R3" s="2"/>
      <c r="S3" s="2"/>
      <c r="T3" s="2"/>
      <c r="U3" s="2"/>
      <c r="V3" s="2"/>
      <c r="W3" s="2"/>
      <c r="X3" s="2"/>
      <c r="Y3" s="4"/>
    </row>
    <row r="4" spans="1:12" s="3" customFormat="1" ht="16.5" customHeight="1">
      <c r="A4" s="23" t="s">
        <v>11</v>
      </c>
      <c r="B4" s="55" t="str">
        <f>' Summary DISTRICT'!$B$3</f>
        <v>Evergreen SD</v>
      </c>
      <c r="C4" s="24"/>
      <c r="D4" s="28"/>
      <c r="E4" s="28"/>
      <c r="F4" s="28"/>
      <c r="G4" s="136"/>
      <c r="H4" s="136"/>
      <c r="I4" s="136"/>
      <c r="J4" s="28"/>
      <c r="K4" s="5"/>
      <c r="L4" s="5"/>
    </row>
    <row r="5" spans="1:11" s="3" customFormat="1" ht="16.5" customHeight="1">
      <c r="A5" s="23"/>
      <c r="B5" s="55"/>
      <c r="C5" s="24"/>
      <c r="D5" s="28"/>
      <c r="E5" s="28"/>
      <c r="F5" s="28"/>
      <c r="G5" s="28"/>
      <c r="H5" s="28"/>
      <c r="I5" s="28"/>
      <c r="J5" s="28"/>
      <c r="K5" s="5"/>
    </row>
    <row r="6" spans="1:9" ht="13.5" customHeight="1">
      <c r="A6" s="56"/>
      <c r="B6" s="56"/>
      <c r="C6" s="57"/>
      <c r="D6" s="57"/>
      <c r="E6" s="57"/>
      <c r="F6" s="57"/>
      <c r="G6" s="57"/>
      <c r="H6" s="57"/>
      <c r="I6" s="57"/>
    </row>
    <row r="7" spans="1:12" ht="16.5" customHeight="1" thickBot="1">
      <c r="A7" s="58"/>
      <c r="B7" s="59"/>
      <c r="C7" s="60"/>
      <c r="D7" s="60"/>
      <c r="E7" s="60"/>
      <c r="F7" s="128" t="s">
        <v>46</v>
      </c>
      <c r="G7" s="128"/>
      <c r="H7" s="94"/>
      <c r="I7" s="61">
        <v>94.5</v>
      </c>
      <c r="K7" s="42"/>
      <c r="L7" s="20"/>
    </row>
    <row r="8" spans="1:12" ht="16.5" thickBot="1">
      <c r="A8" s="59"/>
      <c r="B8" s="62"/>
      <c r="C8" s="145" t="s">
        <v>0</v>
      </c>
      <c r="D8" s="125" t="s">
        <v>0</v>
      </c>
      <c r="E8" s="126"/>
      <c r="F8" s="125" t="s">
        <v>8</v>
      </c>
      <c r="G8" s="127"/>
      <c r="H8" s="90" t="s">
        <v>0</v>
      </c>
      <c r="I8" s="91" t="s">
        <v>0</v>
      </c>
      <c r="K8" s="20"/>
      <c r="L8" s="20"/>
    </row>
    <row r="9" spans="1:12" ht="16.5" thickBot="1">
      <c r="A9" s="123" t="s">
        <v>0</v>
      </c>
      <c r="B9" s="124"/>
      <c r="C9" s="146"/>
      <c r="D9" s="63" t="s">
        <v>72</v>
      </c>
      <c r="E9" s="63" t="s">
        <v>79</v>
      </c>
      <c r="F9" s="63" t="s">
        <v>72</v>
      </c>
      <c r="G9" s="92" t="s">
        <v>79</v>
      </c>
      <c r="H9" s="93" t="s">
        <v>51</v>
      </c>
      <c r="I9" s="64" t="s">
        <v>3</v>
      </c>
      <c r="K9" s="20"/>
      <c r="L9" s="20"/>
    </row>
    <row r="10" spans="1:12" ht="16.5" thickBot="1">
      <c r="A10" s="58"/>
      <c r="B10" s="35" t="s">
        <v>12</v>
      </c>
      <c r="C10" s="21" t="str">
        <f>IF((D10+E10+F10+G10)&gt;39,(IF(OR(I10&gt;=$I$7,100*E10/(E10+G10)&gt;=$I$7),"MET","NOT MET")),"PENDING")</f>
        <v>PENDING</v>
      </c>
      <c r="D10" s="9"/>
      <c r="E10" s="8"/>
      <c r="F10" s="9"/>
      <c r="G10" s="17"/>
      <c r="H10" s="95">
        <f aca="true" t="shared" si="0" ref="H10:H19">D10+E10+F10+G10</f>
        <v>0</v>
      </c>
      <c r="I10" s="96" t="str">
        <f aca="true" t="shared" si="1" ref="I10:I19">IF(ISERROR(100*(D10+E10)/(D10+E10+F10+G10)),"*",100*(D10+E10)/(D10+E10+F10+G10))</f>
        <v>*</v>
      </c>
      <c r="K10" s="97"/>
      <c r="L10" s="20"/>
    </row>
    <row r="11" spans="1:12" ht="16.5" thickBot="1">
      <c r="A11" s="58"/>
      <c r="B11" s="38" t="s">
        <v>23</v>
      </c>
      <c r="C11" s="21" t="str">
        <f aca="true" t="shared" si="2" ref="C11:C19">IF((D11+E11+F11+G11)&gt;39,(IF(OR(I11&gt;=$I$7,100*E11/(E11+G11)&gt;=$I$7),"MET","NOT MET")),"NA")</f>
        <v>NA</v>
      </c>
      <c r="D11" s="11"/>
      <c r="E11" s="10"/>
      <c r="F11" s="11"/>
      <c r="G11" s="18"/>
      <c r="H11" s="95">
        <f t="shared" si="0"/>
        <v>0</v>
      </c>
      <c r="I11" s="96" t="str">
        <f t="shared" si="1"/>
        <v>*</v>
      </c>
      <c r="K11" s="20"/>
      <c r="L11" s="20"/>
    </row>
    <row r="12" spans="1:12" ht="16.5" thickBot="1">
      <c r="A12" s="58"/>
      <c r="B12" s="38" t="s">
        <v>14</v>
      </c>
      <c r="C12" s="21" t="str">
        <f t="shared" si="2"/>
        <v>NA</v>
      </c>
      <c r="D12" s="11"/>
      <c r="E12" s="10"/>
      <c r="F12" s="11"/>
      <c r="G12" s="18"/>
      <c r="H12" s="95">
        <f t="shared" si="0"/>
        <v>0</v>
      </c>
      <c r="I12" s="96" t="str">
        <f t="shared" si="1"/>
        <v>*</v>
      </c>
      <c r="K12" s="20"/>
      <c r="L12" s="20"/>
    </row>
    <row r="13" spans="1:12" ht="16.5" thickBot="1">
      <c r="A13" s="58"/>
      <c r="B13" s="38" t="s">
        <v>13</v>
      </c>
      <c r="C13" s="21" t="str">
        <f t="shared" si="2"/>
        <v>NA</v>
      </c>
      <c r="D13" s="11"/>
      <c r="E13" s="10"/>
      <c r="F13" s="11"/>
      <c r="G13" s="18"/>
      <c r="H13" s="95">
        <f t="shared" si="0"/>
        <v>0</v>
      </c>
      <c r="I13" s="96" t="str">
        <f t="shared" si="1"/>
        <v>*</v>
      </c>
      <c r="K13" s="20"/>
      <c r="L13" s="20"/>
    </row>
    <row r="14" spans="1:12" ht="16.5" thickBot="1">
      <c r="A14" s="58"/>
      <c r="B14" s="38" t="s">
        <v>25</v>
      </c>
      <c r="C14" s="21" t="str">
        <f t="shared" si="2"/>
        <v>NA</v>
      </c>
      <c r="D14" s="11"/>
      <c r="E14" s="10"/>
      <c r="F14" s="11"/>
      <c r="G14" s="18"/>
      <c r="H14" s="95">
        <f t="shared" si="0"/>
        <v>0</v>
      </c>
      <c r="I14" s="96" t="str">
        <f t="shared" si="1"/>
        <v>*</v>
      </c>
      <c r="K14" s="20"/>
      <c r="L14" s="20"/>
    </row>
    <row r="15" spans="1:12" ht="16.5" thickBot="1">
      <c r="A15" s="58"/>
      <c r="B15" s="38" t="s">
        <v>26</v>
      </c>
      <c r="C15" s="21" t="str">
        <f t="shared" si="2"/>
        <v>NA</v>
      </c>
      <c r="D15" s="11"/>
      <c r="E15" s="10"/>
      <c r="F15" s="11"/>
      <c r="G15" s="18"/>
      <c r="H15" s="95">
        <f t="shared" si="0"/>
        <v>0</v>
      </c>
      <c r="I15" s="96" t="str">
        <f t="shared" si="1"/>
        <v>*</v>
      </c>
      <c r="K15" s="20"/>
      <c r="L15" s="20"/>
    </row>
    <row r="16" spans="1:12" ht="16.5" thickBot="1">
      <c r="A16" s="58"/>
      <c r="B16" s="38" t="s">
        <v>27</v>
      </c>
      <c r="C16" s="21" t="str">
        <f t="shared" si="2"/>
        <v>NA</v>
      </c>
      <c r="D16" s="11"/>
      <c r="E16" s="10"/>
      <c r="F16" s="11"/>
      <c r="G16" s="18"/>
      <c r="H16" s="95">
        <f t="shared" si="0"/>
        <v>0</v>
      </c>
      <c r="I16" s="96" t="str">
        <f t="shared" si="1"/>
        <v>*</v>
      </c>
      <c r="K16" s="20"/>
      <c r="L16" s="20"/>
    </row>
    <row r="17" spans="1:12" ht="16.5" thickBot="1">
      <c r="A17" s="58"/>
      <c r="B17" s="38" t="s">
        <v>24</v>
      </c>
      <c r="C17" s="21" t="str">
        <f t="shared" si="2"/>
        <v>NA</v>
      </c>
      <c r="D17" s="11"/>
      <c r="E17" s="10"/>
      <c r="F17" s="11"/>
      <c r="G17" s="18"/>
      <c r="H17" s="95">
        <f t="shared" si="0"/>
        <v>0</v>
      </c>
      <c r="I17" s="96" t="str">
        <f t="shared" si="1"/>
        <v>*</v>
      </c>
      <c r="K17" s="20"/>
      <c r="L17" s="20"/>
    </row>
    <row r="18" spans="1:12" ht="16.5" thickBot="1">
      <c r="A18" s="58"/>
      <c r="B18" s="38" t="s">
        <v>28</v>
      </c>
      <c r="C18" s="21" t="str">
        <f t="shared" si="2"/>
        <v>NA</v>
      </c>
      <c r="D18" s="11"/>
      <c r="E18" s="10"/>
      <c r="F18" s="11"/>
      <c r="G18" s="18"/>
      <c r="H18" s="95">
        <f t="shared" si="0"/>
        <v>0</v>
      </c>
      <c r="I18" s="96" t="str">
        <f t="shared" si="1"/>
        <v>*</v>
      </c>
      <c r="K18" s="20"/>
      <c r="L18" s="20"/>
    </row>
    <row r="19" spans="1:12" ht="16.5" thickBot="1">
      <c r="A19" s="58"/>
      <c r="B19" s="46" t="s">
        <v>29</v>
      </c>
      <c r="C19" s="98" t="str">
        <f t="shared" si="2"/>
        <v>NA</v>
      </c>
      <c r="D19" s="13"/>
      <c r="E19" s="12"/>
      <c r="F19" s="13"/>
      <c r="G19" s="19"/>
      <c r="H19" s="99">
        <f t="shared" si="0"/>
        <v>0</v>
      </c>
      <c r="I19" s="100" t="str">
        <f t="shared" si="1"/>
        <v>*</v>
      </c>
      <c r="K19" s="20"/>
      <c r="L19" s="20"/>
    </row>
    <row r="20" spans="1:12" ht="15.75">
      <c r="A20" s="58"/>
      <c r="B20" s="49"/>
      <c r="C20" s="65"/>
      <c r="D20" s="67"/>
      <c r="E20" s="67"/>
      <c r="F20" s="67"/>
      <c r="G20" s="67"/>
      <c r="K20" s="20"/>
      <c r="L20" s="20"/>
    </row>
    <row r="21" spans="1:12" ht="17.25" customHeight="1" thickBot="1">
      <c r="A21" s="58"/>
      <c r="B21" s="58"/>
      <c r="G21" s="157" t="s">
        <v>108</v>
      </c>
      <c r="H21" s="157"/>
      <c r="I21" s="68">
        <v>59</v>
      </c>
      <c r="K21" s="20"/>
      <c r="L21" s="20"/>
    </row>
    <row r="22" spans="1:12" ht="13.5" customHeight="1" thickBot="1">
      <c r="A22" s="123"/>
      <c r="B22" s="124"/>
      <c r="C22" s="153" t="s">
        <v>16</v>
      </c>
      <c r="D22" s="149" t="s">
        <v>73</v>
      </c>
      <c r="E22" s="150"/>
      <c r="F22" s="149" t="s">
        <v>80</v>
      </c>
      <c r="G22" s="163"/>
      <c r="H22" s="161" t="s">
        <v>84</v>
      </c>
      <c r="I22" s="153" t="s">
        <v>21</v>
      </c>
      <c r="J22" s="153" t="s">
        <v>2</v>
      </c>
      <c r="K22" s="155" t="s">
        <v>19</v>
      </c>
      <c r="L22" s="20"/>
    </row>
    <row r="23" spans="1:12" ht="17.25" customHeight="1" thickBot="1">
      <c r="A23" s="123" t="s">
        <v>16</v>
      </c>
      <c r="B23" s="148"/>
      <c r="C23" s="154"/>
      <c r="D23" s="52" t="s">
        <v>22</v>
      </c>
      <c r="E23" s="52" t="s">
        <v>20</v>
      </c>
      <c r="F23" s="52" t="s">
        <v>22</v>
      </c>
      <c r="G23" s="52" t="s">
        <v>20</v>
      </c>
      <c r="H23" s="162"/>
      <c r="I23" s="154"/>
      <c r="J23" s="154"/>
      <c r="K23" s="156"/>
      <c r="L23" s="20"/>
    </row>
    <row r="24" spans="2:12" ht="13.5" thickBot="1">
      <c r="B24" s="35" t="s">
        <v>12</v>
      </c>
      <c r="C24" s="101" t="str">
        <f>IF((D24+F24)&gt;41,(IF(OR(I24&gt;=$I$21,K24&gt;=$I$21),"MET","NOT MET")),"PENDING")</f>
        <v>PENDING</v>
      </c>
      <c r="D24" s="8"/>
      <c r="E24" s="8"/>
      <c r="F24" s="8"/>
      <c r="G24" s="8"/>
      <c r="H24" s="102" t="str">
        <f aca="true" t="shared" si="3" ref="H24:H33">IF(ISERROR(100*(E24+G24)/(D24+F24)),"*",IF(AND(((100*(E24+G24)/(D24+F24))+(233*SQRT(0.24/((D24+F24)/2))))&gt;=$I$21,(D24+F24)&gt;=42),"2006-2008",IF(ISNUMBER(((100*(G24/F24))+(233*SQRT(0.24/((D24+F24)/2))))),IF(AND(F24&gt;=21,(D24+F24)&gt;=42,((100*(G24/F24))+(233*SQRT(0.24/((D24+F24)/2))))&gt;$I$21),"2007-2008","2006-2008"),"2006-2008")))</f>
        <v>*</v>
      </c>
      <c r="I24" s="103" t="str">
        <f aca="true" t="shared" si="4" ref="I24:I33">IF(ISERROR(100*(E24+G24)/(D24+F24)),"*",IF(AND(((100*(E24+G24)/(D24+F24))+(233*SQRT(0.24/((D24+F24)/2))))&gt;=$I$21,(D24+F24)&gt;=42),(100*(E24+G24)/(D24+F24)),IF(ISNUMBER(((100*(G24/F24))+(233*SQRT(0.24/((D24+F24)/2))))),IF(AND(F24&gt;=21,(D24+F24)&gt;=42,((100*(G24/F24))+(233*SQRT(0.24/((D24+F24)/2))))&gt;$I$21),(100*(G24/F24)),(100*((E24+G24)/(D24+F24)))),(100*((E24+G24)/(D24+F24))))))</f>
        <v>*</v>
      </c>
      <c r="J24" s="69" t="str">
        <f aca="true" t="shared" si="5" ref="J24:J33">IF((D24+F24)&lt;42,"*",IF(AND(((100*(E24+G24)/(D24+F24))+(233*SQRT(0.24/((D24+F24)/2))))&gt;=$I$21,(D24+F24)&gt;=42),(233*SQRT(0.24/((D24+F24)/2))),IF(ISNUMBER(((100*(G24/F24))+(233*SQRT(0.24/((D24+F24)/2))))),IF(AND(F24&gt;=21,((100*(G24/F24))+(233*SQRT(0.24/((D24+F24)/2))))&gt;$I$21),(233*SQRT(0.24/((D24+F24)/2))),(233*SQRT(0.24/((D24+F24)/2)))),(233*SQRT(0.24/((D24+F24)/2))))))</f>
        <v>*</v>
      </c>
      <c r="K24" s="69" t="str">
        <f aca="true" t="shared" si="6" ref="K24:K33">IF((D24+F24)&gt;41,I24+J24,"*")</f>
        <v>*</v>
      </c>
      <c r="L24" s="20"/>
    </row>
    <row r="25" spans="2:12" ht="13.5" thickBot="1">
      <c r="B25" s="38" t="s">
        <v>23</v>
      </c>
      <c r="C25" s="104" t="str">
        <f aca="true" t="shared" si="7" ref="C25:C33">IF((D25+F25)&gt;41,(IF(OR(I25&gt;=$I$21,K25&gt;=$I$21),"MET","NOT MET")),"NA")</f>
        <v>NA</v>
      </c>
      <c r="D25" s="10"/>
      <c r="E25" s="10"/>
      <c r="F25" s="10"/>
      <c r="G25" s="10"/>
      <c r="H25" s="105" t="str">
        <f t="shared" si="3"/>
        <v>*</v>
      </c>
      <c r="I25" s="103" t="str">
        <f t="shared" si="4"/>
        <v>*</v>
      </c>
      <c r="J25" s="69" t="str">
        <f t="shared" si="5"/>
        <v>*</v>
      </c>
      <c r="K25" s="69" t="str">
        <f t="shared" si="6"/>
        <v>*</v>
      </c>
      <c r="L25" s="20"/>
    </row>
    <row r="26" spans="2:12" ht="13.5" thickBot="1">
      <c r="B26" s="38" t="s">
        <v>14</v>
      </c>
      <c r="C26" s="104" t="str">
        <f t="shared" si="7"/>
        <v>NA</v>
      </c>
      <c r="D26" s="10"/>
      <c r="E26" s="10"/>
      <c r="F26" s="10"/>
      <c r="G26" s="10"/>
      <c r="H26" s="105" t="str">
        <f t="shared" si="3"/>
        <v>*</v>
      </c>
      <c r="I26" s="103" t="str">
        <f t="shared" si="4"/>
        <v>*</v>
      </c>
      <c r="J26" s="69" t="str">
        <f t="shared" si="5"/>
        <v>*</v>
      </c>
      <c r="K26" s="69" t="str">
        <f t="shared" si="6"/>
        <v>*</v>
      </c>
      <c r="L26" s="20"/>
    </row>
    <row r="27" spans="2:12" ht="13.5" thickBot="1">
      <c r="B27" s="38" t="s">
        <v>13</v>
      </c>
      <c r="C27" s="104" t="str">
        <f t="shared" si="7"/>
        <v>NA</v>
      </c>
      <c r="D27" s="10"/>
      <c r="E27" s="10"/>
      <c r="F27" s="10"/>
      <c r="G27" s="10"/>
      <c r="H27" s="105" t="str">
        <f t="shared" si="3"/>
        <v>*</v>
      </c>
      <c r="I27" s="103" t="str">
        <f t="shared" si="4"/>
        <v>*</v>
      </c>
      <c r="J27" s="69" t="str">
        <f t="shared" si="5"/>
        <v>*</v>
      </c>
      <c r="K27" s="69" t="str">
        <f t="shared" si="6"/>
        <v>*</v>
      </c>
      <c r="L27" s="20"/>
    </row>
    <row r="28" spans="2:12" ht="13.5" thickBot="1">
      <c r="B28" s="38" t="s">
        <v>25</v>
      </c>
      <c r="C28" s="104" t="str">
        <f t="shared" si="7"/>
        <v>NA</v>
      </c>
      <c r="D28" s="10"/>
      <c r="E28" s="10"/>
      <c r="F28" s="10"/>
      <c r="G28" s="10"/>
      <c r="H28" s="105" t="str">
        <f t="shared" si="3"/>
        <v>*</v>
      </c>
      <c r="I28" s="103" t="str">
        <f t="shared" si="4"/>
        <v>*</v>
      </c>
      <c r="J28" s="69" t="str">
        <f t="shared" si="5"/>
        <v>*</v>
      </c>
      <c r="K28" s="69" t="str">
        <f t="shared" si="6"/>
        <v>*</v>
      </c>
      <c r="L28" s="20"/>
    </row>
    <row r="29" spans="2:12" ht="13.5" thickBot="1">
      <c r="B29" s="38" t="s">
        <v>26</v>
      </c>
      <c r="C29" s="104" t="str">
        <f t="shared" si="7"/>
        <v>NA</v>
      </c>
      <c r="D29" s="10"/>
      <c r="E29" s="10"/>
      <c r="F29" s="10"/>
      <c r="G29" s="10"/>
      <c r="H29" s="105" t="str">
        <f t="shared" si="3"/>
        <v>*</v>
      </c>
      <c r="I29" s="103" t="str">
        <f t="shared" si="4"/>
        <v>*</v>
      </c>
      <c r="J29" s="69" t="str">
        <f t="shared" si="5"/>
        <v>*</v>
      </c>
      <c r="K29" s="69" t="str">
        <f t="shared" si="6"/>
        <v>*</v>
      </c>
      <c r="L29" s="20"/>
    </row>
    <row r="30" spans="2:12" ht="13.5" thickBot="1">
      <c r="B30" s="38" t="s">
        <v>27</v>
      </c>
      <c r="C30" s="104" t="str">
        <f t="shared" si="7"/>
        <v>NA</v>
      </c>
      <c r="D30" s="10"/>
      <c r="E30" s="10"/>
      <c r="F30" s="10"/>
      <c r="G30" s="10"/>
      <c r="H30" s="105" t="str">
        <f t="shared" si="3"/>
        <v>*</v>
      </c>
      <c r="I30" s="103" t="str">
        <f t="shared" si="4"/>
        <v>*</v>
      </c>
      <c r="J30" s="69" t="str">
        <f t="shared" si="5"/>
        <v>*</v>
      </c>
      <c r="K30" s="69" t="str">
        <f t="shared" si="6"/>
        <v>*</v>
      </c>
      <c r="L30" s="20"/>
    </row>
    <row r="31" spans="2:12" ht="13.5" thickBot="1">
      <c r="B31" s="38" t="s">
        <v>24</v>
      </c>
      <c r="C31" s="104" t="str">
        <f t="shared" si="7"/>
        <v>NA</v>
      </c>
      <c r="D31" s="10"/>
      <c r="E31" s="10"/>
      <c r="F31" s="10"/>
      <c r="G31" s="10"/>
      <c r="H31" s="105" t="str">
        <f t="shared" si="3"/>
        <v>*</v>
      </c>
      <c r="I31" s="103" t="str">
        <f t="shared" si="4"/>
        <v>*</v>
      </c>
      <c r="J31" s="69" t="str">
        <f t="shared" si="5"/>
        <v>*</v>
      </c>
      <c r="K31" s="69" t="str">
        <f t="shared" si="6"/>
        <v>*</v>
      </c>
      <c r="L31" s="20"/>
    </row>
    <row r="32" spans="2:12" ht="13.5" thickBot="1">
      <c r="B32" s="38" t="s">
        <v>28</v>
      </c>
      <c r="C32" s="104" t="str">
        <f t="shared" si="7"/>
        <v>NA</v>
      </c>
      <c r="D32" s="10"/>
      <c r="E32" s="10"/>
      <c r="F32" s="10"/>
      <c r="G32" s="10"/>
      <c r="H32" s="105" t="str">
        <f t="shared" si="3"/>
        <v>*</v>
      </c>
      <c r="I32" s="103" t="str">
        <f t="shared" si="4"/>
        <v>*</v>
      </c>
      <c r="J32" s="69" t="str">
        <f t="shared" si="5"/>
        <v>*</v>
      </c>
      <c r="K32" s="69" t="str">
        <f t="shared" si="6"/>
        <v>*</v>
      </c>
      <c r="L32" s="20"/>
    </row>
    <row r="33" spans="2:12" ht="13.5" thickBot="1">
      <c r="B33" s="46" t="s">
        <v>29</v>
      </c>
      <c r="C33" s="106" t="str">
        <f t="shared" si="7"/>
        <v>NA</v>
      </c>
      <c r="D33" s="12"/>
      <c r="E33" s="12"/>
      <c r="F33" s="12"/>
      <c r="G33" s="12"/>
      <c r="H33" s="107" t="str">
        <f t="shared" si="3"/>
        <v>*</v>
      </c>
      <c r="I33" s="108" t="str">
        <f t="shared" si="4"/>
        <v>*</v>
      </c>
      <c r="J33" s="109" t="str">
        <f t="shared" si="5"/>
        <v>*</v>
      </c>
      <c r="K33" s="109" t="str">
        <f t="shared" si="6"/>
        <v>*</v>
      </c>
      <c r="L33" s="20"/>
    </row>
    <row r="34" spans="11:12" ht="13.5" customHeight="1" thickBot="1">
      <c r="K34" s="20"/>
      <c r="L34" s="20"/>
    </row>
    <row r="35" spans="1:13" ht="13.5" customHeight="1" thickBot="1">
      <c r="A35" s="134"/>
      <c r="B35" s="147"/>
      <c r="C35" s="153" t="s">
        <v>18</v>
      </c>
      <c r="D35" s="151" t="s">
        <v>1</v>
      </c>
      <c r="E35" s="152"/>
      <c r="F35" s="159" t="s">
        <v>44</v>
      </c>
      <c r="G35" s="153" t="s">
        <v>17</v>
      </c>
      <c r="H35" s="70"/>
      <c r="I35" s="71"/>
      <c r="K35" s="20"/>
      <c r="L35" s="20"/>
      <c r="M35" s="1"/>
    </row>
    <row r="36" spans="1:12" ht="25.5" customHeight="1" thickBot="1">
      <c r="A36" s="134" t="s">
        <v>18</v>
      </c>
      <c r="B36" s="147"/>
      <c r="C36" s="154"/>
      <c r="D36" s="63" t="s">
        <v>72</v>
      </c>
      <c r="E36" s="63" t="s">
        <v>79</v>
      </c>
      <c r="F36" s="160"/>
      <c r="G36" s="158"/>
      <c r="H36" s="70"/>
      <c r="K36" s="20"/>
      <c r="L36" s="20"/>
    </row>
    <row r="37" spans="2:12" ht="13.5" thickBot="1">
      <c r="B37" s="35" t="s">
        <v>12</v>
      </c>
      <c r="C37" s="72" t="str">
        <f aca="true" t="shared" si="8" ref="C37:C46">IF((D24+F24)&gt;41,(IF(C24="MET","NA",IF(F37&gt;=G37,"MET","NOT MET"))),"NA")</f>
        <v>NA</v>
      </c>
      <c r="D37" s="69" t="str">
        <f aca="true" t="shared" si="9" ref="D37:D46">IF(ISERROR(100*(E24/D24)),"*",100*(E24/D24))</f>
        <v>*</v>
      </c>
      <c r="E37" s="69" t="str">
        <f aca="true" t="shared" si="10" ref="E37:E46">IF(ISERROR(100*(G24/F24)),"*",100*(G24/F24))</f>
        <v>*</v>
      </c>
      <c r="F37" s="73" t="str">
        <f aca="true" t="shared" si="11" ref="F37:F46">IF(ISERROR(E37-D37),"*",E37-D37)</f>
        <v>*</v>
      </c>
      <c r="G37" s="73" t="str">
        <f aca="true" t="shared" si="12" ref="G37:G46">IF((D24+F24)&gt;41,(100-D37)/10," *")</f>
        <v> *</v>
      </c>
      <c r="H37" s="74"/>
      <c r="K37" s="20"/>
      <c r="L37" s="20"/>
    </row>
    <row r="38" spans="2:12" ht="13.5" thickBot="1">
      <c r="B38" s="38" t="s">
        <v>23</v>
      </c>
      <c r="C38" s="72" t="str">
        <f t="shared" si="8"/>
        <v>NA</v>
      </c>
      <c r="D38" s="69" t="str">
        <f t="shared" si="9"/>
        <v>*</v>
      </c>
      <c r="E38" s="69" t="str">
        <f t="shared" si="10"/>
        <v>*</v>
      </c>
      <c r="F38" s="73" t="str">
        <f t="shared" si="11"/>
        <v>*</v>
      </c>
      <c r="G38" s="73" t="str">
        <f t="shared" si="12"/>
        <v> *</v>
      </c>
      <c r="H38" s="74"/>
      <c r="K38" s="20"/>
      <c r="L38" s="20"/>
    </row>
    <row r="39" spans="2:12" ht="13.5" thickBot="1">
      <c r="B39" s="38" t="s">
        <v>14</v>
      </c>
      <c r="C39" s="72" t="str">
        <f t="shared" si="8"/>
        <v>NA</v>
      </c>
      <c r="D39" s="69" t="str">
        <f t="shared" si="9"/>
        <v>*</v>
      </c>
      <c r="E39" s="69" t="str">
        <f t="shared" si="10"/>
        <v>*</v>
      </c>
      <c r="F39" s="73" t="str">
        <f t="shared" si="11"/>
        <v>*</v>
      </c>
      <c r="G39" s="73" t="str">
        <f t="shared" si="12"/>
        <v> *</v>
      </c>
      <c r="H39" s="74"/>
      <c r="K39" s="20"/>
      <c r="L39" s="20"/>
    </row>
    <row r="40" spans="2:12" ht="13.5" thickBot="1">
      <c r="B40" s="38" t="s">
        <v>13</v>
      </c>
      <c r="C40" s="72" t="str">
        <f t="shared" si="8"/>
        <v>NA</v>
      </c>
      <c r="D40" s="69" t="str">
        <f t="shared" si="9"/>
        <v>*</v>
      </c>
      <c r="E40" s="69" t="str">
        <f t="shared" si="10"/>
        <v>*</v>
      </c>
      <c r="F40" s="73" t="str">
        <f t="shared" si="11"/>
        <v>*</v>
      </c>
      <c r="G40" s="73" t="str">
        <f t="shared" si="12"/>
        <v> *</v>
      </c>
      <c r="H40" s="74"/>
      <c r="K40" s="20"/>
      <c r="L40" s="20"/>
    </row>
    <row r="41" spans="2:12" ht="13.5" thickBot="1">
      <c r="B41" s="38" t="s">
        <v>25</v>
      </c>
      <c r="C41" s="72" t="str">
        <f t="shared" si="8"/>
        <v>NA</v>
      </c>
      <c r="D41" s="69" t="str">
        <f t="shared" si="9"/>
        <v>*</v>
      </c>
      <c r="E41" s="69" t="str">
        <f t="shared" si="10"/>
        <v>*</v>
      </c>
      <c r="F41" s="73" t="str">
        <f t="shared" si="11"/>
        <v>*</v>
      </c>
      <c r="G41" s="73" t="str">
        <f t="shared" si="12"/>
        <v> *</v>
      </c>
      <c r="H41" s="74"/>
      <c r="K41" s="20"/>
      <c r="L41" s="20"/>
    </row>
    <row r="42" spans="2:12" ht="13.5" thickBot="1">
      <c r="B42" s="38" t="s">
        <v>26</v>
      </c>
      <c r="C42" s="72" t="str">
        <f t="shared" si="8"/>
        <v>NA</v>
      </c>
      <c r="D42" s="69" t="str">
        <f t="shared" si="9"/>
        <v>*</v>
      </c>
      <c r="E42" s="69" t="str">
        <f t="shared" si="10"/>
        <v>*</v>
      </c>
      <c r="F42" s="73" t="str">
        <f t="shared" si="11"/>
        <v>*</v>
      </c>
      <c r="G42" s="73" t="str">
        <f t="shared" si="12"/>
        <v> *</v>
      </c>
      <c r="H42" s="74"/>
      <c r="K42" s="20"/>
      <c r="L42" s="20"/>
    </row>
    <row r="43" spans="2:12" ht="13.5" thickBot="1">
      <c r="B43" s="38" t="s">
        <v>27</v>
      </c>
      <c r="C43" s="72" t="str">
        <f t="shared" si="8"/>
        <v>NA</v>
      </c>
      <c r="D43" s="69" t="str">
        <f t="shared" si="9"/>
        <v>*</v>
      </c>
      <c r="E43" s="69" t="str">
        <f t="shared" si="10"/>
        <v>*</v>
      </c>
      <c r="F43" s="73" t="str">
        <f t="shared" si="11"/>
        <v>*</v>
      </c>
      <c r="G43" s="73" t="str">
        <f t="shared" si="12"/>
        <v> *</v>
      </c>
      <c r="H43" s="74"/>
      <c r="K43" s="20"/>
      <c r="L43" s="20"/>
    </row>
    <row r="44" spans="2:12" ht="13.5" thickBot="1">
      <c r="B44" s="38" t="s">
        <v>24</v>
      </c>
      <c r="C44" s="72" t="str">
        <f t="shared" si="8"/>
        <v>NA</v>
      </c>
      <c r="D44" s="69" t="str">
        <f t="shared" si="9"/>
        <v>*</v>
      </c>
      <c r="E44" s="69" t="str">
        <f t="shared" si="10"/>
        <v>*</v>
      </c>
      <c r="F44" s="73" t="str">
        <f t="shared" si="11"/>
        <v>*</v>
      </c>
      <c r="G44" s="73" t="str">
        <f t="shared" si="12"/>
        <v> *</v>
      </c>
      <c r="H44" s="74"/>
      <c r="K44" s="20"/>
      <c r="L44" s="20"/>
    </row>
    <row r="45" spans="2:12" ht="13.5" thickBot="1">
      <c r="B45" s="38" t="s">
        <v>28</v>
      </c>
      <c r="C45" s="72" t="str">
        <f t="shared" si="8"/>
        <v>NA</v>
      </c>
      <c r="D45" s="69" t="str">
        <f t="shared" si="9"/>
        <v>*</v>
      </c>
      <c r="E45" s="69" t="str">
        <f t="shared" si="10"/>
        <v>*</v>
      </c>
      <c r="F45" s="73" t="str">
        <f t="shared" si="11"/>
        <v>*</v>
      </c>
      <c r="G45" s="73" t="str">
        <f t="shared" si="12"/>
        <v> *</v>
      </c>
      <c r="H45" s="74"/>
      <c r="K45" s="20"/>
      <c r="L45" s="20"/>
    </row>
    <row r="46" spans="2:12" ht="13.5" thickBot="1">
      <c r="B46" s="46" t="s">
        <v>29</v>
      </c>
      <c r="C46" s="110" t="str">
        <f t="shared" si="8"/>
        <v>NA</v>
      </c>
      <c r="D46" s="109" t="str">
        <f t="shared" si="9"/>
        <v>*</v>
      </c>
      <c r="E46" s="109" t="str">
        <f t="shared" si="10"/>
        <v>*</v>
      </c>
      <c r="F46" s="111" t="str">
        <f t="shared" si="11"/>
        <v>*</v>
      </c>
      <c r="G46" s="111" t="str">
        <f t="shared" si="12"/>
        <v> *</v>
      </c>
      <c r="H46" s="74"/>
      <c r="K46" s="20"/>
      <c r="L46" s="20"/>
    </row>
  </sheetData>
  <sheetProtection sheet="1" objects="1" scenarios="1"/>
  <mergeCells count="24">
    <mergeCell ref="K22:K23"/>
    <mergeCell ref="G21:H21"/>
    <mergeCell ref="C35:C36"/>
    <mergeCell ref="G35:G36"/>
    <mergeCell ref="F35:F36"/>
    <mergeCell ref="D35:E35"/>
    <mergeCell ref="J22:J23"/>
    <mergeCell ref="I22:I23"/>
    <mergeCell ref="H22:H23"/>
    <mergeCell ref="F22:G22"/>
    <mergeCell ref="A36:B36"/>
    <mergeCell ref="A23:B23"/>
    <mergeCell ref="A35:B35"/>
    <mergeCell ref="D22:E22"/>
    <mergeCell ref="A22:B22"/>
    <mergeCell ref="C22:C23"/>
    <mergeCell ref="A2:I2"/>
    <mergeCell ref="A1:I1"/>
    <mergeCell ref="G4:I4"/>
    <mergeCell ref="C8:C9"/>
    <mergeCell ref="A9:B9"/>
    <mergeCell ref="D8:E8"/>
    <mergeCell ref="F8:G8"/>
    <mergeCell ref="F7:H7"/>
  </mergeCells>
  <conditionalFormatting sqref="C37:C46 C24:C33 C10:C20">
    <cfRule type="cellIs" priority="1" dxfId="0" operator="equal" stopIfTrue="1">
      <formula>"MET"</formula>
    </cfRule>
    <cfRule type="cellIs" priority="2" dxfId="1" operator="equal" stopIfTrue="1">
      <formula>"NOT MET"</formula>
    </cfRule>
    <cfRule type="cellIs" priority="3" dxfId="2" operator="equal" stopIfTrue="1">
      <formula>"NA"</formula>
    </cfRule>
  </conditionalFormatting>
  <printOptions/>
  <pageMargins left="0.4" right="0.4" top="0.5" bottom="0.5" header="0.5" footer="0.5"/>
  <pageSetup fitToHeight="1" fitToWidth="1" horizontalDpi="600" verticalDpi="600" orientation="portrait" r:id="rId1"/>
  <headerFooter alignWithMargins="0">
    <oddHeader>&amp;L&amp;A</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Y46"/>
  <sheetViews>
    <sheetView workbookViewId="0" topLeftCell="A1">
      <pane ySplit="4" topLeftCell="BM5" activePane="bottomLeft" state="frozen"/>
      <selection pane="topLeft" activeCell="A1" sqref="A1"/>
      <selection pane="bottomLeft" activeCell="A5" sqref="A5"/>
    </sheetView>
  </sheetViews>
  <sheetFormatPr defaultColWidth="9.140625" defaultRowHeight="12.75"/>
  <cols>
    <col min="1" max="1" width="11.00390625" style="20" customWidth="1"/>
    <col min="2" max="2" width="27.00390625" style="20" customWidth="1"/>
    <col min="3" max="3" width="9.28125" style="20" customWidth="1"/>
    <col min="4" max="4" width="6.7109375" style="20" customWidth="1"/>
    <col min="5" max="5" width="6.28125" style="20" customWidth="1"/>
    <col min="6" max="6" width="7.7109375" style="20" customWidth="1"/>
    <col min="7" max="7" width="7.140625" style="20" customWidth="1"/>
    <col min="8" max="8" width="11.57421875" style="20" customWidth="1"/>
    <col min="9" max="9" width="8.8515625" style="20" customWidth="1"/>
    <col min="10" max="10" width="7.7109375" style="20" customWidth="1"/>
  </cols>
  <sheetData>
    <row r="1" spans="1:25" s="3" customFormat="1" ht="21" customHeight="1">
      <c r="A1" s="136" t="s">
        <v>75</v>
      </c>
      <c r="B1" s="136"/>
      <c r="C1" s="136"/>
      <c r="D1" s="136"/>
      <c r="E1" s="136"/>
      <c r="F1" s="136"/>
      <c r="G1" s="136"/>
      <c r="H1" s="136"/>
      <c r="I1" s="136"/>
      <c r="J1" s="53"/>
      <c r="K1" s="2"/>
      <c r="L1" s="2"/>
      <c r="M1" s="2"/>
      <c r="N1" s="2"/>
      <c r="O1" s="2"/>
      <c r="P1" s="2"/>
      <c r="Q1" s="2"/>
      <c r="R1" s="2"/>
      <c r="S1" s="2"/>
      <c r="T1" s="2"/>
      <c r="U1" s="2"/>
      <c r="V1" s="2"/>
      <c r="W1" s="2"/>
      <c r="X1" s="2"/>
      <c r="Y1" s="4"/>
    </row>
    <row r="2" spans="1:25" s="3" customFormat="1" ht="18" customHeight="1">
      <c r="A2" s="144" t="s">
        <v>71</v>
      </c>
      <c r="B2" s="144"/>
      <c r="C2" s="144"/>
      <c r="D2" s="144"/>
      <c r="E2" s="144"/>
      <c r="F2" s="144"/>
      <c r="G2" s="144"/>
      <c r="H2" s="144"/>
      <c r="I2" s="144"/>
      <c r="J2" s="53"/>
      <c r="K2" s="2"/>
      <c r="L2" s="2"/>
      <c r="M2" s="2"/>
      <c r="N2" s="2"/>
      <c r="O2" s="2"/>
      <c r="P2" s="2"/>
      <c r="Q2" s="2"/>
      <c r="R2" s="2"/>
      <c r="S2" s="2"/>
      <c r="T2" s="2"/>
      <c r="U2" s="2"/>
      <c r="V2" s="2"/>
      <c r="W2" s="2"/>
      <c r="X2" s="2"/>
      <c r="Y2" s="4"/>
    </row>
    <row r="3" spans="1:25" s="3" customFormat="1" ht="8.25" customHeight="1">
      <c r="A3" s="54"/>
      <c r="B3" s="54"/>
      <c r="C3" s="54"/>
      <c r="D3" s="54"/>
      <c r="E3" s="54"/>
      <c r="F3" s="54"/>
      <c r="G3" s="54"/>
      <c r="H3" s="54"/>
      <c r="I3" s="54"/>
      <c r="J3" s="53"/>
      <c r="K3" s="2"/>
      <c r="L3" s="2"/>
      <c r="M3" s="2"/>
      <c r="N3" s="2"/>
      <c r="O3" s="2"/>
      <c r="P3" s="2"/>
      <c r="Q3" s="2"/>
      <c r="R3" s="2"/>
      <c r="S3" s="2"/>
      <c r="T3" s="2"/>
      <c r="U3" s="2"/>
      <c r="V3" s="2"/>
      <c r="W3" s="2"/>
      <c r="X3" s="2"/>
      <c r="Y3" s="4"/>
    </row>
    <row r="4" spans="1:12" s="3" customFormat="1" ht="16.5" customHeight="1">
      <c r="A4" s="23" t="s">
        <v>11</v>
      </c>
      <c r="B4" s="55" t="str">
        <f>' Summary DISTRICT'!$B$3</f>
        <v>Evergreen SD</v>
      </c>
      <c r="C4" s="24"/>
      <c r="D4" s="28"/>
      <c r="E4" s="28"/>
      <c r="F4" s="28"/>
      <c r="G4" s="136"/>
      <c r="H4" s="136"/>
      <c r="I4" s="136"/>
      <c r="J4" s="28"/>
      <c r="K4" s="5"/>
      <c r="L4" s="5"/>
    </row>
    <row r="5" spans="1:11" s="3" customFormat="1" ht="16.5" customHeight="1">
      <c r="A5" s="23"/>
      <c r="B5" s="55"/>
      <c r="C5" s="24"/>
      <c r="D5" s="28"/>
      <c r="E5" s="28"/>
      <c r="F5" s="28"/>
      <c r="G5" s="28"/>
      <c r="H5" s="28"/>
      <c r="I5" s="28"/>
      <c r="J5" s="28"/>
      <c r="K5" s="5"/>
    </row>
    <row r="6" spans="1:9" ht="13.5" customHeight="1">
      <c r="A6" s="56"/>
      <c r="B6" s="56"/>
      <c r="C6" s="57"/>
      <c r="D6" s="57"/>
      <c r="E6" s="57"/>
      <c r="F6" s="57"/>
      <c r="G6" s="57"/>
      <c r="H6" s="57"/>
      <c r="I6" s="57"/>
    </row>
    <row r="7" spans="1:12" ht="16.5" customHeight="1" thickBot="1">
      <c r="A7" s="58"/>
      <c r="B7" s="59"/>
      <c r="C7" s="60"/>
      <c r="D7" s="60"/>
      <c r="E7" s="60"/>
      <c r="F7" s="128" t="s">
        <v>46</v>
      </c>
      <c r="G7" s="128"/>
      <c r="H7" s="94"/>
      <c r="I7" s="61">
        <v>94.5</v>
      </c>
      <c r="K7" s="42"/>
      <c r="L7" s="20"/>
    </row>
    <row r="8" spans="1:12" ht="16.5" thickBot="1">
      <c r="A8" s="59"/>
      <c r="B8" s="62"/>
      <c r="C8" s="145" t="s">
        <v>0</v>
      </c>
      <c r="D8" s="125" t="s">
        <v>0</v>
      </c>
      <c r="E8" s="126"/>
      <c r="F8" s="125" t="s">
        <v>8</v>
      </c>
      <c r="G8" s="127"/>
      <c r="H8" s="90" t="s">
        <v>0</v>
      </c>
      <c r="I8" s="91" t="s">
        <v>0</v>
      </c>
      <c r="K8" s="20"/>
      <c r="L8" s="20"/>
    </row>
    <row r="9" spans="1:12" ht="16.5" thickBot="1">
      <c r="A9" s="123" t="s">
        <v>0</v>
      </c>
      <c r="B9" s="124"/>
      <c r="C9" s="146"/>
      <c r="D9" s="63" t="s">
        <v>72</v>
      </c>
      <c r="E9" s="63" t="s">
        <v>79</v>
      </c>
      <c r="F9" s="63" t="s">
        <v>72</v>
      </c>
      <c r="G9" s="92" t="s">
        <v>79</v>
      </c>
      <c r="H9" s="93" t="s">
        <v>51</v>
      </c>
      <c r="I9" s="64" t="s">
        <v>3</v>
      </c>
      <c r="K9" s="20"/>
      <c r="L9" s="20"/>
    </row>
    <row r="10" spans="1:12" ht="16.5" thickBot="1">
      <c r="A10" s="58"/>
      <c r="B10" s="35" t="s">
        <v>12</v>
      </c>
      <c r="C10" s="21" t="str">
        <f>IF((D10+E10+F10+G10)&gt;39,(IF(OR(I10&gt;=$I$7,100*E10/(E10+G10)&gt;=$I$7),"MET","NOT MET")),"PENDING")</f>
        <v>PENDING</v>
      </c>
      <c r="D10" s="9"/>
      <c r="E10" s="8"/>
      <c r="F10" s="9"/>
      <c r="G10" s="17"/>
      <c r="H10" s="95">
        <f aca="true" t="shared" si="0" ref="H10:H19">D10+E10+F10+G10</f>
        <v>0</v>
      </c>
      <c r="I10" s="96" t="str">
        <f aca="true" t="shared" si="1" ref="I10:I19">IF(ISERROR(100*(D10+E10)/(D10+E10+F10+G10)),"*",100*(D10+E10)/(D10+E10+F10+G10))</f>
        <v>*</v>
      </c>
      <c r="K10" s="97"/>
      <c r="L10" s="20"/>
    </row>
    <row r="11" spans="1:12" ht="16.5" thickBot="1">
      <c r="A11" s="58"/>
      <c r="B11" s="38" t="s">
        <v>23</v>
      </c>
      <c r="C11" s="21" t="str">
        <f aca="true" t="shared" si="2" ref="C11:C19">IF((D11+E11+F11+G11)&gt;39,(IF(OR(I11&gt;=$I$7,100*E11/(E11+G11)&gt;=$I$7),"MET","NOT MET")),"NA")</f>
        <v>NA</v>
      </c>
      <c r="D11" s="11"/>
      <c r="E11" s="10"/>
      <c r="F11" s="11"/>
      <c r="G11" s="18"/>
      <c r="H11" s="95">
        <f t="shared" si="0"/>
        <v>0</v>
      </c>
      <c r="I11" s="96" t="str">
        <f t="shared" si="1"/>
        <v>*</v>
      </c>
      <c r="K11" s="20"/>
      <c r="L11" s="20"/>
    </row>
    <row r="12" spans="1:12" ht="16.5" thickBot="1">
      <c r="A12" s="58"/>
      <c r="B12" s="38" t="s">
        <v>14</v>
      </c>
      <c r="C12" s="21" t="str">
        <f t="shared" si="2"/>
        <v>NA</v>
      </c>
      <c r="D12" s="11"/>
      <c r="E12" s="10"/>
      <c r="F12" s="11"/>
      <c r="G12" s="18"/>
      <c r="H12" s="95">
        <f t="shared" si="0"/>
        <v>0</v>
      </c>
      <c r="I12" s="96" t="str">
        <f t="shared" si="1"/>
        <v>*</v>
      </c>
      <c r="K12" s="20"/>
      <c r="L12" s="20"/>
    </row>
    <row r="13" spans="1:12" ht="16.5" thickBot="1">
      <c r="A13" s="58"/>
      <c r="B13" s="38" t="s">
        <v>13</v>
      </c>
      <c r="C13" s="21" t="str">
        <f t="shared" si="2"/>
        <v>NA</v>
      </c>
      <c r="D13" s="11"/>
      <c r="E13" s="10"/>
      <c r="F13" s="11"/>
      <c r="G13" s="18"/>
      <c r="H13" s="95">
        <f t="shared" si="0"/>
        <v>0</v>
      </c>
      <c r="I13" s="96" t="str">
        <f t="shared" si="1"/>
        <v>*</v>
      </c>
      <c r="K13" s="20"/>
      <c r="L13" s="20"/>
    </row>
    <row r="14" spans="1:12" ht="16.5" thickBot="1">
      <c r="A14" s="58"/>
      <c r="B14" s="38" t="s">
        <v>25</v>
      </c>
      <c r="C14" s="21" t="str">
        <f t="shared" si="2"/>
        <v>NA</v>
      </c>
      <c r="D14" s="11"/>
      <c r="E14" s="10"/>
      <c r="F14" s="11"/>
      <c r="G14" s="18"/>
      <c r="H14" s="95">
        <f t="shared" si="0"/>
        <v>0</v>
      </c>
      <c r="I14" s="96" t="str">
        <f t="shared" si="1"/>
        <v>*</v>
      </c>
      <c r="K14" s="20"/>
      <c r="L14" s="20"/>
    </row>
    <row r="15" spans="1:12" ht="16.5" thickBot="1">
      <c r="A15" s="58"/>
      <c r="B15" s="38" t="s">
        <v>26</v>
      </c>
      <c r="C15" s="21" t="str">
        <f t="shared" si="2"/>
        <v>NA</v>
      </c>
      <c r="D15" s="11"/>
      <c r="E15" s="10"/>
      <c r="F15" s="11"/>
      <c r="G15" s="18"/>
      <c r="H15" s="95">
        <f t="shared" si="0"/>
        <v>0</v>
      </c>
      <c r="I15" s="96" t="str">
        <f t="shared" si="1"/>
        <v>*</v>
      </c>
      <c r="K15" s="20"/>
      <c r="L15" s="20"/>
    </row>
    <row r="16" spans="1:12" ht="16.5" thickBot="1">
      <c r="A16" s="58"/>
      <c r="B16" s="38" t="s">
        <v>27</v>
      </c>
      <c r="C16" s="21" t="str">
        <f t="shared" si="2"/>
        <v>NA</v>
      </c>
      <c r="D16" s="11"/>
      <c r="E16" s="10"/>
      <c r="F16" s="11"/>
      <c r="G16" s="18"/>
      <c r="H16" s="95">
        <f t="shared" si="0"/>
        <v>0</v>
      </c>
      <c r="I16" s="96" t="str">
        <f t="shared" si="1"/>
        <v>*</v>
      </c>
      <c r="K16" s="20"/>
      <c r="L16" s="20"/>
    </row>
    <row r="17" spans="1:12" ht="16.5" thickBot="1">
      <c r="A17" s="58"/>
      <c r="B17" s="38" t="s">
        <v>24</v>
      </c>
      <c r="C17" s="21" t="str">
        <f t="shared" si="2"/>
        <v>NA</v>
      </c>
      <c r="D17" s="11"/>
      <c r="E17" s="10"/>
      <c r="F17" s="11"/>
      <c r="G17" s="18"/>
      <c r="H17" s="95">
        <f t="shared" si="0"/>
        <v>0</v>
      </c>
      <c r="I17" s="96" t="str">
        <f t="shared" si="1"/>
        <v>*</v>
      </c>
      <c r="K17" s="20"/>
      <c r="L17" s="20"/>
    </row>
    <row r="18" spans="1:12" ht="16.5" thickBot="1">
      <c r="A18" s="58"/>
      <c r="B18" s="38" t="s">
        <v>28</v>
      </c>
      <c r="C18" s="21" t="str">
        <f t="shared" si="2"/>
        <v>NA</v>
      </c>
      <c r="D18" s="11"/>
      <c r="E18" s="10"/>
      <c r="F18" s="11"/>
      <c r="G18" s="18"/>
      <c r="H18" s="95">
        <f t="shared" si="0"/>
        <v>0</v>
      </c>
      <c r="I18" s="96" t="str">
        <f t="shared" si="1"/>
        <v>*</v>
      </c>
      <c r="K18" s="20"/>
      <c r="L18" s="20"/>
    </row>
    <row r="19" spans="1:12" ht="16.5" thickBot="1">
      <c r="A19" s="58"/>
      <c r="B19" s="46" t="s">
        <v>29</v>
      </c>
      <c r="C19" s="98" t="str">
        <f t="shared" si="2"/>
        <v>NA</v>
      </c>
      <c r="D19" s="13"/>
      <c r="E19" s="12"/>
      <c r="F19" s="13"/>
      <c r="G19" s="19"/>
      <c r="H19" s="99">
        <f t="shared" si="0"/>
        <v>0</v>
      </c>
      <c r="I19" s="100" t="str">
        <f t="shared" si="1"/>
        <v>*</v>
      </c>
      <c r="K19" s="20"/>
      <c r="L19" s="20"/>
    </row>
    <row r="20" spans="1:12" ht="15.75">
      <c r="A20" s="58"/>
      <c r="B20" s="49"/>
      <c r="C20" s="65"/>
      <c r="D20" s="67"/>
      <c r="E20" s="67"/>
      <c r="F20" s="67"/>
      <c r="G20" s="67"/>
      <c r="K20" s="20"/>
      <c r="L20" s="20"/>
    </row>
    <row r="21" spans="1:12" ht="17.25" customHeight="1" thickBot="1">
      <c r="A21" s="58"/>
      <c r="B21" s="58"/>
      <c r="G21" s="157" t="s">
        <v>108</v>
      </c>
      <c r="H21" s="157"/>
      <c r="I21" s="68">
        <v>59</v>
      </c>
      <c r="K21" s="20"/>
      <c r="L21" s="20"/>
    </row>
    <row r="22" spans="1:12" ht="13.5" customHeight="1" thickBot="1">
      <c r="A22" s="123"/>
      <c r="B22" s="124"/>
      <c r="C22" s="153" t="s">
        <v>16</v>
      </c>
      <c r="D22" s="149" t="s">
        <v>73</v>
      </c>
      <c r="E22" s="150"/>
      <c r="F22" s="149" t="s">
        <v>80</v>
      </c>
      <c r="G22" s="163"/>
      <c r="H22" s="161" t="s">
        <v>84</v>
      </c>
      <c r="I22" s="153" t="s">
        <v>21</v>
      </c>
      <c r="J22" s="153" t="s">
        <v>2</v>
      </c>
      <c r="K22" s="155" t="s">
        <v>19</v>
      </c>
      <c r="L22" s="20"/>
    </row>
    <row r="23" spans="1:12" ht="17.25" customHeight="1" thickBot="1">
      <c r="A23" s="123" t="s">
        <v>16</v>
      </c>
      <c r="B23" s="148"/>
      <c r="C23" s="154"/>
      <c r="D23" s="52" t="s">
        <v>22</v>
      </c>
      <c r="E23" s="52" t="s">
        <v>20</v>
      </c>
      <c r="F23" s="52" t="s">
        <v>22</v>
      </c>
      <c r="G23" s="52" t="s">
        <v>20</v>
      </c>
      <c r="H23" s="162"/>
      <c r="I23" s="154"/>
      <c r="J23" s="154"/>
      <c r="K23" s="156"/>
      <c r="L23" s="20"/>
    </row>
    <row r="24" spans="2:12" ht="13.5" thickBot="1">
      <c r="B24" s="35" t="s">
        <v>12</v>
      </c>
      <c r="C24" s="101" t="str">
        <f>IF((D24+F24)&gt;41,(IF(OR(I24&gt;=$I$21,K24&gt;=$I$21),"MET","NOT MET")),"PENDING")</f>
        <v>PENDING</v>
      </c>
      <c r="D24" s="8"/>
      <c r="E24" s="8"/>
      <c r="F24" s="8"/>
      <c r="G24" s="8"/>
      <c r="H24" s="102" t="str">
        <f aca="true" t="shared" si="3" ref="H24:H33">IF(ISERROR(100*(E24+G24)/(D24+F24)),"*",IF(AND(((100*(E24+G24)/(D24+F24))+(233*SQRT(0.24/((D24+F24)/2))))&gt;=$I$21,(D24+F24)&gt;=42),"2006-2008",IF(ISNUMBER(((100*(G24/F24))+(233*SQRT(0.24/((D24+F24)/2))))),IF(AND(F24&gt;=21,(D24+F24)&gt;=42,((100*(G24/F24))+(233*SQRT(0.24/((D24+F24)/2))))&gt;$I$21),"2007-2008","2006-2008"),"2006-2008")))</f>
        <v>*</v>
      </c>
      <c r="I24" s="103" t="str">
        <f aca="true" t="shared" si="4" ref="I24:I33">IF(ISERROR(100*(E24+G24)/(D24+F24)),"*",IF(AND(((100*(E24+G24)/(D24+F24))+(233*SQRT(0.24/((D24+F24)/2))))&gt;=$I$21,(D24+F24)&gt;=42),(100*(E24+G24)/(D24+F24)),IF(ISNUMBER(((100*(G24/F24))+(233*SQRT(0.24/((D24+F24)/2))))),IF(AND(F24&gt;=21,(D24+F24)&gt;=42,((100*(G24/F24))+(233*SQRT(0.24/((D24+F24)/2))))&gt;$I$21),(100*(G24/F24)),(100*((E24+G24)/(D24+F24)))),(100*((E24+G24)/(D24+F24))))))</f>
        <v>*</v>
      </c>
      <c r="J24" s="69" t="str">
        <f aca="true" t="shared" si="5" ref="J24:J33">IF((D24+F24)&lt;42,"*",IF(AND(((100*(E24+G24)/(D24+F24))+(233*SQRT(0.24/((D24+F24)/2))))&gt;=$I$21,(D24+F24)&gt;=42),(233*SQRT(0.24/((D24+F24)/2))),IF(ISNUMBER(((100*(G24/F24))+(233*SQRT(0.24/((D24+F24)/2))))),IF(AND(F24&gt;=21,((100*(G24/F24))+(233*SQRT(0.24/((D24+F24)/2))))&gt;$I$21),(233*SQRT(0.24/((D24+F24)/2))),(233*SQRT(0.24/((D24+F24)/2)))),(233*SQRT(0.24/((D24+F24)/2))))))</f>
        <v>*</v>
      </c>
      <c r="K24" s="69" t="str">
        <f aca="true" t="shared" si="6" ref="K24:K33">IF((D24+F24)&gt;41,I24+J24,"*")</f>
        <v>*</v>
      </c>
      <c r="L24" s="20"/>
    </row>
    <row r="25" spans="2:12" ht="13.5" thickBot="1">
      <c r="B25" s="38" t="s">
        <v>23</v>
      </c>
      <c r="C25" s="104" t="str">
        <f aca="true" t="shared" si="7" ref="C25:C33">IF((D25+F25)&gt;41,(IF(OR(I25&gt;=$I$21,K25&gt;=$I$21),"MET","NOT MET")),"NA")</f>
        <v>NA</v>
      </c>
      <c r="D25" s="10"/>
      <c r="E25" s="10"/>
      <c r="F25" s="10"/>
      <c r="G25" s="10"/>
      <c r="H25" s="105" t="str">
        <f t="shared" si="3"/>
        <v>*</v>
      </c>
      <c r="I25" s="103" t="str">
        <f t="shared" si="4"/>
        <v>*</v>
      </c>
      <c r="J25" s="69" t="str">
        <f t="shared" si="5"/>
        <v>*</v>
      </c>
      <c r="K25" s="69" t="str">
        <f t="shared" si="6"/>
        <v>*</v>
      </c>
      <c r="L25" s="20"/>
    </row>
    <row r="26" spans="2:12" ht="13.5" thickBot="1">
      <c r="B26" s="38" t="s">
        <v>14</v>
      </c>
      <c r="C26" s="104" t="str">
        <f t="shared" si="7"/>
        <v>NA</v>
      </c>
      <c r="D26" s="10"/>
      <c r="E26" s="10"/>
      <c r="F26" s="10"/>
      <c r="G26" s="10"/>
      <c r="H26" s="105" t="str">
        <f t="shared" si="3"/>
        <v>*</v>
      </c>
      <c r="I26" s="103" t="str">
        <f t="shared" si="4"/>
        <v>*</v>
      </c>
      <c r="J26" s="69" t="str">
        <f t="shared" si="5"/>
        <v>*</v>
      </c>
      <c r="K26" s="69" t="str">
        <f t="shared" si="6"/>
        <v>*</v>
      </c>
      <c r="L26" s="20"/>
    </row>
    <row r="27" spans="2:12" ht="13.5" thickBot="1">
      <c r="B27" s="38" t="s">
        <v>13</v>
      </c>
      <c r="C27" s="104" t="str">
        <f t="shared" si="7"/>
        <v>NA</v>
      </c>
      <c r="D27" s="10"/>
      <c r="E27" s="10"/>
      <c r="F27" s="10"/>
      <c r="G27" s="10"/>
      <c r="H27" s="105" t="str">
        <f t="shared" si="3"/>
        <v>*</v>
      </c>
      <c r="I27" s="103" t="str">
        <f t="shared" si="4"/>
        <v>*</v>
      </c>
      <c r="J27" s="69" t="str">
        <f t="shared" si="5"/>
        <v>*</v>
      </c>
      <c r="K27" s="69" t="str">
        <f t="shared" si="6"/>
        <v>*</v>
      </c>
      <c r="L27" s="20"/>
    </row>
    <row r="28" spans="2:12" ht="13.5" thickBot="1">
      <c r="B28" s="38" t="s">
        <v>25</v>
      </c>
      <c r="C28" s="104" t="str">
        <f t="shared" si="7"/>
        <v>NA</v>
      </c>
      <c r="D28" s="10"/>
      <c r="E28" s="10"/>
      <c r="F28" s="10"/>
      <c r="G28" s="10"/>
      <c r="H28" s="105" t="str">
        <f t="shared" si="3"/>
        <v>*</v>
      </c>
      <c r="I28" s="103" t="str">
        <f t="shared" si="4"/>
        <v>*</v>
      </c>
      <c r="J28" s="69" t="str">
        <f t="shared" si="5"/>
        <v>*</v>
      </c>
      <c r="K28" s="69" t="str">
        <f t="shared" si="6"/>
        <v>*</v>
      </c>
      <c r="L28" s="20"/>
    </row>
    <row r="29" spans="2:12" ht="13.5" thickBot="1">
      <c r="B29" s="38" t="s">
        <v>26</v>
      </c>
      <c r="C29" s="104" t="str">
        <f t="shared" si="7"/>
        <v>NA</v>
      </c>
      <c r="D29" s="10"/>
      <c r="E29" s="10"/>
      <c r="F29" s="10"/>
      <c r="G29" s="10"/>
      <c r="H29" s="105" t="str">
        <f t="shared" si="3"/>
        <v>*</v>
      </c>
      <c r="I29" s="103" t="str">
        <f t="shared" si="4"/>
        <v>*</v>
      </c>
      <c r="J29" s="69" t="str">
        <f t="shared" si="5"/>
        <v>*</v>
      </c>
      <c r="K29" s="69" t="str">
        <f t="shared" si="6"/>
        <v>*</v>
      </c>
      <c r="L29" s="20"/>
    </row>
    <row r="30" spans="2:12" ht="13.5" thickBot="1">
      <c r="B30" s="38" t="s">
        <v>27</v>
      </c>
      <c r="C30" s="104" t="str">
        <f t="shared" si="7"/>
        <v>NA</v>
      </c>
      <c r="D30" s="10"/>
      <c r="E30" s="10"/>
      <c r="F30" s="10"/>
      <c r="G30" s="10"/>
      <c r="H30" s="105" t="str">
        <f t="shared" si="3"/>
        <v>*</v>
      </c>
      <c r="I30" s="103" t="str">
        <f t="shared" si="4"/>
        <v>*</v>
      </c>
      <c r="J30" s="69" t="str">
        <f t="shared" si="5"/>
        <v>*</v>
      </c>
      <c r="K30" s="69" t="str">
        <f t="shared" si="6"/>
        <v>*</v>
      </c>
      <c r="L30" s="20"/>
    </row>
    <row r="31" spans="2:12" ht="13.5" thickBot="1">
      <c r="B31" s="38" t="s">
        <v>24</v>
      </c>
      <c r="C31" s="104" t="str">
        <f t="shared" si="7"/>
        <v>NA</v>
      </c>
      <c r="D31" s="10"/>
      <c r="E31" s="10"/>
      <c r="F31" s="10"/>
      <c r="G31" s="10"/>
      <c r="H31" s="105" t="str">
        <f t="shared" si="3"/>
        <v>*</v>
      </c>
      <c r="I31" s="103" t="str">
        <f t="shared" si="4"/>
        <v>*</v>
      </c>
      <c r="J31" s="69" t="str">
        <f t="shared" si="5"/>
        <v>*</v>
      </c>
      <c r="K31" s="69" t="str">
        <f t="shared" si="6"/>
        <v>*</v>
      </c>
      <c r="L31" s="20"/>
    </row>
    <row r="32" spans="2:12" ht="13.5" thickBot="1">
      <c r="B32" s="38" t="s">
        <v>28</v>
      </c>
      <c r="C32" s="104" t="str">
        <f t="shared" si="7"/>
        <v>NA</v>
      </c>
      <c r="D32" s="10"/>
      <c r="E32" s="10"/>
      <c r="F32" s="10"/>
      <c r="G32" s="10"/>
      <c r="H32" s="105" t="str">
        <f t="shared" si="3"/>
        <v>*</v>
      </c>
      <c r="I32" s="103" t="str">
        <f t="shared" si="4"/>
        <v>*</v>
      </c>
      <c r="J32" s="69" t="str">
        <f t="shared" si="5"/>
        <v>*</v>
      </c>
      <c r="K32" s="69" t="str">
        <f t="shared" si="6"/>
        <v>*</v>
      </c>
      <c r="L32" s="20"/>
    </row>
    <row r="33" spans="2:12" ht="13.5" thickBot="1">
      <c r="B33" s="46" t="s">
        <v>29</v>
      </c>
      <c r="C33" s="106" t="str">
        <f t="shared" si="7"/>
        <v>NA</v>
      </c>
      <c r="D33" s="12"/>
      <c r="E33" s="12"/>
      <c r="F33" s="12"/>
      <c r="G33" s="12"/>
      <c r="H33" s="107" t="str">
        <f t="shared" si="3"/>
        <v>*</v>
      </c>
      <c r="I33" s="108" t="str">
        <f t="shared" si="4"/>
        <v>*</v>
      </c>
      <c r="J33" s="109" t="str">
        <f t="shared" si="5"/>
        <v>*</v>
      </c>
      <c r="K33" s="109" t="str">
        <f t="shared" si="6"/>
        <v>*</v>
      </c>
      <c r="L33" s="20"/>
    </row>
    <row r="34" spans="11:12" ht="13.5" customHeight="1" thickBot="1">
      <c r="K34" s="20"/>
      <c r="L34" s="20"/>
    </row>
    <row r="35" spans="1:13" ht="13.5" customHeight="1" thickBot="1">
      <c r="A35" s="134"/>
      <c r="B35" s="147"/>
      <c r="C35" s="153" t="s">
        <v>18</v>
      </c>
      <c r="D35" s="151" t="s">
        <v>1</v>
      </c>
      <c r="E35" s="152"/>
      <c r="F35" s="159" t="s">
        <v>44</v>
      </c>
      <c r="G35" s="153" t="s">
        <v>17</v>
      </c>
      <c r="H35" s="70"/>
      <c r="I35" s="71"/>
      <c r="K35" s="20"/>
      <c r="L35" s="20"/>
      <c r="M35" s="1"/>
    </row>
    <row r="36" spans="1:12" ht="25.5" customHeight="1" thickBot="1">
      <c r="A36" s="134" t="s">
        <v>18</v>
      </c>
      <c r="B36" s="147"/>
      <c r="C36" s="154"/>
      <c r="D36" s="63" t="s">
        <v>72</v>
      </c>
      <c r="E36" s="63" t="s">
        <v>79</v>
      </c>
      <c r="F36" s="160"/>
      <c r="G36" s="158"/>
      <c r="H36" s="70"/>
      <c r="K36" s="20"/>
      <c r="L36" s="20"/>
    </row>
    <row r="37" spans="2:12" ht="13.5" thickBot="1">
      <c r="B37" s="35" t="s">
        <v>12</v>
      </c>
      <c r="C37" s="72" t="str">
        <f aca="true" t="shared" si="8" ref="C37:C46">IF((D24+F24)&gt;41,(IF(C24="MET","NA",IF(F37&gt;=G37,"MET","NOT MET"))),"NA")</f>
        <v>NA</v>
      </c>
      <c r="D37" s="69" t="str">
        <f aca="true" t="shared" si="9" ref="D37:D46">IF(ISERROR(100*(E24/D24)),"*",100*(E24/D24))</f>
        <v>*</v>
      </c>
      <c r="E37" s="69" t="str">
        <f aca="true" t="shared" si="10" ref="E37:E46">IF(ISERROR(100*(G24/F24)),"*",100*(G24/F24))</f>
        <v>*</v>
      </c>
      <c r="F37" s="73" t="str">
        <f aca="true" t="shared" si="11" ref="F37:F46">IF(ISERROR(E37-D37),"*",E37-D37)</f>
        <v>*</v>
      </c>
      <c r="G37" s="73" t="str">
        <f aca="true" t="shared" si="12" ref="G37:G46">IF((D24+F24)&gt;41,(100-D37)/10," *")</f>
        <v> *</v>
      </c>
      <c r="H37" s="74"/>
      <c r="K37" s="20"/>
      <c r="L37" s="20"/>
    </row>
    <row r="38" spans="2:12" ht="13.5" thickBot="1">
      <c r="B38" s="38" t="s">
        <v>23</v>
      </c>
      <c r="C38" s="72" t="str">
        <f t="shared" si="8"/>
        <v>NA</v>
      </c>
      <c r="D38" s="69" t="str">
        <f t="shared" si="9"/>
        <v>*</v>
      </c>
      <c r="E38" s="69" t="str">
        <f t="shared" si="10"/>
        <v>*</v>
      </c>
      <c r="F38" s="73" t="str">
        <f t="shared" si="11"/>
        <v>*</v>
      </c>
      <c r="G38" s="73" t="str">
        <f t="shared" si="12"/>
        <v> *</v>
      </c>
      <c r="H38" s="74"/>
      <c r="K38" s="20"/>
      <c r="L38" s="20"/>
    </row>
    <row r="39" spans="2:12" ht="13.5" thickBot="1">
      <c r="B39" s="38" t="s">
        <v>14</v>
      </c>
      <c r="C39" s="72" t="str">
        <f t="shared" si="8"/>
        <v>NA</v>
      </c>
      <c r="D39" s="69" t="str">
        <f t="shared" si="9"/>
        <v>*</v>
      </c>
      <c r="E39" s="69" t="str">
        <f t="shared" si="10"/>
        <v>*</v>
      </c>
      <c r="F39" s="73" t="str">
        <f t="shared" si="11"/>
        <v>*</v>
      </c>
      <c r="G39" s="73" t="str">
        <f t="shared" si="12"/>
        <v> *</v>
      </c>
      <c r="H39" s="74"/>
      <c r="K39" s="20"/>
      <c r="L39" s="20"/>
    </row>
    <row r="40" spans="2:12" ht="13.5" thickBot="1">
      <c r="B40" s="38" t="s">
        <v>13</v>
      </c>
      <c r="C40" s="72" t="str">
        <f t="shared" si="8"/>
        <v>NA</v>
      </c>
      <c r="D40" s="69" t="str">
        <f t="shared" si="9"/>
        <v>*</v>
      </c>
      <c r="E40" s="69" t="str">
        <f t="shared" si="10"/>
        <v>*</v>
      </c>
      <c r="F40" s="73" t="str">
        <f t="shared" si="11"/>
        <v>*</v>
      </c>
      <c r="G40" s="73" t="str">
        <f t="shared" si="12"/>
        <v> *</v>
      </c>
      <c r="H40" s="74"/>
      <c r="K40" s="20"/>
      <c r="L40" s="20"/>
    </row>
    <row r="41" spans="2:12" ht="13.5" thickBot="1">
      <c r="B41" s="38" t="s">
        <v>25</v>
      </c>
      <c r="C41" s="72" t="str">
        <f t="shared" si="8"/>
        <v>NA</v>
      </c>
      <c r="D41" s="69" t="str">
        <f t="shared" si="9"/>
        <v>*</v>
      </c>
      <c r="E41" s="69" t="str">
        <f t="shared" si="10"/>
        <v>*</v>
      </c>
      <c r="F41" s="73" t="str">
        <f t="shared" si="11"/>
        <v>*</v>
      </c>
      <c r="G41" s="73" t="str">
        <f t="shared" si="12"/>
        <v> *</v>
      </c>
      <c r="H41" s="74"/>
      <c r="K41" s="20"/>
      <c r="L41" s="20"/>
    </row>
    <row r="42" spans="2:12" ht="13.5" thickBot="1">
      <c r="B42" s="38" t="s">
        <v>26</v>
      </c>
      <c r="C42" s="72" t="str">
        <f t="shared" si="8"/>
        <v>NA</v>
      </c>
      <c r="D42" s="69" t="str">
        <f t="shared" si="9"/>
        <v>*</v>
      </c>
      <c r="E42" s="69" t="str">
        <f t="shared" si="10"/>
        <v>*</v>
      </c>
      <c r="F42" s="73" t="str">
        <f t="shared" si="11"/>
        <v>*</v>
      </c>
      <c r="G42" s="73" t="str">
        <f t="shared" si="12"/>
        <v> *</v>
      </c>
      <c r="H42" s="74"/>
      <c r="K42" s="20"/>
      <c r="L42" s="20"/>
    </row>
    <row r="43" spans="2:12" ht="13.5" thickBot="1">
      <c r="B43" s="38" t="s">
        <v>27</v>
      </c>
      <c r="C43" s="72" t="str">
        <f t="shared" si="8"/>
        <v>NA</v>
      </c>
      <c r="D43" s="69" t="str">
        <f t="shared" si="9"/>
        <v>*</v>
      </c>
      <c r="E43" s="69" t="str">
        <f t="shared" si="10"/>
        <v>*</v>
      </c>
      <c r="F43" s="73" t="str">
        <f t="shared" si="11"/>
        <v>*</v>
      </c>
      <c r="G43" s="73" t="str">
        <f t="shared" si="12"/>
        <v> *</v>
      </c>
      <c r="H43" s="74"/>
      <c r="K43" s="20"/>
      <c r="L43" s="20"/>
    </row>
    <row r="44" spans="2:12" ht="13.5" thickBot="1">
      <c r="B44" s="38" t="s">
        <v>24</v>
      </c>
      <c r="C44" s="72" t="str">
        <f t="shared" si="8"/>
        <v>NA</v>
      </c>
      <c r="D44" s="69" t="str">
        <f t="shared" si="9"/>
        <v>*</v>
      </c>
      <c r="E44" s="69" t="str">
        <f t="shared" si="10"/>
        <v>*</v>
      </c>
      <c r="F44" s="73" t="str">
        <f t="shared" si="11"/>
        <v>*</v>
      </c>
      <c r="G44" s="73" t="str">
        <f t="shared" si="12"/>
        <v> *</v>
      </c>
      <c r="H44" s="74"/>
      <c r="K44" s="20"/>
      <c r="L44" s="20"/>
    </row>
    <row r="45" spans="2:12" ht="13.5" thickBot="1">
      <c r="B45" s="38" t="s">
        <v>28</v>
      </c>
      <c r="C45" s="72" t="str">
        <f t="shared" si="8"/>
        <v>NA</v>
      </c>
      <c r="D45" s="69" t="str">
        <f t="shared" si="9"/>
        <v>*</v>
      </c>
      <c r="E45" s="69" t="str">
        <f t="shared" si="10"/>
        <v>*</v>
      </c>
      <c r="F45" s="73" t="str">
        <f t="shared" si="11"/>
        <v>*</v>
      </c>
      <c r="G45" s="73" t="str">
        <f t="shared" si="12"/>
        <v> *</v>
      </c>
      <c r="H45" s="74"/>
      <c r="K45" s="20"/>
      <c r="L45" s="20"/>
    </row>
    <row r="46" spans="2:12" ht="13.5" thickBot="1">
      <c r="B46" s="46" t="s">
        <v>29</v>
      </c>
      <c r="C46" s="110" t="str">
        <f t="shared" si="8"/>
        <v>NA</v>
      </c>
      <c r="D46" s="109" t="str">
        <f t="shared" si="9"/>
        <v>*</v>
      </c>
      <c r="E46" s="109" t="str">
        <f t="shared" si="10"/>
        <v>*</v>
      </c>
      <c r="F46" s="111" t="str">
        <f t="shared" si="11"/>
        <v>*</v>
      </c>
      <c r="G46" s="111" t="str">
        <f t="shared" si="12"/>
        <v> *</v>
      </c>
      <c r="H46" s="74"/>
      <c r="K46" s="20"/>
      <c r="L46" s="20"/>
    </row>
  </sheetData>
  <sheetProtection sheet="1" objects="1" scenarios="1"/>
  <mergeCells count="24">
    <mergeCell ref="K22:K23"/>
    <mergeCell ref="J22:J23"/>
    <mergeCell ref="I22:I23"/>
    <mergeCell ref="H22:H23"/>
    <mergeCell ref="A2:I2"/>
    <mergeCell ref="A1:I1"/>
    <mergeCell ref="G4:I4"/>
    <mergeCell ref="C8:C9"/>
    <mergeCell ref="A9:B9"/>
    <mergeCell ref="D8:E8"/>
    <mergeCell ref="F8:G8"/>
    <mergeCell ref="F7:H7"/>
    <mergeCell ref="A36:B36"/>
    <mergeCell ref="A23:B23"/>
    <mergeCell ref="A35:B35"/>
    <mergeCell ref="D22:E22"/>
    <mergeCell ref="A22:B22"/>
    <mergeCell ref="C22:C23"/>
    <mergeCell ref="G21:H21"/>
    <mergeCell ref="C35:C36"/>
    <mergeCell ref="G35:G36"/>
    <mergeCell ref="F35:F36"/>
    <mergeCell ref="D35:E35"/>
    <mergeCell ref="F22:G22"/>
  </mergeCells>
  <conditionalFormatting sqref="C37:C46 C24:C33 C10:C20">
    <cfRule type="cellIs" priority="1" dxfId="0" operator="equal" stopIfTrue="1">
      <formula>"MET"</formula>
    </cfRule>
    <cfRule type="cellIs" priority="2" dxfId="1" operator="equal" stopIfTrue="1">
      <formula>"NOT MET"</formula>
    </cfRule>
    <cfRule type="cellIs" priority="3" dxfId="2" operator="equal" stopIfTrue="1">
      <formula>"NA"</formula>
    </cfRule>
  </conditionalFormatting>
  <printOptions/>
  <pageMargins left="0.4" right="0.4" top="0.5" bottom="0.5" header="0.5" footer="0.5"/>
  <pageSetup fitToHeight="1" fitToWidth="1" horizontalDpi="600" verticalDpi="600" orientation="portrait" r:id="rId1"/>
  <headerFooter alignWithMargins="0">
    <oddHeader>&amp;L&amp;A</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Z57"/>
  <sheetViews>
    <sheetView workbookViewId="0" topLeftCell="A1">
      <pane ySplit="3" topLeftCell="BM4" activePane="bottomLeft" state="frozen"/>
      <selection pane="topLeft" activeCell="A1" sqref="A1"/>
      <selection pane="bottomLeft" activeCell="A4" sqref="A4"/>
    </sheetView>
  </sheetViews>
  <sheetFormatPr defaultColWidth="9.140625" defaultRowHeight="12.75"/>
  <cols>
    <col min="1" max="1" width="0.9921875" style="20" customWidth="1"/>
    <col min="2" max="2" width="27.421875" style="20" customWidth="1"/>
    <col min="3" max="3" width="10.8515625" style="20" customWidth="1"/>
    <col min="4" max="4" width="7.421875" style="20" customWidth="1"/>
    <col min="5" max="5" width="6.421875" style="20" customWidth="1"/>
    <col min="6" max="6" width="7.140625" style="20" customWidth="1"/>
    <col min="7" max="7" width="7.28125" style="20" customWidth="1"/>
    <col min="8" max="8" width="10.7109375" style="20" customWidth="1"/>
    <col min="9" max="9" width="5.7109375" style="20" customWidth="1"/>
    <col min="10" max="10" width="5.421875" style="20" customWidth="1"/>
    <col min="11" max="11" width="6.8515625" style="20" customWidth="1"/>
    <col min="12" max="12" width="10.00390625" style="20" bestFit="1" customWidth="1"/>
    <col min="13" max="16384" width="9.140625" style="20" customWidth="1"/>
  </cols>
  <sheetData>
    <row r="1" spans="1:26" s="25" customFormat="1" ht="21" customHeight="1">
      <c r="A1" s="136" t="s">
        <v>75</v>
      </c>
      <c r="B1" s="137"/>
      <c r="C1" s="137"/>
      <c r="D1" s="137"/>
      <c r="E1" s="137"/>
      <c r="F1" s="137"/>
      <c r="G1" s="137"/>
      <c r="H1" s="137"/>
      <c r="I1" s="53"/>
      <c r="J1" s="53"/>
      <c r="K1" s="53"/>
      <c r="L1" s="53"/>
      <c r="M1" s="53"/>
      <c r="N1" s="53"/>
      <c r="O1" s="53"/>
      <c r="P1" s="53"/>
      <c r="Q1" s="53"/>
      <c r="R1" s="53"/>
      <c r="S1" s="53"/>
      <c r="T1" s="53"/>
      <c r="U1" s="53"/>
      <c r="V1" s="53"/>
      <c r="W1" s="53"/>
      <c r="X1" s="53"/>
      <c r="Y1" s="53"/>
      <c r="Z1" s="80"/>
    </row>
    <row r="2" spans="1:26" s="25" customFormat="1" ht="18" customHeight="1">
      <c r="A2" s="139" t="s">
        <v>57</v>
      </c>
      <c r="B2" s="139"/>
      <c r="C2" s="139"/>
      <c r="D2" s="139"/>
      <c r="E2" s="139"/>
      <c r="F2" s="139"/>
      <c r="G2" s="139"/>
      <c r="H2" s="139"/>
      <c r="I2" s="53"/>
      <c r="J2" s="53"/>
      <c r="K2" s="53"/>
      <c r="L2" s="53"/>
      <c r="M2" s="53"/>
      <c r="N2" s="53"/>
      <c r="O2" s="53"/>
      <c r="P2" s="53"/>
      <c r="Q2" s="53"/>
      <c r="R2" s="53"/>
      <c r="S2" s="53"/>
      <c r="T2" s="53"/>
      <c r="U2" s="53"/>
      <c r="V2" s="53"/>
      <c r="W2" s="53"/>
      <c r="X2" s="53"/>
      <c r="Y2" s="53"/>
      <c r="Z2" s="80"/>
    </row>
    <row r="3" spans="1:13" s="25" customFormat="1" ht="16.5" customHeight="1">
      <c r="A3" s="141" t="s">
        <v>4</v>
      </c>
      <c r="B3" s="142"/>
      <c r="C3" s="23" t="str">
        <f>' Summary DISTRICT'!$B$3</f>
        <v>Evergreen SD</v>
      </c>
      <c r="D3" s="28"/>
      <c r="E3" s="28"/>
      <c r="F3" s="175"/>
      <c r="G3" s="176"/>
      <c r="H3" s="176"/>
      <c r="I3" s="28"/>
      <c r="J3" s="28"/>
      <c r="K3" s="28"/>
      <c r="L3" s="28"/>
      <c r="M3" s="28"/>
    </row>
    <row r="4" spans="2:12" s="25" customFormat="1" ht="9.75" customHeight="1">
      <c r="B4" s="22"/>
      <c r="C4" s="23"/>
      <c r="D4" s="81"/>
      <c r="E4" s="28"/>
      <c r="F4" s="28"/>
      <c r="G4" s="28"/>
      <c r="H4" s="28"/>
      <c r="I4" s="28"/>
      <c r="J4" s="28"/>
      <c r="K4" s="28"/>
      <c r="L4" s="28"/>
    </row>
    <row r="5" spans="8:12" ht="16.5" thickBot="1">
      <c r="H5" s="82" t="s">
        <v>48</v>
      </c>
      <c r="I5" s="68"/>
      <c r="J5" s="66"/>
      <c r="K5" s="83"/>
      <c r="L5" s="191">
        <v>68.1</v>
      </c>
    </row>
    <row r="6" spans="1:12" ht="16.5" thickBot="1">
      <c r="A6" s="140" t="s">
        <v>31</v>
      </c>
      <c r="B6" s="182"/>
      <c r="C6" s="177" t="s">
        <v>31</v>
      </c>
      <c r="D6" s="179" t="s">
        <v>68</v>
      </c>
      <c r="E6" s="180"/>
      <c r="F6" s="180"/>
      <c r="G6" s="181"/>
      <c r="H6" s="179" t="s">
        <v>73</v>
      </c>
      <c r="I6" s="180"/>
      <c r="J6" s="180"/>
      <c r="K6" s="180"/>
      <c r="L6" s="193" t="s">
        <v>7</v>
      </c>
    </row>
    <row r="7" spans="3:12" ht="13.5" thickBot="1">
      <c r="C7" s="178"/>
      <c r="D7" s="43" t="s">
        <v>49</v>
      </c>
      <c r="E7" s="43" t="s">
        <v>33</v>
      </c>
      <c r="F7" s="43" t="s">
        <v>34</v>
      </c>
      <c r="G7" s="43" t="s">
        <v>32</v>
      </c>
      <c r="H7" s="43" t="s">
        <v>49</v>
      </c>
      <c r="I7" s="43" t="s">
        <v>33</v>
      </c>
      <c r="J7" s="43" t="s">
        <v>34</v>
      </c>
      <c r="K7" s="190" t="s">
        <v>32</v>
      </c>
      <c r="L7" s="52" t="s">
        <v>31</v>
      </c>
    </row>
    <row r="8" spans="2:12" ht="13.5" thickBot="1">
      <c r="B8" s="35" t="s">
        <v>12</v>
      </c>
      <c r="C8" s="21" t="str">
        <f>IF((D8+H8)&gt;83,(IF(OR(K8&gt;=$L$7,L8&gt;=$L$7),"MET","NOT MET")),"PENDING")</f>
        <v>PENDING</v>
      </c>
      <c r="D8" s="6"/>
      <c r="E8" s="6"/>
      <c r="F8" s="112"/>
      <c r="G8" s="113" t="str">
        <f aca="true" t="shared" si="0" ref="G8:G17">IF(ISERROR(100*E8/(E8+F8)),"*",100*E8/(E8+F8))</f>
        <v>*</v>
      </c>
      <c r="H8" s="112"/>
      <c r="I8" s="112"/>
      <c r="J8" s="112"/>
      <c r="K8" s="113" t="str">
        <f aca="true" t="shared" si="1" ref="K8:K17">IF(ISERROR(100*I8/(I8+J8)),"*",100*I8/(I8+J8))</f>
        <v>*</v>
      </c>
      <c r="L8" s="192" t="str">
        <f aca="true" t="shared" si="2" ref="L8:L17">IF(ISERROR((D8*G8+H8*K8)/(D8+H8)),"*",(D8*G8+H8*K8)/(D8+H8))</f>
        <v>*</v>
      </c>
    </row>
    <row r="9" spans="2:12" ht="13.5" thickBot="1">
      <c r="B9" s="38" t="s">
        <v>23</v>
      </c>
      <c r="C9" s="75" t="str">
        <f aca="true" t="shared" si="3" ref="C9:C17">IF((D9+H9)&gt;83,(IF(OR(K9&gt;=$L$7,L9&gt;=$L$7),"MET","NOT MET")),"NA")</f>
        <v>NA</v>
      </c>
      <c r="D9" s="6"/>
      <c r="E9" s="6"/>
      <c r="F9" s="14"/>
      <c r="G9" s="113" t="str">
        <f t="shared" si="0"/>
        <v>*</v>
      </c>
      <c r="H9" s="114"/>
      <c r="I9" s="114"/>
      <c r="J9" s="114"/>
      <c r="K9" s="113" t="str">
        <f t="shared" si="1"/>
        <v>*</v>
      </c>
      <c r="L9" s="113" t="str">
        <f t="shared" si="2"/>
        <v>*</v>
      </c>
    </row>
    <row r="10" spans="2:12" ht="13.5" thickBot="1">
      <c r="B10" s="38" t="s">
        <v>14</v>
      </c>
      <c r="C10" s="75" t="str">
        <f t="shared" si="3"/>
        <v>NA</v>
      </c>
      <c r="D10" s="6"/>
      <c r="E10" s="6"/>
      <c r="F10" s="14"/>
      <c r="G10" s="113" t="str">
        <f t="shared" si="0"/>
        <v>*</v>
      </c>
      <c r="H10" s="114"/>
      <c r="I10" s="114"/>
      <c r="J10" s="114"/>
      <c r="K10" s="113" t="str">
        <f t="shared" si="1"/>
        <v>*</v>
      </c>
      <c r="L10" s="113" t="str">
        <f t="shared" si="2"/>
        <v>*</v>
      </c>
    </row>
    <row r="11" spans="2:12" ht="13.5" thickBot="1">
      <c r="B11" s="38" t="s">
        <v>13</v>
      </c>
      <c r="C11" s="75" t="str">
        <f t="shared" si="3"/>
        <v>NA</v>
      </c>
      <c r="D11" s="6"/>
      <c r="E11" s="6"/>
      <c r="F11" s="114"/>
      <c r="G11" s="113" t="str">
        <f t="shared" si="0"/>
        <v>*</v>
      </c>
      <c r="H11" s="114"/>
      <c r="I11" s="114"/>
      <c r="J11" s="114"/>
      <c r="K11" s="113" t="str">
        <f t="shared" si="1"/>
        <v>*</v>
      </c>
      <c r="L11" s="113" t="str">
        <f t="shared" si="2"/>
        <v>*</v>
      </c>
    </row>
    <row r="12" spans="2:12" ht="13.5" thickBot="1">
      <c r="B12" s="38" t="s">
        <v>25</v>
      </c>
      <c r="C12" s="75" t="str">
        <f t="shared" si="3"/>
        <v>NA</v>
      </c>
      <c r="D12" s="6"/>
      <c r="E12" s="6"/>
      <c r="F12" s="14"/>
      <c r="G12" s="113" t="str">
        <f t="shared" si="0"/>
        <v>*</v>
      </c>
      <c r="H12" s="114"/>
      <c r="I12" s="114"/>
      <c r="J12" s="114"/>
      <c r="K12" s="113" t="str">
        <f t="shared" si="1"/>
        <v>*</v>
      </c>
      <c r="L12" s="113" t="str">
        <f t="shared" si="2"/>
        <v>*</v>
      </c>
    </row>
    <row r="13" spans="2:12" ht="13.5" thickBot="1">
      <c r="B13" s="38" t="s">
        <v>26</v>
      </c>
      <c r="C13" s="75" t="str">
        <f t="shared" si="3"/>
        <v>NA</v>
      </c>
      <c r="D13" s="6"/>
      <c r="E13" s="6"/>
      <c r="F13" s="15"/>
      <c r="G13" s="113" t="str">
        <f t="shared" si="0"/>
        <v>*</v>
      </c>
      <c r="H13" s="114"/>
      <c r="I13" s="114"/>
      <c r="J13" s="114"/>
      <c r="K13" s="113" t="str">
        <f t="shared" si="1"/>
        <v>*</v>
      </c>
      <c r="L13" s="113" t="str">
        <f t="shared" si="2"/>
        <v>*</v>
      </c>
    </row>
    <row r="14" spans="2:12" ht="13.5" thickBot="1">
      <c r="B14" s="38" t="s">
        <v>27</v>
      </c>
      <c r="C14" s="75" t="str">
        <f t="shared" si="3"/>
        <v>NA</v>
      </c>
      <c r="D14" s="6"/>
      <c r="E14" s="6"/>
      <c r="F14" s="15"/>
      <c r="G14" s="113" t="str">
        <f t="shared" si="0"/>
        <v>*</v>
      </c>
      <c r="H14" s="15"/>
      <c r="I14" s="114"/>
      <c r="J14" s="15"/>
      <c r="K14" s="113" t="str">
        <f t="shared" si="1"/>
        <v>*</v>
      </c>
      <c r="L14" s="113" t="str">
        <f t="shared" si="2"/>
        <v>*</v>
      </c>
    </row>
    <row r="15" spans="2:12" ht="13.5" thickBot="1">
      <c r="B15" s="38" t="s">
        <v>24</v>
      </c>
      <c r="C15" s="75" t="str">
        <f t="shared" si="3"/>
        <v>NA</v>
      </c>
      <c r="D15" s="6"/>
      <c r="E15" s="6"/>
      <c r="F15" s="15"/>
      <c r="G15" s="113" t="str">
        <f t="shared" si="0"/>
        <v>*</v>
      </c>
      <c r="H15" s="15"/>
      <c r="I15" s="114"/>
      <c r="J15" s="15"/>
      <c r="K15" s="113" t="str">
        <f t="shared" si="1"/>
        <v>*</v>
      </c>
      <c r="L15" s="113" t="str">
        <f t="shared" si="2"/>
        <v>*</v>
      </c>
    </row>
    <row r="16" spans="2:12" ht="13.5" thickBot="1">
      <c r="B16" s="38" t="s">
        <v>28</v>
      </c>
      <c r="C16" s="75" t="str">
        <f t="shared" si="3"/>
        <v>NA</v>
      </c>
      <c r="D16" s="7"/>
      <c r="E16" s="7"/>
      <c r="F16" s="16"/>
      <c r="G16" s="113" t="str">
        <f t="shared" si="0"/>
        <v>*</v>
      </c>
      <c r="H16" s="16"/>
      <c r="I16" s="16"/>
      <c r="J16" s="16"/>
      <c r="K16" s="113" t="str">
        <f t="shared" si="1"/>
        <v>*</v>
      </c>
      <c r="L16" s="113" t="str">
        <f t="shared" si="2"/>
        <v>*</v>
      </c>
    </row>
    <row r="17" spans="2:12" ht="13.5" thickBot="1">
      <c r="B17" s="46" t="s">
        <v>29</v>
      </c>
      <c r="C17" s="75" t="str">
        <f t="shared" si="3"/>
        <v>NA</v>
      </c>
      <c r="D17" s="115"/>
      <c r="E17" s="115"/>
      <c r="F17" s="116"/>
      <c r="G17" s="117" t="str">
        <f t="shared" si="0"/>
        <v>*</v>
      </c>
      <c r="H17" s="116"/>
      <c r="I17" s="116"/>
      <c r="J17" s="116"/>
      <c r="K17" s="117" t="str">
        <f t="shared" si="1"/>
        <v>*</v>
      </c>
      <c r="L17" s="117" t="str">
        <f t="shared" si="2"/>
        <v>*</v>
      </c>
    </row>
    <row r="18" ht="7.5" customHeight="1"/>
    <row r="19" spans="4:8" ht="16.5" thickBot="1">
      <c r="D19" s="174" t="s">
        <v>65</v>
      </c>
      <c r="E19" s="174"/>
      <c r="F19" s="174"/>
      <c r="G19" s="174"/>
      <c r="H19" s="47">
        <v>92</v>
      </c>
    </row>
    <row r="20" spans="1:8" ht="13.5" thickBot="1">
      <c r="A20" s="188" t="s">
        <v>66</v>
      </c>
      <c r="B20" s="189"/>
      <c r="C20" s="177" t="s">
        <v>61</v>
      </c>
      <c r="D20" s="149" t="s">
        <v>73</v>
      </c>
      <c r="E20" s="163"/>
      <c r="F20" s="149" t="s">
        <v>80</v>
      </c>
      <c r="G20" s="150"/>
      <c r="H20" s="193" t="s">
        <v>7</v>
      </c>
    </row>
    <row r="21" spans="3:8" ht="13.5" thickBot="1">
      <c r="C21" s="187"/>
      <c r="D21" s="43" t="s">
        <v>62</v>
      </c>
      <c r="E21" s="43" t="s">
        <v>63</v>
      </c>
      <c r="F21" s="43" t="s">
        <v>62</v>
      </c>
      <c r="G21" s="190" t="s">
        <v>63</v>
      </c>
      <c r="H21" s="52" t="s">
        <v>64</v>
      </c>
    </row>
    <row r="22" spans="2:8" ht="13.5" thickBot="1">
      <c r="B22" s="35" t="s">
        <v>12</v>
      </c>
      <c r="C22" s="21" t="str">
        <f>IF((D22+F22)&gt;=84,(IF(OR(G22&gt;=H19,H22&gt;=H19),"MET","NOT MET")),"PENDING")</f>
        <v>PENDING</v>
      </c>
      <c r="D22" s="118"/>
      <c r="E22" s="119"/>
      <c r="F22" s="118"/>
      <c r="G22" s="119"/>
      <c r="H22" s="194" t="str">
        <f aca="true" t="shared" si="4" ref="H22:H31">IF(ISERROR(((D22*E22)+(F22*G22))/(D22+F22)),"*",(((D22*E22)+(F22*G22))/(D22+F22)))</f>
        <v>*</v>
      </c>
    </row>
    <row r="23" spans="2:8" ht="13.5" thickBot="1">
      <c r="B23" s="38" t="s">
        <v>23</v>
      </c>
      <c r="C23" s="21" t="str">
        <f>IF((D23+F23)&gt;=84,(IF(OR(G23&gt;=$H$21,H23&gt;=$H$21),"MET","NOT MET")),"NA")</f>
        <v>NA</v>
      </c>
      <c r="D23" s="118"/>
      <c r="E23" s="119"/>
      <c r="F23" s="118"/>
      <c r="G23" s="119"/>
      <c r="H23" s="120" t="str">
        <f t="shared" si="4"/>
        <v>*</v>
      </c>
    </row>
    <row r="24" spans="2:8" ht="13.5" thickBot="1">
      <c r="B24" s="38" t="s">
        <v>14</v>
      </c>
      <c r="C24" s="21" t="str">
        <f aca="true" t="shared" si="5" ref="C24:C31">IF((D24+F24)&gt;=84,(IF(OR(G24&gt;=$H$21,H24&gt;=$H$21),"MET","NOT MET")),"NA")</f>
        <v>NA</v>
      </c>
      <c r="D24" s="118"/>
      <c r="E24" s="119"/>
      <c r="F24" s="118"/>
      <c r="G24" s="119"/>
      <c r="H24" s="120" t="str">
        <f t="shared" si="4"/>
        <v>*</v>
      </c>
    </row>
    <row r="25" spans="2:8" ht="13.5" thickBot="1">
      <c r="B25" s="38" t="s">
        <v>13</v>
      </c>
      <c r="C25" s="21" t="str">
        <f t="shared" si="5"/>
        <v>NA</v>
      </c>
      <c r="D25" s="118"/>
      <c r="E25" s="119"/>
      <c r="F25" s="118"/>
      <c r="G25" s="119"/>
      <c r="H25" s="120" t="str">
        <f t="shared" si="4"/>
        <v>*</v>
      </c>
    </row>
    <row r="26" spans="2:8" ht="13.5" thickBot="1">
      <c r="B26" s="38" t="s">
        <v>25</v>
      </c>
      <c r="C26" s="21" t="str">
        <f t="shared" si="5"/>
        <v>NA</v>
      </c>
      <c r="D26" s="118"/>
      <c r="E26" s="119"/>
      <c r="F26" s="118"/>
      <c r="G26" s="119"/>
      <c r="H26" s="120" t="str">
        <f t="shared" si="4"/>
        <v>*</v>
      </c>
    </row>
    <row r="27" spans="2:8" ht="13.5" thickBot="1">
      <c r="B27" s="38" t="s">
        <v>26</v>
      </c>
      <c r="C27" s="21" t="str">
        <f t="shared" si="5"/>
        <v>NA</v>
      </c>
      <c r="D27" s="118"/>
      <c r="E27" s="119"/>
      <c r="F27" s="118"/>
      <c r="G27" s="119"/>
      <c r="H27" s="120" t="str">
        <f t="shared" si="4"/>
        <v>*</v>
      </c>
    </row>
    <row r="28" spans="2:8" ht="13.5" thickBot="1">
      <c r="B28" s="38" t="s">
        <v>27</v>
      </c>
      <c r="C28" s="21" t="str">
        <f t="shared" si="5"/>
        <v>NA</v>
      </c>
      <c r="D28" s="118"/>
      <c r="E28" s="119"/>
      <c r="F28" s="118"/>
      <c r="G28" s="119"/>
      <c r="H28" s="120" t="str">
        <f t="shared" si="4"/>
        <v>*</v>
      </c>
    </row>
    <row r="29" spans="2:8" ht="13.5" thickBot="1">
      <c r="B29" s="38" t="s">
        <v>24</v>
      </c>
      <c r="C29" s="21" t="str">
        <f t="shared" si="5"/>
        <v>NA</v>
      </c>
      <c r="D29" s="118"/>
      <c r="E29" s="119"/>
      <c r="F29" s="118"/>
      <c r="G29" s="119"/>
      <c r="H29" s="120" t="str">
        <f t="shared" si="4"/>
        <v>*</v>
      </c>
    </row>
    <row r="30" spans="2:8" ht="13.5" thickBot="1">
      <c r="B30" s="38" t="s">
        <v>28</v>
      </c>
      <c r="C30" s="21" t="str">
        <f t="shared" si="5"/>
        <v>NA</v>
      </c>
      <c r="D30" s="118"/>
      <c r="E30" s="119"/>
      <c r="F30" s="118"/>
      <c r="G30" s="119"/>
      <c r="H30" s="120" t="str">
        <f t="shared" si="4"/>
        <v>*</v>
      </c>
    </row>
    <row r="31" spans="2:8" ht="13.5" thickBot="1">
      <c r="B31" s="46" t="s">
        <v>29</v>
      </c>
      <c r="C31" s="21" t="str">
        <f t="shared" si="5"/>
        <v>NA</v>
      </c>
      <c r="D31" s="121"/>
      <c r="E31" s="122"/>
      <c r="F31" s="48"/>
      <c r="G31" s="122"/>
      <c r="H31" s="120" t="str">
        <f t="shared" si="4"/>
        <v>*</v>
      </c>
    </row>
    <row r="32" spans="2:8" ht="7.5" customHeight="1">
      <c r="B32" s="49"/>
      <c r="C32" s="51"/>
      <c r="D32" s="84"/>
      <c r="E32" s="84"/>
      <c r="F32" s="85"/>
      <c r="G32" s="86"/>
      <c r="H32" s="50"/>
    </row>
    <row r="33" spans="4:8" ht="16.5" thickBot="1">
      <c r="D33" s="174" t="s">
        <v>65</v>
      </c>
      <c r="E33" s="174"/>
      <c r="F33" s="174"/>
      <c r="G33" s="174"/>
      <c r="H33" s="47">
        <v>92</v>
      </c>
    </row>
    <row r="34" spans="1:8" ht="13.5" thickBot="1">
      <c r="A34" s="188" t="s">
        <v>67</v>
      </c>
      <c r="B34" s="189"/>
      <c r="C34" s="177" t="s">
        <v>61</v>
      </c>
      <c r="D34" s="149" t="s">
        <v>73</v>
      </c>
      <c r="E34" s="163"/>
      <c r="F34" s="149" t="s">
        <v>80</v>
      </c>
      <c r="G34" s="150"/>
      <c r="H34" s="193" t="s">
        <v>7</v>
      </c>
    </row>
    <row r="35" spans="3:8" ht="13.5" thickBot="1">
      <c r="C35" s="187"/>
      <c r="D35" s="43" t="s">
        <v>62</v>
      </c>
      <c r="E35" s="43" t="s">
        <v>63</v>
      </c>
      <c r="F35" s="43" t="s">
        <v>62</v>
      </c>
      <c r="G35" s="190" t="s">
        <v>63</v>
      </c>
      <c r="H35" s="52" t="s">
        <v>64</v>
      </c>
    </row>
    <row r="36" spans="2:8" ht="13.5" thickBot="1">
      <c r="B36" s="35" t="s">
        <v>12</v>
      </c>
      <c r="C36" s="21" t="str">
        <f>IF((D36+F36)&gt;=84,(IF(OR(G36&gt;=H33,H36&gt;=H33),"MET","NOT MET")),"PENDING")</f>
        <v>PENDING</v>
      </c>
      <c r="D36" s="118"/>
      <c r="E36" s="119"/>
      <c r="F36" s="118"/>
      <c r="G36" s="119"/>
      <c r="H36" s="194" t="str">
        <f aca="true" t="shared" si="6" ref="H36:H45">IF(ISERROR(((D36*E36)+(F36*G36))/(D36+F36)),"*",(((D36*E36)+(F36*G36))/(D36+F36)))</f>
        <v>*</v>
      </c>
    </row>
    <row r="37" spans="2:8" ht="13.5" thickBot="1">
      <c r="B37" s="38" t="s">
        <v>23</v>
      </c>
      <c r="C37" s="21" t="str">
        <f>IF((D37+F37)&gt;=84,(IF(OR(G37&gt;=$H$35,H37&gt;=$H$35),"MET","NOT MET")),"NA")</f>
        <v>NA</v>
      </c>
      <c r="D37" s="118"/>
      <c r="E37" s="119"/>
      <c r="F37" s="118"/>
      <c r="G37" s="119"/>
      <c r="H37" s="120" t="str">
        <f t="shared" si="6"/>
        <v>*</v>
      </c>
    </row>
    <row r="38" spans="2:8" ht="13.5" thickBot="1">
      <c r="B38" s="38" t="s">
        <v>14</v>
      </c>
      <c r="C38" s="21" t="str">
        <f aca="true" t="shared" si="7" ref="C38:C45">IF((D38+F38)&gt;=84,(IF(OR(G38&gt;=$H$35,H38&gt;=$H$35),"MET","NOT MET")),"NA")</f>
        <v>NA</v>
      </c>
      <c r="D38" s="118"/>
      <c r="E38" s="119"/>
      <c r="F38" s="118"/>
      <c r="G38" s="119"/>
      <c r="H38" s="120" t="str">
        <f t="shared" si="6"/>
        <v>*</v>
      </c>
    </row>
    <row r="39" spans="2:8" ht="13.5" thickBot="1">
      <c r="B39" s="38" t="s">
        <v>13</v>
      </c>
      <c r="C39" s="21" t="str">
        <f t="shared" si="7"/>
        <v>NA</v>
      </c>
      <c r="D39" s="118"/>
      <c r="E39" s="119"/>
      <c r="F39" s="118"/>
      <c r="G39" s="119"/>
      <c r="H39" s="120" t="str">
        <f t="shared" si="6"/>
        <v>*</v>
      </c>
    </row>
    <row r="40" spans="2:8" ht="13.5" thickBot="1">
      <c r="B40" s="38" t="s">
        <v>25</v>
      </c>
      <c r="C40" s="21" t="str">
        <f t="shared" si="7"/>
        <v>NA</v>
      </c>
      <c r="D40" s="118"/>
      <c r="E40" s="119"/>
      <c r="F40" s="118"/>
      <c r="G40" s="119"/>
      <c r="H40" s="120" t="str">
        <f t="shared" si="6"/>
        <v>*</v>
      </c>
    </row>
    <row r="41" spans="2:8" ht="13.5" thickBot="1">
      <c r="B41" s="38" t="s">
        <v>26</v>
      </c>
      <c r="C41" s="21" t="str">
        <f t="shared" si="7"/>
        <v>NA</v>
      </c>
      <c r="D41" s="118"/>
      <c r="E41" s="119"/>
      <c r="F41" s="118"/>
      <c r="G41" s="119"/>
      <c r="H41" s="120" t="str">
        <f t="shared" si="6"/>
        <v>*</v>
      </c>
    </row>
    <row r="42" spans="2:8" ht="13.5" thickBot="1">
      <c r="B42" s="38" t="s">
        <v>27</v>
      </c>
      <c r="C42" s="21" t="str">
        <f t="shared" si="7"/>
        <v>NA</v>
      </c>
      <c r="D42" s="118"/>
      <c r="E42" s="119"/>
      <c r="F42" s="118"/>
      <c r="G42" s="119"/>
      <c r="H42" s="120" t="str">
        <f t="shared" si="6"/>
        <v>*</v>
      </c>
    </row>
    <row r="43" spans="2:8" ht="13.5" thickBot="1">
      <c r="B43" s="38" t="s">
        <v>24</v>
      </c>
      <c r="C43" s="21" t="str">
        <f t="shared" si="7"/>
        <v>NA</v>
      </c>
      <c r="D43" s="118"/>
      <c r="E43" s="119"/>
      <c r="F43" s="118"/>
      <c r="G43" s="119"/>
      <c r="H43" s="120" t="str">
        <f t="shared" si="6"/>
        <v>*</v>
      </c>
    </row>
    <row r="44" spans="2:8" ht="13.5" thickBot="1">
      <c r="B44" s="38" t="s">
        <v>28</v>
      </c>
      <c r="C44" s="21" t="str">
        <f t="shared" si="7"/>
        <v>NA</v>
      </c>
      <c r="D44" s="118"/>
      <c r="E44" s="119"/>
      <c r="F44" s="118"/>
      <c r="G44" s="119"/>
      <c r="H44" s="120" t="str">
        <f t="shared" si="6"/>
        <v>*</v>
      </c>
    </row>
    <row r="45" spans="2:8" ht="13.5" thickBot="1">
      <c r="B45" s="46" t="s">
        <v>29</v>
      </c>
      <c r="C45" s="21" t="str">
        <f t="shared" si="7"/>
        <v>NA</v>
      </c>
      <c r="D45" s="121"/>
      <c r="E45" s="122"/>
      <c r="F45" s="48"/>
      <c r="G45" s="122"/>
      <c r="H45" s="120" t="str">
        <f t="shared" si="6"/>
        <v>*</v>
      </c>
    </row>
    <row r="46" ht="6.75" customHeight="1"/>
    <row r="47" spans="2:12" ht="13.5" thickBot="1">
      <c r="B47" s="76" t="s">
        <v>35</v>
      </c>
      <c r="C47" s="185" t="s">
        <v>36</v>
      </c>
      <c r="D47" s="186"/>
      <c r="E47" s="186"/>
      <c r="F47" s="186"/>
      <c r="G47" s="186"/>
      <c r="H47" s="186"/>
      <c r="I47" s="186"/>
      <c r="J47" s="186"/>
      <c r="K47" s="186"/>
      <c r="L47" s="186"/>
    </row>
    <row r="48" spans="2:12" ht="13.5" thickBot="1">
      <c r="B48" s="77" t="s">
        <v>15</v>
      </c>
      <c r="C48" s="183" t="s">
        <v>37</v>
      </c>
      <c r="D48" s="184"/>
      <c r="E48" s="184"/>
      <c r="F48" s="184"/>
      <c r="G48" s="184"/>
      <c r="H48" s="184"/>
      <c r="I48" s="184"/>
      <c r="J48" s="184"/>
      <c r="K48" s="184"/>
      <c r="L48" s="184"/>
    </row>
    <row r="49" spans="2:12" ht="13.5" thickBot="1">
      <c r="B49" s="75" t="s">
        <v>30</v>
      </c>
      <c r="C49" s="183" t="s">
        <v>38</v>
      </c>
      <c r="D49" s="184"/>
      <c r="E49" s="184"/>
      <c r="F49" s="184"/>
      <c r="G49" s="184"/>
      <c r="H49" s="184"/>
      <c r="I49" s="184"/>
      <c r="J49" s="184"/>
      <c r="K49" s="184"/>
      <c r="L49" s="184"/>
    </row>
    <row r="50" spans="2:12" ht="12.75">
      <c r="B50" s="21" t="s">
        <v>39</v>
      </c>
      <c r="C50" s="183" t="s">
        <v>40</v>
      </c>
      <c r="D50" s="184"/>
      <c r="E50" s="184"/>
      <c r="F50" s="184"/>
      <c r="G50" s="184"/>
      <c r="H50" s="184"/>
      <c r="I50" s="184"/>
      <c r="J50" s="184"/>
      <c r="K50" s="184"/>
      <c r="L50" s="184"/>
    </row>
    <row r="51" spans="2:12" ht="13.5" thickBot="1">
      <c r="B51" s="78" t="s">
        <v>5</v>
      </c>
      <c r="C51" s="183" t="s">
        <v>41</v>
      </c>
      <c r="D51" s="184"/>
      <c r="E51" s="184"/>
      <c r="F51" s="184"/>
      <c r="G51" s="184"/>
      <c r="H51" s="184"/>
      <c r="I51" s="184"/>
      <c r="J51" s="184"/>
      <c r="K51" s="184"/>
      <c r="L51" s="184"/>
    </row>
    <row r="52" spans="2:12" ht="15" customHeight="1">
      <c r="B52" s="79" t="s">
        <v>42</v>
      </c>
      <c r="C52" s="183" t="s">
        <v>43</v>
      </c>
      <c r="D52" s="184"/>
      <c r="E52" s="184"/>
      <c r="F52" s="184"/>
      <c r="G52" s="184"/>
      <c r="H52" s="184"/>
      <c r="I52" s="184"/>
      <c r="J52" s="184"/>
      <c r="K52" s="184"/>
      <c r="L52" s="184"/>
    </row>
    <row r="53" ht="13.5" thickBot="1"/>
    <row r="54" spans="1:12" ht="27" customHeight="1">
      <c r="A54" s="138" t="s">
        <v>50</v>
      </c>
      <c r="B54" s="138"/>
      <c r="C54" s="87" t="s">
        <v>9</v>
      </c>
      <c r="D54" s="170" t="s">
        <v>83</v>
      </c>
      <c r="E54" s="170"/>
      <c r="F54" s="170"/>
      <c r="G54" s="166" t="s">
        <v>6</v>
      </c>
      <c r="H54" s="166"/>
      <c r="I54" s="166"/>
      <c r="J54" s="166" t="s">
        <v>31</v>
      </c>
      <c r="K54" s="166"/>
      <c r="L54" s="167"/>
    </row>
    <row r="55" spans="1:12" ht="13.5" customHeight="1">
      <c r="A55" s="34"/>
      <c r="B55" s="38" t="s">
        <v>68</v>
      </c>
      <c r="C55" s="88"/>
      <c r="D55" s="171"/>
      <c r="E55" s="172"/>
      <c r="F55" s="173"/>
      <c r="G55" s="164"/>
      <c r="H55" s="164"/>
      <c r="I55" s="164"/>
      <c r="J55" s="164"/>
      <c r="K55" s="164"/>
      <c r="L55" s="164"/>
    </row>
    <row r="56" spans="1:12" ht="13.5" customHeight="1">
      <c r="A56" s="34"/>
      <c r="B56" s="38" t="s">
        <v>73</v>
      </c>
      <c r="C56" s="89"/>
      <c r="D56" s="164"/>
      <c r="E56" s="164"/>
      <c r="F56" s="164"/>
      <c r="G56" s="164"/>
      <c r="H56" s="164"/>
      <c r="I56" s="164"/>
      <c r="J56" s="164"/>
      <c r="K56" s="164"/>
      <c r="L56" s="165"/>
    </row>
    <row r="57" spans="1:12" ht="13.5" customHeight="1">
      <c r="A57" s="34"/>
      <c r="B57" s="38" t="s">
        <v>80</v>
      </c>
      <c r="C57" s="21" t="str">
        <f>' Summary DISTRICT'!$F$3</f>
        <v>PENDING</v>
      </c>
      <c r="D57" s="168" t="str">
        <f>' Summary DISTRICT'!$C$8</f>
        <v>PENDING</v>
      </c>
      <c r="E57" s="168"/>
      <c r="F57" s="168"/>
      <c r="G57" s="168" t="str">
        <f>' Summary DISTRICT'!$D$8</f>
        <v>PENDING</v>
      </c>
      <c r="H57" s="168"/>
      <c r="I57" s="168"/>
      <c r="J57" s="168" t="str">
        <f>$C$8</f>
        <v>PENDING</v>
      </c>
      <c r="K57" s="168"/>
      <c r="L57" s="169"/>
    </row>
  </sheetData>
  <sheetProtection sheet="1" objects="1" scenarios="1"/>
  <mergeCells count="37">
    <mergeCell ref="A34:B34"/>
    <mergeCell ref="C34:C35"/>
    <mergeCell ref="D34:E34"/>
    <mergeCell ref="F34:G34"/>
    <mergeCell ref="A20:B20"/>
    <mergeCell ref="C20:C21"/>
    <mergeCell ref="D20:E20"/>
    <mergeCell ref="F20:G20"/>
    <mergeCell ref="C51:L51"/>
    <mergeCell ref="C52:L52"/>
    <mergeCell ref="C47:L47"/>
    <mergeCell ref="C48:L48"/>
    <mergeCell ref="C49:L49"/>
    <mergeCell ref="C50:L50"/>
    <mergeCell ref="D19:G19"/>
    <mergeCell ref="D33:G33"/>
    <mergeCell ref="A1:H1"/>
    <mergeCell ref="A2:H2"/>
    <mergeCell ref="F3:H3"/>
    <mergeCell ref="C6:C7"/>
    <mergeCell ref="A3:B3"/>
    <mergeCell ref="D6:G6"/>
    <mergeCell ref="H6:K6"/>
    <mergeCell ref="A6:B6"/>
    <mergeCell ref="G57:I57"/>
    <mergeCell ref="D57:F57"/>
    <mergeCell ref="A54:B54"/>
    <mergeCell ref="G54:I54"/>
    <mergeCell ref="G55:I55"/>
    <mergeCell ref="D54:F54"/>
    <mergeCell ref="D55:F55"/>
    <mergeCell ref="D56:F56"/>
    <mergeCell ref="G56:I56"/>
    <mergeCell ref="J56:L56"/>
    <mergeCell ref="J54:L54"/>
    <mergeCell ref="J55:L55"/>
    <mergeCell ref="J57:L57"/>
  </mergeCells>
  <conditionalFormatting sqref="B48:B51 J55:J57 C55:G55 C56:D57 G56:G57 C22:C32 C8:C17 C36:C45">
    <cfRule type="cellIs" priority="1" dxfId="0" operator="equal" stopIfTrue="1">
      <formula>"MET"</formula>
    </cfRule>
    <cfRule type="cellIs" priority="2" dxfId="1" operator="equal" stopIfTrue="1">
      <formula>"NOT MET"</formula>
    </cfRule>
    <cfRule type="cellIs" priority="3" dxfId="2" operator="equal" stopIfTrue="1">
      <formula>"NA"</formula>
    </cfRule>
  </conditionalFormatting>
  <printOptions/>
  <pageMargins left="0.4" right="0.4" top="0.5" bottom="0.5" header="0.5" footer="0.5"/>
  <pageSetup fitToHeight="1" fitToWidth="1" horizontalDpi="600" verticalDpi="600" orientation="portrait" scale="94" r:id="rId1"/>
  <headerFooter alignWithMargins="0">
    <oddHeader>&amp;L&amp;A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Auty</dc:creator>
  <cp:keywords/>
  <dc:description/>
  <cp:lastModifiedBy>BarrickC</cp:lastModifiedBy>
  <cp:lastPrinted>2007-03-14T23:00:06Z</cp:lastPrinted>
  <dcterms:created xsi:type="dcterms:W3CDTF">2003-06-13T17:31:43Z</dcterms:created>
  <dcterms:modified xsi:type="dcterms:W3CDTF">2008-06-09T23:56:12Z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iority">
    <vt:lpwstr>Legacy</vt:lpwstr>
  </property>
  <property fmtid="{D5CDD505-2E9C-101B-9397-08002B2CF9AE}" pid="3" name="Estimated Creation Date">
    <vt:lpwstr>2008-06-09T00:00:00Z</vt:lpwstr>
  </property>
  <property fmtid="{D5CDD505-2E9C-101B-9397-08002B2CF9AE}" pid="4" name="display_urn:schemas-microsoft-com:office:office#Editor">
    <vt:lpwstr>Cindy Barrick</vt:lpwstr>
  </property>
  <property fmtid="{D5CDD505-2E9C-101B-9397-08002B2CF9AE}" pid="5" name="display_urn:schemas-microsoft-com:office:office#Author">
    <vt:lpwstr>Cindy Barrick</vt:lpwstr>
  </property>
</Properties>
</file>