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Report" sheetId="1" r:id="rId1"/>
    <sheet name="Data" sheetId="2" state="hidden" r:id="rId2"/>
  </sheets>
  <definedNames>
    <definedName name="ARRAdue">'Data'!$S$2:$T$5</definedName>
    <definedName name="PeriodReverse">OFFSET('Data'!$N$2,MATCH('Data'!$N$2,'Data'!$N$3:$N$60,0)+1,0,6,3)</definedName>
    <definedName name="Periods">OFFSET('Data'!$N$2,MATCH('Data'!$N$2,'Data'!$N$3:$N$60,0),0,11,1)</definedName>
    <definedName name="_xlnm.Print_Area" localSheetId="0">'Report'!$B$2:$J$28</definedName>
    <definedName name="RptPeriod">OFFSET('Data'!$C$1,1,MATCH('Report'!$F$3,'Data'!$C$1:$G$1,0)-1,COUNTA('Data'!$C$2:$C$11),1)</definedName>
    <definedName name="RptPeriodYear">'Report'!$K$2:$L$2</definedName>
    <definedName name="YearSelect">'Data'!$A$1:$A$6</definedName>
  </definedNames>
  <calcPr fullCalcOnLoad="1"/>
</workbook>
</file>

<file path=xl/sharedStrings.xml><?xml version="1.0" encoding="utf-8"?>
<sst xmlns="http://schemas.openxmlformats.org/spreadsheetml/2006/main" count="107" uniqueCount="47">
  <si>
    <t>TOTAL</t>
  </si>
  <si>
    <t>Period</t>
  </si>
  <si>
    <t>CITY:</t>
  </si>
  <si>
    <t>STATE:</t>
  </si>
  <si>
    <t>ZIP CODE:</t>
  </si>
  <si>
    <t>Q2</t>
  </si>
  <si>
    <t>Q4</t>
  </si>
  <si>
    <t>Beg</t>
  </si>
  <si>
    <t>End</t>
  </si>
  <si>
    <t>FY</t>
  </si>
  <si>
    <t>FY - QTR</t>
  </si>
  <si>
    <t>QTR</t>
  </si>
  <si>
    <t>Due</t>
  </si>
  <si>
    <t xml:space="preserve"> - select period -</t>
  </si>
  <si>
    <t>- select yr -</t>
  </si>
  <si>
    <t>- date -</t>
  </si>
  <si>
    <t>Holidays</t>
  </si>
  <si>
    <t>Name</t>
  </si>
  <si>
    <t>Report Due:</t>
  </si>
  <si>
    <t>Recipient Name:</t>
  </si>
  <si>
    <t>Address:</t>
  </si>
  <si>
    <t>(Print name of Authorized Representative)</t>
  </si>
  <si>
    <t>REPORT OF DBE AWARDS AND PAYMENTS</t>
  </si>
  <si>
    <t>SIGNATURE:</t>
  </si>
  <si>
    <t>(Total contracts and subcontracts - Federal amount only)</t>
  </si>
  <si>
    <t xml:space="preserve">2. Date this report submitted: </t>
  </si>
  <si>
    <t xml:space="preserve">1. Federal Fiscal Year in which reporting period falls: </t>
  </si>
  <si>
    <r>
      <t xml:space="preserve">7. DBE VENDOR(S)
     </t>
    </r>
    <r>
      <rPr>
        <i/>
        <sz val="10"/>
        <color indexed="9"/>
        <rFont val="Tahoma"/>
        <family val="2"/>
      </rPr>
      <t>(list)</t>
    </r>
  </si>
  <si>
    <t>6. TOTAL NUMBER</t>
  </si>
  <si>
    <t xml:space="preserve">  5.    TOTAL
       DOLLARS</t>
  </si>
  <si>
    <r>
      <t xml:space="preserve">8. TOTALS TO DBEs
</t>
    </r>
    <r>
      <rPr>
        <i/>
        <sz val="10"/>
        <color indexed="9"/>
        <rFont val="Tahoma"/>
        <family val="2"/>
      </rPr>
      <t>(dollars)</t>
    </r>
  </si>
  <si>
    <r>
      <t xml:space="preserve">9. TOTAL TO DBEs
</t>
    </r>
    <r>
      <rPr>
        <i/>
        <sz val="10"/>
        <color indexed="9"/>
        <rFont val="Tahoma"/>
        <family val="2"/>
      </rPr>
      <t>(number)</t>
    </r>
  </si>
  <si>
    <t>10. PERCENT TO DBEs</t>
  </si>
  <si>
    <t>11. SUBMITTED BY:</t>
  </si>
  <si>
    <t>13. Phone #</t>
  </si>
  <si>
    <t xml:space="preserve">3. Reporting Period: </t>
  </si>
  <si>
    <t>AWARDS MADE DURING THIS REPORTING PERIOD</t>
  </si>
  <si>
    <t xml:space="preserve"> the best of my knowledge.</t>
  </si>
  <si>
    <r>
      <t xml:space="preserve">12. Approval:           </t>
    </r>
    <r>
      <rPr>
        <sz val="10"/>
        <rFont val="Tahoma"/>
        <family val="2"/>
      </rPr>
      <t xml:space="preserve">By checking this box      </t>
    </r>
    <r>
      <rPr>
        <b/>
        <u val="single"/>
        <sz val="10"/>
        <rFont val="Tahoma"/>
        <family val="2"/>
      </rPr>
      <t>or</t>
    </r>
    <r>
      <rPr>
        <sz val="10"/>
        <rFont val="Tahoma"/>
        <family val="2"/>
      </rPr>
      <t xml:space="preserve"> signing below, I certify that I am the authorized representative; this document is correct to</t>
    </r>
  </si>
  <si>
    <t>Check Certified Businesses as DBE</t>
  </si>
  <si>
    <t>ARRA Qtr</t>
  </si>
  <si>
    <t>ARRA Due</t>
  </si>
  <si>
    <t>ARRA Q1</t>
  </si>
  <si>
    <t>ARRA Q2</t>
  </si>
  <si>
    <t>ARRA Q3</t>
  </si>
  <si>
    <t>ARRA Q4</t>
  </si>
  <si>
    <t>Revised: 09/30/11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</si>
</sst>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.\ d\,\ yyyy"/>
    <numFmt numFmtId="165" formatCode="mmm\ d\,\ yyyy"/>
    <numFmt numFmtId="166" formatCode="mm/dd/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ahoma"/>
      <family val="2"/>
    </font>
    <font>
      <sz val="8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sz val="6"/>
      <color indexed="55"/>
      <name val="Tahoma"/>
      <family val="2"/>
    </font>
    <font>
      <b/>
      <sz val="6"/>
      <color indexed="55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Verdana"/>
      <family val="3"/>
    </font>
    <font>
      <sz val="8"/>
      <color indexed="55"/>
      <name val="Tahoma"/>
      <family val="2"/>
    </font>
    <font>
      <sz val="10"/>
      <color indexed="9"/>
      <name val="Arial"/>
      <family val="2"/>
    </font>
    <font>
      <sz val="11"/>
      <color indexed="9"/>
      <name val="Tahoma"/>
      <family val="2"/>
    </font>
    <font>
      <i/>
      <sz val="10"/>
      <color indexed="9"/>
      <name val="Tahoma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0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8"/>
      <color theme="0" tint="-0.3499799966812134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lightUp">
        <fgColor indexed="22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dotted"/>
      <top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>
        <color indexed="23"/>
      </left>
      <right style="thin">
        <color indexed="23"/>
      </right>
      <top/>
      <bottom/>
    </border>
    <border>
      <left style="thin"/>
      <right style="dashed"/>
      <top/>
      <bottom style="thin"/>
    </border>
    <border>
      <left/>
      <right/>
      <top style="thin"/>
      <bottom/>
    </border>
    <border>
      <left style="thin"/>
      <right style="dotted"/>
      <top/>
      <bottom style="thin"/>
    </border>
    <border>
      <left style="thin"/>
      <right style="thin"/>
      <top/>
      <bottom style="hair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hair"/>
    </border>
    <border>
      <left style="dotted"/>
      <right style="thin"/>
      <top/>
      <bottom style="thin"/>
    </border>
    <border>
      <left style="dotted"/>
      <right/>
      <top/>
      <bottom style="hair"/>
    </border>
    <border>
      <left style="dotted"/>
      <right/>
      <top style="hair"/>
      <bottom style="hair"/>
    </border>
    <border>
      <left style="dotted"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ashed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/>
      <top/>
      <bottom/>
    </border>
    <border>
      <left/>
      <right style="thin">
        <color indexed="23"/>
      </right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2" fillId="0" borderId="0">
      <alignment horizontal="left" vertical="top"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Border="1" applyAlignment="1" applyProtection="1">
      <alignment wrapText="1"/>
      <protection/>
    </xf>
    <xf numFmtId="0" fontId="12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wrapText="1"/>
      <protection/>
    </xf>
    <xf numFmtId="44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3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Alignment="1" applyProtection="1">
      <alignment horizontal="right" indent="1"/>
      <protection/>
    </xf>
    <xf numFmtId="0" fontId="5" fillId="0" borderId="10" xfId="0" applyNumberFormat="1" applyFont="1" applyBorder="1" applyAlignment="1" applyProtection="1">
      <alignment horizontal="left" indent="1"/>
      <protection locked="0"/>
    </xf>
    <xf numFmtId="0" fontId="8" fillId="0" borderId="0" xfId="0" applyNumberFormat="1" applyFont="1" applyAlignment="1" applyProtection="1">
      <alignment horizontal="left" indent="2"/>
      <protection/>
    </xf>
    <xf numFmtId="0" fontId="6" fillId="0" borderId="0" xfId="0" applyNumberFormat="1" applyFont="1" applyBorder="1" applyAlignment="1" applyProtection="1">
      <alignment/>
      <protection/>
    </xf>
    <xf numFmtId="42" fontId="5" fillId="0" borderId="11" xfId="0" applyNumberFormat="1" applyFont="1" applyBorder="1" applyAlignment="1" applyProtection="1">
      <alignment/>
      <protection locked="0"/>
    </xf>
    <xf numFmtId="41" fontId="5" fillId="0" borderId="12" xfId="0" applyNumberFormat="1" applyFont="1" applyBorder="1" applyAlignment="1" applyProtection="1">
      <alignment/>
      <protection locked="0"/>
    </xf>
    <xf numFmtId="41" fontId="5" fillId="0" borderId="13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42" fontId="8" fillId="0" borderId="15" xfId="0" applyNumberFormat="1" applyFont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NumberFormat="1" applyFont="1" applyFill="1" applyAlignment="1" applyProtection="1">
      <alignment horizontal="center"/>
      <protection hidden="1"/>
    </xf>
    <xf numFmtId="0" fontId="19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right" indent="1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vertical="top" indent="6"/>
      <protection/>
    </xf>
    <xf numFmtId="0" fontId="0" fillId="0" borderId="0" xfId="0" applyBorder="1" applyAlignment="1" applyProtection="1">
      <alignment horizontal="left" vertical="top" indent="6"/>
      <protection/>
    </xf>
    <xf numFmtId="165" fontId="6" fillId="0" borderId="0" xfId="0" applyNumberFormat="1" applyFont="1" applyBorder="1" applyAlignment="1" applyProtection="1">
      <alignment/>
      <protection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56" applyFont="1">
      <alignment horizontal="left" vertical="top" wrapText="1"/>
      <protection/>
    </xf>
    <xf numFmtId="0" fontId="17" fillId="0" borderId="0" xfId="56" applyFont="1">
      <alignment horizontal="left" vertical="top" wrapText="1"/>
      <protection/>
    </xf>
    <xf numFmtId="0" fontId="15" fillId="0" borderId="0" xfId="56" applyFont="1" applyAlignment="1">
      <alignment horizontal="center" vertical="top" wrapText="1"/>
      <protection/>
    </xf>
    <xf numFmtId="0" fontId="15" fillId="0" borderId="0" xfId="56" applyFont="1" applyAlignment="1">
      <alignment horizontal="center" wrapText="1"/>
      <protection/>
    </xf>
    <xf numFmtId="0" fontId="15" fillId="0" borderId="0" xfId="0" applyNumberFormat="1" applyFont="1" applyBorder="1" applyAlignment="1">
      <alignment/>
    </xf>
    <xf numFmtId="42" fontId="5" fillId="0" borderId="17" xfId="0" applyNumberFormat="1" applyFont="1" applyBorder="1" applyAlignment="1" applyProtection="1">
      <alignment/>
      <protection locked="0"/>
    </xf>
    <xf numFmtId="10" fontId="5" fillId="0" borderId="18" xfId="0" applyNumberFormat="1" applyFont="1" applyBorder="1" applyAlignment="1" applyProtection="1">
      <alignment horizontal="center"/>
      <protection/>
    </xf>
    <xf numFmtId="42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0" fontId="15" fillId="0" borderId="19" xfId="0" applyNumberFormat="1" applyFont="1" applyBorder="1" applyAlignment="1">
      <alignment/>
    </xf>
    <xf numFmtId="0" fontId="15" fillId="0" borderId="20" xfId="0" applyNumberFormat="1" applyFont="1" applyBorder="1" applyAlignment="1">
      <alignment/>
    </xf>
    <xf numFmtId="0" fontId="15" fillId="0" borderId="21" xfId="0" applyNumberFormat="1" applyFont="1" applyBorder="1" applyAlignment="1">
      <alignment/>
    </xf>
    <xf numFmtId="0" fontId="17" fillId="0" borderId="22" xfId="56" applyFont="1" applyBorder="1" applyAlignment="1">
      <alignment horizontal="center" wrapText="1"/>
      <protection/>
    </xf>
    <xf numFmtId="0" fontId="17" fillId="0" borderId="23" xfId="56" applyFont="1" applyBorder="1" applyAlignment="1">
      <alignment horizontal="center" wrapText="1"/>
      <protection/>
    </xf>
    <xf numFmtId="0" fontId="15" fillId="0" borderId="24" xfId="57" applyFont="1" applyFill="1" applyBorder="1" applyAlignment="1">
      <alignment horizontal="center"/>
      <protection/>
    </xf>
    <xf numFmtId="0" fontId="15" fillId="0" borderId="25" xfId="57" applyFont="1" applyFill="1" applyBorder="1" applyAlignment="1">
      <alignment horizontal="center"/>
      <protection/>
    </xf>
    <xf numFmtId="0" fontId="17" fillId="0" borderId="26" xfId="57" applyFont="1" applyBorder="1" applyAlignment="1">
      <alignment horizontal="center"/>
      <protection/>
    </xf>
    <xf numFmtId="0" fontId="17" fillId="0" borderId="27" xfId="57" applyFont="1" applyBorder="1" applyAlignment="1">
      <alignment horizontal="center"/>
      <protection/>
    </xf>
    <xf numFmtId="0" fontId="17" fillId="0" borderId="28" xfId="56" applyFont="1" applyBorder="1" applyAlignment="1">
      <alignment horizontal="center"/>
      <protection/>
    </xf>
    <xf numFmtId="0" fontId="15" fillId="34" borderId="22" xfId="56" applyFont="1" applyFill="1" applyBorder="1" applyAlignment="1">
      <alignment horizontal="center" wrapText="1"/>
      <protection/>
    </xf>
    <xf numFmtId="0" fontId="17" fillId="34" borderId="26" xfId="56" applyFont="1" applyFill="1" applyBorder="1" applyAlignment="1">
      <alignment horizontal="center" wrapText="1"/>
      <protection/>
    </xf>
    <xf numFmtId="0" fontId="15" fillId="35" borderId="24" xfId="57" applyFont="1" applyFill="1" applyBorder="1" applyAlignment="1">
      <alignment horizontal="center"/>
      <protection/>
    </xf>
    <xf numFmtId="49" fontId="17" fillId="0" borderId="29" xfId="56" applyNumberFormat="1" applyFont="1" applyBorder="1" applyAlignment="1">
      <alignment horizontal="center" wrapText="1"/>
      <protection/>
    </xf>
    <xf numFmtId="0" fontId="23" fillId="0" borderId="0" xfId="57" applyFont="1" applyBorder="1" applyAlignment="1">
      <alignment horizontal="center"/>
      <protection/>
    </xf>
    <xf numFmtId="37" fontId="5" fillId="0" borderId="30" xfId="0" applyNumberFormat="1" applyFont="1" applyBorder="1" applyAlignment="1" applyProtection="1">
      <alignment horizontal="center"/>
      <protection locked="0"/>
    </xf>
    <xf numFmtId="37" fontId="5" fillId="0" borderId="31" xfId="0" applyNumberFormat="1" applyFont="1" applyBorder="1" applyAlignment="1" applyProtection="1">
      <alignment horizontal="center"/>
      <protection locked="0"/>
    </xf>
    <xf numFmtId="37" fontId="5" fillId="0" borderId="32" xfId="0" applyNumberFormat="1" applyFont="1" applyBorder="1" applyAlignment="1" applyProtection="1">
      <alignment horizontal="center"/>
      <protection locked="0"/>
    </xf>
    <xf numFmtId="37" fontId="5" fillId="0" borderId="33" xfId="0" applyNumberFormat="1" applyFont="1" applyBorder="1" applyAlignment="1" applyProtection="1">
      <alignment horizontal="center"/>
      <protection locked="0"/>
    </xf>
    <xf numFmtId="10" fontId="5" fillId="0" borderId="34" xfId="0" applyNumberFormat="1" applyFont="1" applyBorder="1" applyAlignment="1" applyProtection="1">
      <alignment horizontal="center"/>
      <protection/>
    </xf>
    <xf numFmtId="10" fontId="5" fillId="0" borderId="35" xfId="0" applyNumberFormat="1" applyFont="1" applyBorder="1" applyAlignment="1" applyProtection="1">
      <alignment horizontal="center"/>
      <protection/>
    </xf>
    <xf numFmtId="10" fontId="8" fillId="0" borderId="26" xfId="0" applyNumberFormat="1" applyFont="1" applyBorder="1" applyAlignment="1" applyProtection="1">
      <alignment horizontal="center"/>
      <protection/>
    </xf>
    <xf numFmtId="37" fontId="8" fillId="0" borderId="36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left" indent="1"/>
      <protection locked="0"/>
    </xf>
    <xf numFmtId="49" fontId="15" fillId="0" borderId="0" xfId="0" applyNumberFormat="1" applyFont="1" applyAlignment="1">
      <alignment horizontal="center"/>
    </xf>
    <xf numFmtId="0" fontId="17" fillId="0" borderId="37" xfId="56" applyFont="1" applyBorder="1" applyAlignment="1">
      <alignment horizontal="center" wrapText="1"/>
      <protection/>
    </xf>
    <xf numFmtId="0" fontId="17" fillId="0" borderId="38" xfId="56" applyFont="1" applyBorder="1" applyAlignment="1">
      <alignment horizontal="center" wrapText="1"/>
      <protection/>
    </xf>
    <xf numFmtId="0" fontId="17" fillId="34" borderId="0" xfId="0" applyNumberFormat="1" applyFont="1" applyFill="1" applyAlignment="1">
      <alignment/>
    </xf>
    <xf numFmtId="0" fontId="17" fillId="34" borderId="0" xfId="0" applyFont="1" applyFill="1" applyAlignment="1">
      <alignment/>
    </xf>
    <xf numFmtId="166" fontId="17" fillId="34" borderId="0" xfId="0" applyNumberFormat="1" applyFont="1" applyFill="1" applyAlignment="1">
      <alignment horizontal="center"/>
    </xf>
    <xf numFmtId="0" fontId="17" fillId="0" borderId="0" xfId="56" applyFont="1">
      <alignment horizontal="left" vertical="top" wrapText="1"/>
      <protection/>
    </xf>
    <xf numFmtId="166" fontId="15" fillId="0" borderId="0" xfId="56" applyNumberFormat="1" applyFont="1">
      <alignment horizontal="left" vertical="top" wrapText="1"/>
      <protection/>
    </xf>
    <xf numFmtId="166" fontId="15" fillId="0" borderId="0" xfId="56" applyNumberFormat="1" applyFont="1">
      <alignment horizontal="left" vertical="top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24" fillId="0" borderId="0" xfId="0" applyNumberFormat="1" applyFont="1" applyAlignment="1" applyProtection="1">
      <alignment horizontal="left"/>
      <protection/>
    </xf>
    <xf numFmtId="0" fontId="24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44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165" fontId="6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wrapText="1"/>
      <protection/>
    </xf>
    <xf numFmtId="1" fontId="25" fillId="0" borderId="0" xfId="0" applyNumberFormat="1" applyFont="1" applyFill="1" applyBorder="1" applyAlignment="1" applyProtection="1">
      <alignment horizontal="left" indent="8"/>
      <protection/>
    </xf>
    <xf numFmtId="49" fontId="5" fillId="0" borderId="10" xfId="0" applyNumberFormat="1" applyFont="1" applyBorder="1" applyAlignment="1" applyProtection="1">
      <alignment horizontal="left" indent="1"/>
      <protection locked="0"/>
    </xf>
    <xf numFmtId="49" fontId="8" fillId="0" borderId="0" xfId="0" applyNumberFormat="1" applyFont="1" applyAlignment="1" applyProtection="1">
      <alignment wrapText="1"/>
      <protection/>
    </xf>
    <xf numFmtId="0" fontId="5" fillId="0" borderId="0" xfId="0" applyNumberFormat="1" applyFont="1" applyFill="1" applyAlignment="1" applyProtection="1">
      <alignment vertical="top"/>
      <protection/>
    </xf>
    <xf numFmtId="0" fontId="7" fillId="0" borderId="10" xfId="0" applyNumberFormat="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indent="5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8" fillId="0" borderId="0" xfId="0" applyNumberFormat="1" applyFont="1" applyFill="1" applyAlignment="1" applyProtection="1">
      <alignment horizontal="right" indent="1"/>
      <protection/>
    </xf>
    <xf numFmtId="0" fontId="14" fillId="0" borderId="0" xfId="0" applyNumberFormat="1" applyFont="1" applyBorder="1" applyAlignment="1" applyProtection="1">
      <alignment horizontal="right" inden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horizontal="left" indent="2"/>
      <protection/>
    </xf>
    <xf numFmtId="49" fontId="0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Border="1" applyAlignment="1" applyProtection="1">
      <alignment vertical="top"/>
      <protection/>
    </xf>
    <xf numFmtId="49" fontId="5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right" indent="1"/>
      <protection/>
    </xf>
    <xf numFmtId="49" fontId="5" fillId="0" borderId="10" xfId="0" applyNumberFormat="1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56" applyFont="1" applyAlignment="1">
      <alignment vertical="center" wrapText="1"/>
      <protection/>
    </xf>
    <xf numFmtId="166" fontId="17" fillId="0" borderId="0" xfId="0" applyNumberFormat="1" applyFont="1" applyAlignment="1">
      <alignment vertical="center"/>
    </xf>
    <xf numFmtId="166" fontId="17" fillId="0" borderId="0" xfId="56" applyNumberFormat="1" applyFont="1" applyAlignment="1">
      <alignment vertical="center" wrapText="1"/>
      <protection/>
    </xf>
    <xf numFmtId="0" fontId="15" fillId="32" borderId="0" xfId="56" applyFont="1" applyFill="1">
      <alignment horizontal="left" vertical="top" wrapText="1"/>
      <protection/>
    </xf>
    <xf numFmtId="49" fontId="64" fillId="0" borderId="0" xfId="0" applyNumberFormat="1" applyFont="1" applyFill="1" applyAlignment="1" applyProtection="1">
      <alignment horizontal="left"/>
      <protection/>
    </xf>
    <xf numFmtId="0" fontId="64" fillId="0" borderId="0" xfId="0" applyNumberFormat="1" applyFont="1" applyFill="1" applyAlignment="1" applyProtection="1">
      <alignment horizontal="left"/>
      <protection/>
    </xf>
    <xf numFmtId="49" fontId="65" fillId="0" borderId="0" xfId="0" applyNumberFormat="1" applyFont="1" applyFill="1" applyAlignment="1" applyProtection="1">
      <alignment horizontal="left"/>
      <protection/>
    </xf>
    <xf numFmtId="0" fontId="64" fillId="0" borderId="0" xfId="0" applyNumberFormat="1" applyFont="1" applyFill="1" applyAlignment="1" applyProtection="1">
      <alignment horizontal="center"/>
      <protection/>
    </xf>
    <xf numFmtId="0" fontId="65" fillId="0" borderId="0" xfId="0" applyNumberFormat="1" applyFont="1" applyFill="1" applyAlignment="1" applyProtection="1">
      <alignment horizontal="left"/>
      <protection/>
    </xf>
    <xf numFmtId="14" fontId="15" fillId="0" borderId="0" xfId="56" applyNumberFormat="1" applyFont="1">
      <alignment horizontal="left" vertical="top" wrapText="1"/>
      <protection/>
    </xf>
    <xf numFmtId="49" fontId="66" fillId="0" borderId="0" xfId="0" applyNumberFormat="1" applyFont="1" applyAlignment="1" applyProtection="1">
      <alignment horizontal="left"/>
      <protection/>
    </xf>
    <xf numFmtId="0" fontId="7" fillId="0" borderId="39" xfId="0" applyNumberFormat="1" applyFont="1" applyFill="1" applyBorder="1" applyAlignment="1" applyProtection="1">
      <alignment horizontal="left" wrapText="1" indent="1"/>
      <protection locked="0"/>
    </xf>
    <xf numFmtId="0" fontId="0" fillId="0" borderId="39" xfId="0" applyBorder="1" applyAlignment="1" applyProtection="1">
      <alignment horizontal="left" wrapText="1" indent="1"/>
      <protection locked="0"/>
    </xf>
    <xf numFmtId="0" fontId="0" fillId="0" borderId="40" xfId="0" applyBorder="1" applyAlignment="1" applyProtection="1">
      <alignment horizontal="left" indent="1"/>
      <protection locked="0"/>
    </xf>
    <xf numFmtId="0" fontId="7" fillId="0" borderId="10" xfId="0" applyNumberFormat="1" applyFont="1" applyBorder="1" applyAlignment="1" applyProtection="1">
      <alignment horizontal="left" indent="1"/>
      <protection locked="0"/>
    </xf>
    <xf numFmtId="0" fontId="28" fillId="0" borderId="16" xfId="52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alignment/>
      <protection/>
    </xf>
    <xf numFmtId="0" fontId="5" fillId="0" borderId="41" xfId="0" applyFont="1" applyFill="1" applyBorder="1" applyAlignment="1" applyProtection="1">
      <alignment horizontal="left" vertical="top" indent="11"/>
      <protection/>
    </xf>
    <xf numFmtId="0" fontId="0" fillId="0" borderId="42" xfId="0" applyBorder="1" applyAlignment="1" applyProtection="1">
      <alignment horizontal="left" vertical="top" indent="11"/>
      <protection/>
    </xf>
    <xf numFmtId="0" fontId="0" fillId="0" borderId="43" xfId="0" applyBorder="1" applyAlignment="1" applyProtection="1">
      <alignment horizontal="left" vertical="top" indent="11"/>
      <protection/>
    </xf>
    <xf numFmtId="0" fontId="7" fillId="0" borderId="10" xfId="0" applyNumberFormat="1" applyFont="1" applyFill="1" applyBorder="1" applyAlignment="1" applyProtection="1">
      <alignment horizontal="left" wrapText="1" indent="1"/>
      <protection locked="0"/>
    </xf>
    <xf numFmtId="0" fontId="0" fillId="0" borderId="28" xfId="0" applyBorder="1" applyAlignment="1" applyProtection="1">
      <alignment horizontal="left" indent="1"/>
      <protection locked="0"/>
    </xf>
    <xf numFmtId="0" fontId="8" fillId="0" borderId="0" xfId="0" applyNumberFormat="1" applyFont="1" applyAlignment="1" applyProtection="1">
      <alignment horizontal="right" indent="1"/>
      <protection/>
    </xf>
    <xf numFmtId="0" fontId="5" fillId="0" borderId="39" xfId="0" applyNumberFormat="1" applyFont="1" applyBorder="1" applyAlignment="1" applyProtection="1">
      <alignment horizontal="left" indent="1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5" xfId="0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left" indent="1"/>
      <protection locked="0"/>
    </xf>
    <xf numFmtId="0" fontId="8" fillId="0" borderId="46" xfId="0" applyFont="1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LI" xfId="56"/>
    <cellStyle name="Normal_OR16X0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4</xdr:row>
      <xdr:rowOff>238125</xdr:rowOff>
    </xdr:from>
    <xdr:ext cx="8591550" cy="942975"/>
    <xdr:sp>
      <xdr:nvSpPr>
        <xdr:cNvPr id="1" name="AutoShape 4"/>
        <xdr:cNvSpPr>
          <a:spLocks/>
        </xdr:cNvSpPr>
      </xdr:nvSpPr>
      <xdr:spPr>
        <a:xfrm>
          <a:off x="200025" y="1219200"/>
          <a:ext cx="8591550" cy="942975"/>
        </a:xfrm>
        <a:prstGeom prst="flowChartAlternateProcess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171450</xdr:colOff>
      <xdr:row>4</xdr:row>
      <xdr:rowOff>142875</xdr:rowOff>
    </xdr:from>
    <xdr:to>
      <xdr:col>2</xdr:col>
      <xdr:colOff>152400</xdr:colOff>
      <xdr:row>5</xdr:row>
      <xdr:rowOff>28575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342900" y="1123950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</a:t>
          </a:r>
        </a:p>
      </xdr:txBody>
    </xdr:sp>
    <xdr:clientData/>
  </xdr:twoCellAnchor>
  <xdr:twoCellAnchor>
    <xdr:from>
      <xdr:col>5</xdr:col>
      <xdr:colOff>1038225</xdr:colOff>
      <xdr:row>16</xdr:row>
      <xdr:rowOff>0</xdr:rowOff>
    </xdr:from>
    <xdr:to>
      <xdr:col>6</xdr:col>
      <xdr:colOff>0</xdr:colOff>
      <xdr:row>16</xdr:row>
      <xdr:rowOff>28575</xdr:rowOff>
    </xdr:to>
    <xdr:sp>
      <xdr:nvSpPr>
        <xdr:cNvPr id="3" name="Rectangle 29"/>
        <xdr:cNvSpPr>
          <a:spLocks/>
        </xdr:cNvSpPr>
      </xdr:nvSpPr>
      <xdr:spPr>
        <a:xfrm>
          <a:off x="4819650" y="4381500"/>
          <a:ext cx="104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15</xdr:row>
      <xdr:rowOff>0</xdr:rowOff>
    </xdr:from>
    <xdr:to>
      <xdr:col>6</xdr:col>
      <xdr:colOff>0</xdr:colOff>
      <xdr:row>15</xdr:row>
      <xdr:rowOff>28575</xdr:rowOff>
    </xdr:to>
    <xdr:sp>
      <xdr:nvSpPr>
        <xdr:cNvPr id="4" name="Rectangle 30"/>
        <xdr:cNvSpPr>
          <a:spLocks/>
        </xdr:cNvSpPr>
      </xdr:nvSpPr>
      <xdr:spPr>
        <a:xfrm>
          <a:off x="4819650" y="4000500"/>
          <a:ext cx="104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17</xdr:row>
      <xdr:rowOff>0</xdr:rowOff>
    </xdr:from>
    <xdr:to>
      <xdr:col>6</xdr:col>
      <xdr:colOff>0</xdr:colOff>
      <xdr:row>17</xdr:row>
      <xdr:rowOff>28575</xdr:rowOff>
    </xdr:to>
    <xdr:sp>
      <xdr:nvSpPr>
        <xdr:cNvPr id="5" name="Rectangle 31"/>
        <xdr:cNvSpPr>
          <a:spLocks/>
        </xdr:cNvSpPr>
      </xdr:nvSpPr>
      <xdr:spPr>
        <a:xfrm>
          <a:off x="4819650" y="4762500"/>
          <a:ext cx="104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18</xdr:row>
      <xdr:rowOff>0</xdr:rowOff>
    </xdr:from>
    <xdr:to>
      <xdr:col>6</xdr:col>
      <xdr:colOff>0</xdr:colOff>
      <xdr:row>18</xdr:row>
      <xdr:rowOff>28575</xdr:rowOff>
    </xdr:to>
    <xdr:sp>
      <xdr:nvSpPr>
        <xdr:cNvPr id="6" name="Rectangle 32"/>
        <xdr:cNvSpPr>
          <a:spLocks/>
        </xdr:cNvSpPr>
      </xdr:nvSpPr>
      <xdr:spPr>
        <a:xfrm>
          <a:off x="4819650" y="5143500"/>
          <a:ext cx="104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19</xdr:row>
      <xdr:rowOff>0</xdr:rowOff>
    </xdr:from>
    <xdr:to>
      <xdr:col>6</xdr:col>
      <xdr:colOff>0</xdr:colOff>
      <xdr:row>19</xdr:row>
      <xdr:rowOff>28575</xdr:rowOff>
    </xdr:to>
    <xdr:sp>
      <xdr:nvSpPr>
        <xdr:cNvPr id="7" name="Rectangle 33"/>
        <xdr:cNvSpPr>
          <a:spLocks/>
        </xdr:cNvSpPr>
      </xdr:nvSpPr>
      <xdr:spPr>
        <a:xfrm>
          <a:off x="4819650" y="5524500"/>
          <a:ext cx="104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4.cbs.state.or.us/ex/dir/omwesb/search/index.cfm?fuseaction=co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showRowColHeaders="0" tabSelected="1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2.57421875" style="6" customWidth="1"/>
    <col min="2" max="2" width="2.7109375" style="6" customWidth="1"/>
    <col min="3" max="6" width="17.140625" style="6" customWidth="1"/>
    <col min="7" max="9" width="18.140625" style="6" customWidth="1"/>
    <col min="10" max="10" width="4.7109375" style="6" customWidth="1"/>
    <col min="11" max="11" width="7.57421875" style="86" customWidth="1"/>
    <col min="12" max="16" width="7.57421875" style="6" customWidth="1"/>
    <col min="17" max="16384" width="9.140625" style="6" customWidth="1"/>
  </cols>
  <sheetData>
    <row r="1" spans="2:16" s="3" customFormat="1" ht="9" customHeight="1">
      <c r="B1" s="10"/>
      <c r="C1" s="11"/>
      <c r="D1" s="11"/>
      <c r="E1" s="11"/>
      <c r="F1" s="11"/>
      <c r="G1" s="11"/>
      <c r="H1" s="11"/>
      <c r="I1" s="11"/>
      <c r="J1" s="11"/>
      <c r="K1" s="96"/>
      <c r="L1" s="11"/>
      <c r="M1" s="2"/>
      <c r="N1" s="1"/>
      <c r="O1" s="1"/>
      <c r="P1" s="1"/>
    </row>
    <row r="2" spans="2:16" s="3" customFormat="1" ht="26.25" customHeight="1">
      <c r="B2" s="141"/>
      <c r="C2" s="141"/>
      <c r="D2" s="141"/>
      <c r="E2" s="115" t="s">
        <v>22</v>
      </c>
      <c r="F2" s="115"/>
      <c r="G2" s="115"/>
      <c r="H2" s="115"/>
      <c r="I2" s="115"/>
      <c r="K2" s="129" t="str">
        <f>K3</f>
        <v>- select yr -</v>
      </c>
      <c r="L2" s="130">
        <f>IF(OR($E$4=$K$4,LEFT($E$4,4)="ARRA"),"",IF(ISERROR(VLOOKUP($E$4,PeriodReverse,3,0)),"*select diff period below*",VLOOKUP($E$4,PeriodReverse,3,0)))</f>
      </c>
      <c r="N2" s="1"/>
      <c r="O2" s="1"/>
      <c r="P2" s="1"/>
    </row>
    <row r="3" spans="2:16" s="3" customFormat="1" ht="21" customHeight="1">
      <c r="B3" s="99"/>
      <c r="E3" s="103" t="s">
        <v>26</v>
      </c>
      <c r="F3" s="101" t="s">
        <v>14</v>
      </c>
      <c r="H3" s="103" t="s">
        <v>25</v>
      </c>
      <c r="I3" s="102"/>
      <c r="K3" s="131" t="str">
        <f>Data!$A$1</f>
        <v>- select yr -</v>
      </c>
      <c r="L3" s="132"/>
      <c r="N3" s="1"/>
      <c r="O3" s="1"/>
      <c r="P3" s="1"/>
    </row>
    <row r="4" spans="2:16" s="3" customFormat="1" ht="21" customHeight="1">
      <c r="B4" s="100"/>
      <c r="D4" s="103" t="s">
        <v>35</v>
      </c>
      <c r="E4" s="149" t="s">
        <v>13</v>
      </c>
      <c r="F4" s="149"/>
      <c r="G4" s="104" t="s">
        <v>18</v>
      </c>
      <c r="H4" s="105">
        <f>IF(AND(LEFT($E$4,4)="ARRA",$F$3&lt;&gt;$K$3,$F$3&lt;&gt;""),VLOOKUP($E$4,ARRAdue,2),IF(ISERROR(VLOOKUP($E$4,PeriodReverse,2,0)),"",VLOOKUP($E$4,PeriodReverse,2,0)))</f>
      </c>
      <c r="I4" s="15"/>
      <c r="J4" s="15"/>
      <c r="K4" s="133" t="str">
        <f>Data!$C$2</f>
        <v> - select period -</v>
      </c>
      <c r="L4" s="132"/>
      <c r="N4" s="1"/>
      <c r="O4" s="1"/>
      <c r="P4" s="1"/>
    </row>
    <row r="5" spans="2:16" s="4" customFormat="1" ht="21" customHeight="1">
      <c r="B5" s="31"/>
      <c r="F5" s="2"/>
      <c r="G5" s="2"/>
      <c r="H5" s="2"/>
      <c r="I5" s="2"/>
      <c r="J5" s="2"/>
      <c r="K5" s="121"/>
      <c r="L5" s="122"/>
      <c r="N5" s="2"/>
      <c r="O5" s="2"/>
      <c r="P5" s="2"/>
    </row>
    <row r="6" spans="2:16" s="4" customFormat="1" ht="21" customHeight="1">
      <c r="B6" s="147" t="s">
        <v>19</v>
      </c>
      <c r="C6" s="147"/>
      <c r="D6" s="156"/>
      <c r="E6" s="156"/>
      <c r="F6" s="156"/>
      <c r="G6" s="156"/>
      <c r="H6" s="5"/>
      <c r="I6" s="5"/>
      <c r="J6" s="5"/>
      <c r="K6" s="114"/>
      <c r="L6" s="5"/>
      <c r="M6" s="13"/>
      <c r="N6" s="2"/>
      <c r="O6" s="2"/>
      <c r="P6" s="2"/>
    </row>
    <row r="7" spans="2:16" s="4" customFormat="1" ht="21" customHeight="1">
      <c r="B7" s="147" t="s">
        <v>20</v>
      </c>
      <c r="C7" s="147"/>
      <c r="D7" s="148"/>
      <c r="E7" s="148"/>
      <c r="F7" s="148"/>
      <c r="G7" s="148"/>
      <c r="H7" s="5"/>
      <c r="I7" s="5"/>
      <c r="J7" s="5"/>
      <c r="K7" s="87"/>
      <c r="L7" s="5"/>
      <c r="M7" s="13"/>
      <c r="N7" s="2"/>
      <c r="O7" s="2"/>
      <c r="P7" s="2"/>
    </row>
    <row r="8" spans="2:16" s="4" customFormat="1" ht="21" customHeight="1">
      <c r="B8" s="17"/>
      <c r="C8" s="17" t="s">
        <v>2</v>
      </c>
      <c r="D8" s="148"/>
      <c r="E8" s="148"/>
      <c r="F8" s="32" t="s">
        <v>3</v>
      </c>
      <c r="G8" s="18"/>
      <c r="H8" s="32" t="s">
        <v>4</v>
      </c>
      <c r="I8" s="75"/>
      <c r="J8" s="5"/>
      <c r="K8" s="87"/>
      <c r="L8" s="5"/>
      <c r="M8" s="13"/>
      <c r="N8" s="2"/>
      <c r="O8" s="2"/>
      <c r="P8" s="2"/>
    </row>
    <row r="9" spans="2:16" s="4" customFormat="1" ht="9" customHeight="1">
      <c r="B9" s="17"/>
      <c r="C9" s="17"/>
      <c r="D9" s="5"/>
      <c r="E9" s="5"/>
      <c r="F9" s="32"/>
      <c r="G9" s="33"/>
      <c r="H9" s="32"/>
      <c r="I9" s="34"/>
      <c r="J9" s="5"/>
      <c r="K9" s="87"/>
      <c r="L9" s="5"/>
      <c r="M9" s="13"/>
      <c r="O9" s="2"/>
      <c r="P9" s="2"/>
    </row>
    <row r="10" spans="3:11" s="26" customFormat="1" ht="18" customHeight="1">
      <c r="C10" s="29"/>
      <c r="D10" s="30"/>
      <c r="E10" s="27"/>
      <c r="F10" s="28"/>
      <c r="G10" s="27"/>
      <c r="H10" s="97"/>
      <c r="J10" s="85"/>
      <c r="K10" s="88"/>
    </row>
    <row r="11" spans="1:11" ht="25.5" customHeight="1">
      <c r="A11" s="4"/>
      <c r="B11" s="154" t="s">
        <v>36</v>
      </c>
      <c r="C11" s="154"/>
      <c r="D11" s="154"/>
      <c r="E11" s="154"/>
      <c r="F11" s="155"/>
      <c r="G11" s="119" t="s">
        <v>29</v>
      </c>
      <c r="H11" s="24" t="s">
        <v>28</v>
      </c>
      <c r="I11" s="19"/>
      <c r="K11" s="87"/>
    </row>
    <row r="12" spans="2:10" ht="30" customHeight="1">
      <c r="B12" s="112"/>
      <c r="C12" s="150" t="s">
        <v>24</v>
      </c>
      <c r="D12" s="151"/>
      <c r="E12" s="152"/>
      <c r="F12" s="153"/>
      <c r="G12" s="48"/>
      <c r="H12" s="67"/>
      <c r="I12" s="50"/>
      <c r="J12" s="51"/>
    </row>
    <row r="13" spans="3:11" s="26" customFormat="1" ht="15.75" customHeight="1">
      <c r="C13" s="29"/>
      <c r="D13" s="30"/>
      <c r="G13" s="27"/>
      <c r="H13" s="27"/>
      <c r="I13" s="27"/>
      <c r="J13" s="30"/>
      <c r="K13" s="89"/>
    </row>
    <row r="14" spans="2:11" ht="25.5" customHeight="1">
      <c r="B14" s="154" t="s">
        <v>27</v>
      </c>
      <c r="C14" s="154"/>
      <c r="D14" s="154"/>
      <c r="E14" s="154"/>
      <c r="F14" s="155"/>
      <c r="G14" s="24" t="s">
        <v>30</v>
      </c>
      <c r="H14" s="24" t="s">
        <v>31</v>
      </c>
      <c r="I14" s="24" t="s">
        <v>32</v>
      </c>
      <c r="K14" s="6"/>
    </row>
    <row r="15" spans="2:11" ht="30" customHeight="1">
      <c r="B15" s="16"/>
      <c r="C15" s="145"/>
      <c r="D15" s="145"/>
      <c r="E15" s="145"/>
      <c r="F15" s="146"/>
      <c r="G15" s="21"/>
      <c r="H15" s="68"/>
      <c r="I15" s="49">
        <f>IF(OR($G$12=0,$G15=0),0,$G15/$G$12)</f>
        <v>0</v>
      </c>
      <c r="K15" s="6"/>
    </row>
    <row r="16" spans="2:11" ht="30" customHeight="1">
      <c r="B16" s="16"/>
      <c r="C16" s="136"/>
      <c r="D16" s="136"/>
      <c r="E16" s="136"/>
      <c r="F16" s="138"/>
      <c r="G16" s="22"/>
      <c r="H16" s="69"/>
      <c r="I16" s="71">
        <f>IF(OR($G$12=0,$G16=0),0,$G16/$G$12)</f>
        <v>0</v>
      </c>
      <c r="K16" s="6"/>
    </row>
    <row r="17" spans="2:11" ht="30" customHeight="1">
      <c r="B17" s="16"/>
      <c r="C17" s="136"/>
      <c r="D17" s="136"/>
      <c r="E17" s="137"/>
      <c r="F17" s="138"/>
      <c r="G17" s="22"/>
      <c r="H17" s="69"/>
      <c r="I17" s="71">
        <f>IF(OR($G$12=0,$G17=0),0,$G17/$G$12)</f>
        <v>0</v>
      </c>
      <c r="K17" s="6"/>
    </row>
    <row r="18" spans="2:11" ht="30" customHeight="1">
      <c r="B18" s="16"/>
      <c r="C18" s="136"/>
      <c r="D18" s="136"/>
      <c r="E18" s="137"/>
      <c r="F18" s="138"/>
      <c r="G18" s="22"/>
      <c r="H18" s="69"/>
      <c r="I18" s="71">
        <f>IF(OR($G$12=0,$G18=0),0,$G18/$G$12)</f>
        <v>0</v>
      </c>
      <c r="K18" s="6"/>
    </row>
    <row r="19" spans="2:11" ht="30" customHeight="1">
      <c r="B19" s="16"/>
      <c r="C19" s="136"/>
      <c r="D19" s="136"/>
      <c r="E19" s="137"/>
      <c r="F19" s="138"/>
      <c r="G19" s="23"/>
      <c r="H19" s="70"/>
      <c r="I19" s="72">
        <f>IF(OR($G$12=0,$G19=0),0,$G19/$G$12)</f>
        <v>0</v>
      </c>
      <c r="K19" s="6"/>
    </row>
    <row r="20" spans="2:11" ht="30" customHeight="1">
      <c r="B20" s="7"/>
      <c r="C20" s="140" t="s">
        <v>39</v>
      </c>
      <c r="D20" s="140"/>
      <c r="E20" s="140"/>
      <c r="F20" s="111" t="s">
        <v>0</v>
      </c>
      <c r="G20" s="25">
        <f>SUM(G15:G19)</f>
        <v>0</v>
      </c>
      <c r="H20" s="74">
        <f>SUM(H15:H19)</f>
        <v>0</v>
      </c>
      <c r="I20" s="73">
        <f>SUM(I15:I19)</f>
        <v>0</v>
      </c>
      <c r="K20" s="6"/>
    </row>
    <row r="21" spans="3:12" ht="12" customHeight="1">
      <c r="C21" s="4"/>
      <c r="D21" s="4"/>
      <c r="E21" s="12"/>
      <c r="F21" s="12"/>
      <c r="G21" s="12"/>
      <c r="H21" s="12"/>
      <c r="I21" s="12"/>
      <c r="J21" s="12"/>
      <c r="K21" s="90"/>
      <c r="L21" s="12"/>
    </row>
    <row r="22" spans="2:14" ht="20.25" customHeight="1">
      <c r="B22" s="7"/>
      <c r="C22" s="32" t="s">
        <v>33</v>
      </c>
      <c r="D22" s="139"/>
      <c r="E22" s="139"/>
      <c r="F22" s="139"/>
      <c r="G22" s="120"/>
      <c r="H22" s="120"/>
      <c r="I22" s="120"/>
      <c r="J22" s="120"/>
      <c r="K22" s="93"/>
      <c r="L22" s="39"/>
      <c r="N22" s="8"/>
    </row>
    <row r="23" spans="2:14" ht="12.75">
      <c r="B23" s="5"/>
      <c r="C23" s="5"/>
      <c r="D23" s="113" t="s">
        <v>21</v>
      </c>
      <c r="F23" s="106"/>
      <c r="G23" s="106"/>
      <c r="H23" s="5"/>
      <c r="I23" s="106"/>
      <c r="J23" s="5"/>
      <c r="K23" s="94"/>
      <c r="L23" s="5"/>
      <c r="N23" s="8"/>
    </row>
    <row r="24" spans="2:14" ht="11.25" customHeight="1">
      <c r="B24" s="37"/>
      <c r="C24" s="38"/>
      <c r="D24" s="38"/>
      <c r="E24" s="38"/>
      <c r="F24" s="38"/>
      <c r="G24" s="38"/>
      <c r="H24" s="38"/>
      <c r="I24" s="38"/>
      <c r="J24" s="38"/>
      <c r="K24" s="92"/>
      <c r="L24" s="36"/>
      <c r="N24" s="8"/>
    </row>
    <row r="25" spans="2:16" ht="14.25" customHeight="1">
      <c r="B25" s="157" t="s">
        <v>38</v>
      </c>
      <c r="C25" s="158"/>
      <c r="D25" s="158"/>
      <c r="E25" s="158"/>
      <c r="F25" s="158"/>
      <c r="G25" s="158"/>
      <c r="H25" s="158"/>
      <c r="I25" s="158"/>
      <c r="J25" s="159"/>
      <c r="K25" s="91"/>
      <c r="L25" s="35"/>
      <c r="M25" s="9"/>
      <c r="N25" s="7"/>
      <c r="O25" s="7"/>
      <c r="P25" s="7"/>
    </row>
    <row r="26" spans="2:14" ht="14.25" customHeight="1">
      <c r="B26" s="142" t="s">
        <v>37</v>
      </c>
      <c r="C26" s="143"/>
      <c r="D26" s="143"/>
      <c r="E26" s="143"/>
      <c r="F26" s="143"/>
      <c r="G26" s="143"/>
      <c r="H26" s="143"/>
      <c r="I26" s="143"/>
      <c r="J26" s="144"/>
      <c r="K26" s="92"/>
      <c r="L26" s="36"/>
      <c r="N26" s="8"/>
    </row>
    <row r="27" spans="2:14" ht="6.75" customHeight="1">
      <c r="B27" s="107"/>
      <c r="C27" s="108"/>
      <c r="D27" s="108"/>
      <c r="E27" s="108"/>
      <c r="F27" s="108"/>
      <c r="G27" s="108"/>
      <c r="H27" s="108"/>
      <c r="I27" s="108"/>
      <c r="J27" s="109"/>
      <c r="K27" s="92"/>
      <c r="L27" s="36"/>
      <c r="N27" s="8"/>
    </row>
    <row r="28" spans="2:12" ht="22.5" customHeight="1">
      <c r="B28" s="116"/>
      <c r="C28" s="117" t="s">
        <v>23</v>
      </c>
      <c r="D28" s="118"/>
      <c r="E28" s="118"/>
      <c r="F28" s="118"/>
      <c r="H28" s="110" t="s">
        <v>34</v>
      </c>
      <c r="I28" s="98"/>
      <c r="J28" s="116"/>
      <c r="L28" s="20"/>
    </row>
    <row r="29" spans="2:14" ht="12.75">
      <c r="B29" s="5"/>
      <c r="C29" s="5"/>
      <c r="E29" s="5"/>
      <c r="H29" s="5"/>
      <c r="L29" s="5"/>
      <c r="N29" s="8"/>
    </row>
    <row r="30" spans="2:16" ht="12.75">
      <c r="B30" s="135" t="s">
        <v>46</v>
      </c>
      <c r="G30" s="8"/>
      <c r="H30" s="8"/>
      <c r="I30" s="8"/>
      <c r="J30" s="8"/>
      <c r="K30" s="95"/>
      <c r="L30" s="8"/>
      <c r="M30" s="8"/>
      <c r="N30" s="8"/>
      <c r="O30" s="8"/>
      <c r="P30" s="8"/>
    </row>
  </sheetData>
  <sheetProtection password="C4F5" sheet="1" objects="1" scenarios="1" selectLockedCells="1"/>
  <mergeCells count="19">
    <mergeCell ref="B25:J25"/>
    <mergeCell ref="C17:F17"/>
    <mergeCell ref="C18:F18"/>
    <mergeCell ref="E4:F4"/>
    <mergeCell ref="C12:F12"/>
    <mergeCell ref="B11:F11"/>
    <mergeCell ref="B14:F14"/>
    <mergeCell ref="D6:G6"/>
    <mergeCell ref="B6:C6"/>
    <mergeCell ref="C19:F19"/>
    <mergeCell ref="D22:F22"/>
    <mergeCell ref="C20:E20"/>
    <mergeCell ref="B2:D2"/>
    <mergeCell ref="B26:J26"/>
    <mergeCell ref="C15:F15"/>
    <mergeCell ref="C16:F16"/>
    <mergeCell ref="B7:C7"/>
    <mergeCell ref="D7:G7"/>
    <mergeCell ref="D8:E8"/>
  </mergeCells>
  <conditionalFormatting sqref="I15:I20 G20:H20">
    <cfRule type="cellIs" priority="1" dxfId="1" operator="equal" stopIfTrue="1">
      <formula>0</formula>
    </cfRule>
  </conditionalFormatting>
  <conditionalFormatting sqref="H4">
    <cfRule type="cellIs" priority="2" dxfId="0" operator="equal" stopIfTrue="1">
      <formula>"- date -"</formula>
    </cfRule>
  </conditionalFormatting>
  <dataValidations count="2">
    <dataValidation type="list" allowBlank="1" showInputMessage="1" showErrorMessage="1" sqref="E4:F4">
      <formula1>IF(OR($F$3="",$F$3=$K$3),Periods,RptPeriod)</formula1>
    </dataValidation>
    <dataValidation type="list" allowBlank="1" showInputMessage="1" showErrorMessage="1" sqref="F3">
      <formula1>IF(OR($E$4="",$E$4=$K$4,LEFT($E$4,4)="ARRA"),YearSelect,RptPeriodYear)</formula1>
    </dataValidation>
  </dataValidations>
  <hyperlinks>
    <hyperlink ref="C20:E20" r:id="rId1" display="Check Certified Businesses as DBE"/>
  </hyperlinks>
  <printOptions/>
  <pageMargins left="0.52" right="0.25" top="0.25" bottom="0.54" header="0.5" footer="0.17"/>
  <pageSetup fitToHeight="1" fitToWidth="1" horizontalDpi="600" verticalDpi="600" orientation="landscape" r:id="rId4"/>
  <headerFooter alignWithMargins="0">
    <oddFooter>&amp;L&amp;"Small Fonts,Regular"&amp;7Revised: 3/26/2010&amp;R&amp;"Small Fonts,Regular"&amp;7Printed:  &amp;D  &amp;T</oddFooter>
  </headerFooter>
  <ignoredErrors>
    <ignoredError sqref="A12 A16:A19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1.57421875" style="45" bestFit="1" customWidth="1"/>
    <col min="2" max="2" width="3.57421875" style="46" customWidth="1"/>
    <col min="3" max="7" width="22.140625" style="43" bestFit="1" customWidth="1"/>
    <col min="8" max="8" width="9.140625" style="43" customWidth="1"/>
    <col min="9" max="9" width="4.421875" style="42" bestFit="1" customWidth="1"/>
    <col min="10" max="10" width="4.28125" style="14" bestFit="1" customWidth="1"/>
    <col min="11" max="12" width="7.28125" style="40" bestFit="1" customWidth="1"/>
    <col min="13" max="13" width="8.7109375" style="42" customWidth="1"/>
    <col min="14" max="14" width="22.140625" style="14" bestFit="1" customWidth="1"/>
    <col min="15" max="15" width="8.421875" style="41" bestFit="1" customWidth="1"/>
    <col min="16" max="16" width="9.140625" style="45" customWidth="1"/>
    <col min="17" max="17" width="9.7109375" style="83" bestFit="1" customWidth="1"/>
    <col min="18" max="18" width="1.7109375" style="43" customWidth="1"/>
    <col min="19" max="19" width="9.140625" style="43" customWidth="1"/>
    <col min="20" max="20" width="9.7109375" style="43" bestFit="1" customWidth="1"/>
    <col min="21" max="16384" width="9.140625" style="43" customWidth="1"/>
  </cols>
  <sheetData>
    <row r="1" spans="1:20" ht="13.5" customHeight="1">
      <c r="A1" s="65" t="s">
        <v>14</v>
      </c>
      <c r="B1" s="62"/>
      <c r="C1" s="61">
        <f>A2</f>
        <v>2017</v>
      </c>
      <c r="D1" s="59" t="str">
        <f>A3</f>
        <v>2018</v>
      </c>
      <c r="E1" s="59" t="str">
        <f>A4</f>
        <v>2019</v>
      </c>
      <c r="F1" s="59" t="str">
        <f>A5</f>
        <v>2020</v>
      </c>
      <c r="G1" s="60" t="str">
        <f>A6</f>
        <v>2021</v>
      </c>
      <c r="I1" s="123" t="s">
        <v>9</v>
      </c>
      <c r="J1" s="124" t="s">
        <v>11</v>
      </c>
      <c r="K1" s="126" t="s">
        <v>7</v>
      </c>
      <c r="L1" s="126" t="s">
        <v>8</v>
      </c>
      <c r="M1" s="123" t="s">
        <v>10</v>
      </c>
      <c r="N1" s="124" t="s">
        <v>1</v>
      </c>
      <c r="O1" s="124" t="s">
        <v>12</v>
      </c>
      <c r="P1" s="125" t="s">
        <v>17</v>
      </c>
      <c r="Q1" s="127" t="s">
        <v>16</v>
      </c>
      <c r="S1" s="82" t="s">
        <v>40</v>
      </c>
      <c r="T1" s="82" t="s">
        <v>41</v>
      </c>
    </row>
    <row r="2" spans="1:20" s="44" customFormat="1" ht="13.5" customHeight="1">
      <c r="A2" s="64">
        <f ca="1">INT(TEXT(NOW(),"yyyy"))</f>
        <v>2017</v>
      </c>
      <c r="B2" s="63"/>
      <c r="C2" s="47" t="s">
        <v>13</v>
      </c>
      <c r="D2" s="47" t="str">
        <f>$C$2</f>
        <v> - select period -</v>
      </c>
      <c r="E2" s="47" t="str">
        <f>$C$2</f>
        <v> - select period -</v>
      </c>
      <c r="F2" s="47" t="str">
        <f>$C$2</f>
        <v> - select period -</v>
      </c>
      <c r="G2" s="52" t="str">
        <f>$C$2</f>
        <v> - select period -</v>
      </c>
      <c r="I2" s="79"/>
      <c r="J2" s="80"/>
      <c r="K2" s="81"/>
      <c r="L2" s="81"/>
      <c r="M2" s="79"/>
      <c r="N2" s="42" t="str">
        <f>$C$2</f>
        <v> - select period -</v>
      </c>
      <c r="O2" s="76" t="s">
        <v>15</v>
      </c>
      <c r="P2" s="76" t="str">
        <f>A1</f>
        <v>- select yr -</v>
      </c>
      <c r="Q2" s="84">
        <v>40224</v>
      </c>
      <c r="S2" s="43" t="str">
        <f>$C5</f>
        <v>ARRA Q1</v>
      </c>
      <c r="T2" s="134" t="e">
        <f>IF(ISERROR(VLOOKUP(Report!$F$3&amp;"-Q"&amp;RIGHT($S2,1),Data!$M:$O,3,0)),DATE(YEAR(VLOOKUP(Report!$F$3&amp;"-Q"&amp;RIGHT($S2,1),Data!$M:$O,3,1)),MONTH(VLOOKUP(Report!$F$3&amp;"-Q"&amp;RIGHT($S2,1),Data!$M:$O,3,1))+3,1),VLOOKUP(Report!$F$3&amp;"-Q"&amp;RIGHT($S2,1),Data!$M:$O,3,0))</f>
        <v>#N/A</v>
      </c>
    </row>
    <row r="3" spans="1:20" ht="13.5" customHeight="1">
      <c r="A3" s="57" t="str">
        <f>LEFT(A2,LEN(A2)-4)&amp;RIGHT(A2,4)+1</f>
        <v>2018</v>
      </c>
      <c r="B3" s="55" t="s">
        <v>5</v>
      </c>
      <c r="C3" s="47" t="str">
        <f aca="true" t="shared" si="0" ref="C3:G4">VLOOKUP(RIGHT(C$1,4)&amp;"-"&amp;$B3,$M:$N,2,FALSE)</f>
        <v>Oct. 1, 2016  -  Mar. 31, 2017</v>
      </c>
      <c r="D3" s="47" t="str">
        <f t="shared" si="0"/>
        <v>Oct. 1, 2017  -  Mar. 31, 2018</v>
      </c>
      <c r="E3" s="47" t="str">
        <f t="shared" si="0"/>
        <v>Oct. 1, 2018  -  Mar. 31, 2019</v>
      </c>
      <c r="F3" s="47" t="str">
        <f t="shared" si="0"/>
        <v>ARRA Q1</v>
      </c>
      <c r="G3" s="52" t="str">
        <f t="shared" si="0"/>
        <v>ARRA Q3</v>
      </c>
      <c r="I3" s="42">
        <v>2010</v>
      </c>
      <c r="J3" s="14" t="s">
        <v>5</v>
      </c>
      <c r="K3" s="40">
        <v>40087</v>
      </c>
      <c r="L3" s="40">
        <v>40268</v>
      </c>
      <c r="M3" s="42" t="str">
        <f>I3&amp;"-"&amp;J3</f>
        <v>2010-Q2</v>
      </c>
      <c r="N3" s="14" t="str">
        <f>IF(AND($P4=$A$2,$P3&lt;&gt;$A$2),$N$2,TEXT(K3,"mmm. d, yyy")&amp;"  -  "&amp;TEXT(L3,"mmm. d, yyy"))</f>
        <v>Oct. 1, 2009  -  Mar. 31, 2010</v>
      </c>
      <c r="O3" s="40">
        <v>40299</v>
      </c>
      <c r="P3" s="46">
        <f>I3</f>
        <v>2010</v>
      </c>
      <c r="Q3" s="83">
        <v>40329</v>
      </c>
      <c r="S3" s="43" t="str">
        <f>$C6</f>
        <v>ARRA Q2</v>
      </c>
      <c r="T3" s="134" t="e">
        <f>IF(ISERROR(VLOOKUP(Report!$F$3&amp;"-Q"&amp;RIGHT($S3,1),Data!$M:$O,3,0)),DATE(YEAR(VLOOKUP(Report!$F$3&amp;"-Q"&amp;RIGHT($S3,1),Data!$M:$O,3,1)),MONTH(VLOOKUP(Report!$F$3&amp;"-Q"&amp;RIGHT($S3,1),Data!$M:$O,3,1))+3,1),VLOOKUP(Report!$F$3&amp;"-Q"&amp;RIGHT($S3,1),Data!$M:$O,3,0))</f>
        <v>#N/A</v>
      </c>
    </row>
    <row r="4" spans="1:20" ht="13.5" customHeight="1" thickBot="1">
      <c r="A4" s="57" t="str">
        <f>LEFT(A3,LEN(A3)-4)&amp;RIGHT(A3,4)+1</f>
        <v>2019</v>
      </c>
      <c r="B4" s="56" t="s">
        <v>6</v>
      </c>
      <c r="C4" s="53" t="str">
        <f t="shared" si="0"/>
        <v>Apr. 1, 2017  -  Sep. 30, 2017</v>
      </c>
      <c r="D4" s="53" t="str">
        <f t="shared" si="0"/>
        <v>Apr. 1, 2018  -  Sep. 30, 2018</v>
      </c>
      <c r="E4" s="53" t="str">
        <f t="shared" si="0"/>
        <v>Apr. 1, 2019  -  Sep. 30, 2019</v>
      </c>
      <c r="F4" s="53" t="str">
        <f t="shared" si="0"/>
        <v>ARRA Q2</v>
      </c>
      <c r="G4" s="54" t="str">
        <f t="shared" si="0"/>
        <v>ARRA Q4</v>
      </c>
      <c r="I4" s="42">
        <v>2010</v>
      </c>
      <c r="J4" s="14" t="s">
        <v>6</v>
      </c>
      <c r="K4" s="40">
        <v>40269</v>
      </c>
      <c r="L4" s="40">
        <v>40451</v>
      </c>
      <c r="M4" s="42" t="str">
        <f>I4&amp;"-"&amp;J4</f>
        <v>2010-Q4</v>
      </c>
      <c r="N4" s="14" t="str">
        <f aca="true" t="shared" si="1" ref="N4:N9">IF(AND($P5=$A$2,$P4&lt;&gt;$A$2),$N$2,TEXT(K4,"mmm. d, yyy")&amp;"  -  "&amp;TEXT(L4,"mmm. d, yyy"))</f>
        <v>Apr. 1, 2010  -  Sep. 30, 2010</v>
      </c>
      <c r="O4" s="40">
        <v>40483</v>
      </c>
      <c r="P4" s="46">
        <f aca="true" t="shared" si="2" ref="P4:P60">I4</f>
        <v>2010</v>
      </c>
      <c r="Q4" s="83">
        <v>40333</v>
      </c>
      <c r="S4" s="43" t="str">
        <f>$C7</f>
        <v>ARRA Q3</v>
      </c>
      <c r="T4" s="134" t="e">
        <f>IF(ISERROR(VLOOKUP(Report!$F$3&amp;"-Q"&amp;RIGHT($S4,1),Data!$M:$O,3,0)),DATE(YEAR(VLOOKUP(Report!$F$3&amp;"-Q"&amp;RIGHT($S4,1),Data!$M:$O,3,1)),MONTH(VLOOKUP(Report!$F$3&amp;"-Q"&amp;RIGHT($S4,1),Data!$M:$O,3,1))+3,1),VLOOKUP(Report!$F$3&amp;"-Q"&amp;RIGHT($S4,1),Data!$M:$O,3,0))</f>
        <v>#N/A</v>
      </c>
    </row>
    <row r="5" spans="1:20" ht="13.5" customHeight="1">
      <c r="A5" s="57" t="str">
        <f>LEFT(A4,LEN(A4)-4)&amp;RIGHT(A4,4)+1</f>
        <v>2020</v>
      </c>
      <c r="B5" s="77"/>
      <c r="C5" s="128" t="s">
        <v>42</v>
      </c>
      <c r="D5" s="43" t="str">
        <f>$C5</f>
        <v>ARRA Q1</v>
      </c>
      <c r="E5" s="43" t="str">
        <f>$C5</f>
        <v>ARRA Q1</v>
      </c>
      <c r="F5" s="43" t="str">
        <f>$C5</f>
        <v>ARRA Q1</v>
      </c>
      <c r="G5" s="43" t="str">
        <f>$C5</f>
        <v>ARRA Q1</v>
      </c>
      <c r="I5" s="42">
        <f>I3+1</f>
        <v>2011</v>
      </c>
      <c r="J5" s="14" t="s">
        <v>5</v>
      </c>
      <c r="K5" s="40">
        <f aca="true" t="shared" si="3" ref="K5:L24">DATE(YEAR(K3)+1,MONTH(K3),DAY(K3))</f>
        <v>40452</v>
      </c>
      <c r="L5" s="40">
        <f t="shared" si="3"/>
        <v>40633</v>
      </c>
      <c r="M5" s="42" t="str">
        <f>I5&amp;"-"&amp;J5</f>
        <v>2011-Q2</v>
      </c>
      <c r="N5" s="14" t="str">
        <f t="shared" si="1"/>
        <v>Oct. 1, 2010  -  Mar. 31, 2011</v>
      </c>
      <c r="O5" s="40">
        <f>DATE(YEAR(O3)+1,MONTH(O3),DAY(O3))</f>
        <v>40664</v>
      </c>
      <c r="P5" s="46">
        <f t="shared" si="2"/>
        <v>2011</v>
      </c>
      <c r="Q5" s="83">
        <v>40427</v>
      </c>
      <c r="S5" s="43" t="str">
        <f>$C8</f>
        <v>ARRA Q4</v>
      </c>
      <c r="T5" s="134" t="e">
        <f>IF(ISERROR(VLOOKUP(Report!$F$3&amp;"-Q"&amp;RIGHT($S5,1),Data!$M:$O,3,0)),DATE(YEAR(VLOOKUP(Report!$F$3&amp;"-Q"&amp;RIGHT($S5,1),Data!$M:$O,3,1)),MONTH(VLOOKUP(Report!$F$3&amp;"-Q"&amp;RIGHT($S5,1),Data!$M:$O,3,1))+3,1),VLOOKUP(Report!$F$3&amp;"-Q"&amp;RIGHT($S5,1),Data!$M:$O,3,0))</f>
        <v>#N/A</v>
      </c>
    </row>
    <row r="6" spans="1:17" ht="13.5" customHeight="1" thickBot="1">
      <c r="A6" s="58" t="str">
        <f>LEFT(A5,LEN(A5)-4)&amp;RIGHT(A5,4)+1</f>
        <v>2021</v>
      </c>
      <c r="B6" s="78"/>
      <c r="C6" s="128" t="s">
        <v>43</v>
      </c>
      <c r="D6" s="43" t="str">
        <f aca="true" t="shared" si="4" ref="D6:G8">$C6</f>
        <v>ARRA Q2</v>
      </c>
      <c r="E6" s="43" t="str">
        <f t="shared" si="4"/>
        <v>ARRA Q2</v>
      </c>
      <c r="F6" s="43" t="str">
        <f t="shared" si="4"/>
        <v>ARRA Q2</v>
      </c>
      <c r="G6" s="43" t="str">
        <f t="shared" si="4"/>
        <v>ARRA Q2</v>
      </c>
      <c r="I6" s="42">
        <f aca="true" t="shared" si="5" ref="I6:I60">I4+1</f>
        <v>2011</v>
      </c>
      <c r="J6" s="14" t="s">
        <v>6</v>
      </c>
      <c r="K6" s="40">
        <f t="shared" si="3"/>
        <v>40634</v>
      </c>
      <c r="L6" s="40">
        <f t="shared" si="3"/>
        <v>40816</v>
      </c>
      <c r="M6" s="42" t="str">
        <f aca="true" t="shared" si="6" ref="M6:M60">I6&amp;"-"&amp;J6</f>
        <v>2011-Q4</v>
      </c>
      <c r="N6" s="14" t="str">
        <f t="shared" si="1"/>
        <v>Apr. 1, 2011  -  Sep. 30, 2011</v>
      </c>
      <c r="O6" s="40">
        <f aca="true" t="shared" si="7" ref="O6:O60">DATE(YEAR(O4)+1,MONTH(O4),DAY(O4))</f>
        <v>40848</v>
      </c>
      <c r="P6" s="46">
        <f t="shared" si="2"/>
        <v>2011</v>
      </c>
      <c r="Q6" s="83">
        <v>40476</v>
      </c>
    </row>
    <row r="7" spans="1:17" ht="13.5" customHeight="1">
      <c r="A7" s="66"/>
      <c r="C7" s="128" t="s">
        <v>44</v>
      </c>
      <c r="D7" s="43" t="str">
        <f t="shared" si="4"/>
        <v>ARRA Q3</v>
      </c>
      <c r="E7" s="43" t="str">
        <f t="shared" si="4"/>
        <v>ARRA Q3</v>
      </c>
      <c r="F7" s="43" t="str">
        <f t="shared" si="4"/>
        <v>ARRA Q3</v>
      </c>
      <c r="G7" s="43" t="str">
        <f t="shared" si="4"/>
        <v>ARRA Q3</v>
      </c>
      <c r="I7" s="42">
        <f t="shared" si="5"/>
        <v>2012</v>
      </c>
      <c r="J7" s="14" t="s">
        <v>5</v>
      </c>
      <c r="K7" s="40">
        <f t="shared" si="3"/>
        <v>40817</v>
      </c>
      <c r="L7" s="40">
        <f t="shared" si="3"/>
        <v>40999</v>
      </c>
      <c r="M7" s="42" t="str">
        <f t="shared" si="6"/>
        <v>2012-Q2</v>
      </c>
      <c r="N7" s="14" t="str">
        <f t="shared" si="1"/>
        <v>Oct. 1, 2011  -  Mar. 31, 2012</v>
      </c>
      <c r="O7" s="40">
        <f t="shared" si="7"/>
        <v>41030</v>
      </c>
      <c r="P7" s="46">
        <f t="shared" si="2"/>
        <v>2012</v>
      </c>
      <c r="Q7" s="83">
        <v>40537</v>
      </c>
    </row>
    <row r="8" spans="1:16" ht="13.5" customHeight="1">
      <c r="A8" s="66"/>
      <c r="C8" s="128" t="s">
        <v>45</v>
      </c>
      <c r="D8" s="43" t="str">
        <f t="shared" si="4"/>
        <v>ARRA Q4</v>
      </c>
      <c r="E8" s="43" t="str">
        <f t="shared" si="4"/>
        <v>ARRA Q4</v>
      </c>
      <c r="F8" s="43" t="str">
        <f t="shared" si="4"/>
        <v>ARRA Q4</v>
      </c>
      <c r="G8" s="43" t="str">
        <f t="shared" si="4"/>
        <v>ARRA Q4</v>
      </c>
      <c r="I8" s="42">
        <f t="shared" si="5"/>
        <v>2012</v>
      </c>
      <c r="J8" s="14" t="s">
        <v>6</v>
      </c>
      <c r="K8" s="40">
        <f t="shared" si="3"/>
        <v>41000</v>
      </c>
      <c r="L8" s="40">
        <f t="shared" si="3"/>
        <v>41182</v>
      </c>
      <c r="M8" s="42" t="str">
        <f t="shared" si="6"/>
        <v>2012-Q4</v>
      </c>
      <c r="N8" s="14" t="str">
        <f t="shared" si="1"/>
        <v>Apr. 1, 2012  -  Sep. 30, 2012</v>
      </c>
      <c r="O8" s="40">
        <f t="shared" si="7"/>
        <v>41214</v>
      </c>
      <c r="P8" s="46">
        <f t="shared" si="2"/>
        <v>2012</v>
      </c>
    </row>
    <row r="9" spans="1:16" ht="13.5" customHeight="1">
      <c r="A9" s="66"/>
      <c r="I9" s="42">
        <f t="shared" si="5"/>
        <v>2013</v>
      </c>
      <c r="J9" s="14" t="s">
        <v>5</v>
      </c>
      <c r="K9" s="40">
        <f t="shared" si="3"/>
        <v>41183</v>
      </c>
      <c r="L9" s="40">
        <f t="shared" si="3"/>
        <v>41364</v>
      </c>
      <c r="M9" s="42" t="str">
        <f t="shared" si="6"/>
        <v>2013-Q2</v>
      </c>
      <c r="N9" s="14" t="str">
        <f t="shared" si="1"/>
        <v>Oct. 1, 2012  -  Mar. 31, 2013</v>
      </c>
      <c r="O9" s="40">
        <f t="shared" si="7"/>
        <v>41395</v>
      </c>
      <c r="P9" s="46">
        <f t="shared" si="2"/>
        <v>2013</v>
      </c>
    </row>
    <row r="10" spans="1:16" ht="13.5" customHeight="1">
      <c r="A10" s="66"/>
      <c r="I10" s="42">
        <f t="shared" si="5"/>
        <v>2013</v>
      </c>
      <c r="J10" s="14" t="s">
        <v>6</v>
      </c>
      <c r="K10" s="40">
        <f t="shared" si="3"/>
        <v>41365</v>
      </c>
      <c r="L10" s="40">
        <f t="shared" si="3"/>
        <v>41547</v>
      </c>
      <c r="M10" s="42" t="str">
        <f t="shared" si="6"/>
        <v>2013-Q4</v>
      </c>
      <c r="N10" s="14" t="str">
        <f>IF(AND($P11=$A$2,$P10&lt;&gt;$A$2),$N$2,IF($N3=$N$2,$C$5,IF(AND(LEFT($N9,4)="ARRA",$N9&lt;&gt;$C$8),"ARRA Q"&amp;RIGHT($N9,1)+1,TEXT(K10,"mmm. d, yyy")&amp;"  -  "&amp;TEXT(L10,"mmm. d, yyy"))))</f>
        <v>Apr. 1, 2013  -  Sep. 30, 2013</v>
      </c>
      <c r="O10" s="40">
        <f t="shared" si="7"/>
        <v>41579</v>
      </c>
      <c r="P10" s="46">
        <f t="shared" si="2"/>
        <v>2013</v>
      </c>
    </row>
    <row r="11" spans="1:16" ht="13.5" customHeight="1">
      <c r="A11" s="66"/>
      <c r="I11" s="42">
        <f t="shared" si="5"/>
        <v>2014</v>
      </c>
      <c r="J11" s="14" t="s">
        <v>5</v>
      </c>
      <c r="K11" s="40">
        <f t="shared" si="3"/>
        <v>41548</v>
      </c>
      <c r="L11" s="40">
        <f t="shared" si="3"/>
        <v>41729</v>
      </c>
      <c r="M11" s="42" t="str">
        <f t="shared" si="6"/>
        <v>2014-Q2</v>
      </c>
      <c r="N11" s="14" t="str">
        <f aca="true" t="shared" si="8" ref="N11:N60">IF(AND($P12=$A$2,$P11&lt;&gt;$A$2),$N$2,IF($N4=$N$2,$C$5,IF(AND(LEFT($N10,4)="ARRA",$N10&lt;&gt;$C$8),"ARRA Q"&amp;RIGHT($N10,1)+1,TEXT(K11,"mmm. d, yyy")&amp;"  -  "&amp;TEXT(L11,"mmm. d, yyy"))))</f>
        <v>Oct. 1, 2013  -  Mar. 31, 2014</v>
      </c>
      <c r="O11" s="40">
        <f t="shared" si="7"/>
        <v>41760</v>
      </c>
      <c r="P11" s="46">
        <f t="shared" si="2"/>
        <v>2014</v>
      </c>
    </row>
    <row r="12" spans="1:16" ht="13.5" customHeight="1">
      <c r="A12" s="66"/>
      <c r="I12" s="42">
        <f t="shared" si="5"/>
        <v>2014</v>
      </c>
      <c r="J12" s="14" t="s">
        <v>6</v>
      </c>
      <c r="K12" s="40">
        <f t="shared" si="3"/>
        <v>41730</v>
      </c>
      <c r="L12" s="40">
        <f t="shared" si="3"/>
        <v>41912</v>
      </c>
      <c r="M12" s="42" t="str">
        <f t="shared" si="6"/>
        <v>2014-Q4</v>
      </c>
      <c r="N12" s="14" t="str">
        <f t="shared" si="8"/>
        <v>Apr. 1, 2014  -  Sep. 30, 2014</v>
      </c>
      <c r="O12" s="40">
        <f t="shared" si="7"/>
        <v>41944</v>
      </c>
      <c r="P12" s="46">
        <f t="shared" si="2"/>
        <v>2014</v>
      </c>
    </row>
    <row r="13" spans="1:16" ht="13.5" customHeight="1">
      <c r="A13" s="66"/>
      <c r="I13" s="42">
        <f t="shared" si="5"/>
        <v>2015</v>
      </c>
      <c r="J13" s="14" t="s">
        <v>5</v>
      </c>
      <c r="K13" s="40">
        <f t="shared" si="3"/>
        <v>41913</v>
      </c>
      <c r="L13" s="40">
        <f t="shared" si="3"/>
        <v>42094</v>
      </c>
      <c r="M13" s="42" t="str">
        <f t="shared" si="6"/>
        <v>2015-Q2</v>
      </c>
      <c r="N13" s="14" t="str">
        <f t="shared" si="8"/>
        <v>Oct. 1, 2014  -  Mar. 31, 2015</v>
      </c>
      <c r="O13" s="40">
        <f t="shared" si="7"/>
        <v>42125</v>
      </c>
      <c r="P13" s="46">
        <f t="shared" si="2"/>
        <v>2015</v>
      </c>
    </row>
    <row r="14" spans="1:16" ht="13.5" customHeight="1">
      <c r="A14" s="66"/>
      <c r="I14" s="42">
        <f t="shared" si="5"/>
        <v>2015</v>
      </c>
      <c r="J14" s="14" t="s">
        <v>6</v>
      </c>
      <c r="K14" s="40">
        <f t="shared" si="3"/>
        <v>42095</v>
      </c>
      <c r="L14" s="40">
        <f t="shared" si="3"/>
        <v>42277</v>
      </c>
      <c r="M14" s="42" t="str">
        <f t="shared" si="6"/>
        <v>2015-Q4</v>
      </c>
      <c r="N14" s="14" t="str">
        <f t="shared" si="8"/>
        <v>Apr. 1, 2015  -  Sep. 30, 2015</v>
      </c>
      <c r="O14" s="40">
        <f t="shared" si="7"/>
        <v>42309</v>
      </c>
      <c r="P14" s="46">
        <f t="shared" si="2"/>
        <v>2015</v>
      </c>
    </row>
    <row r="15" spans="1:16" ht="13.5" customHeight="1">
      <c r="A15" s="66"/>
      <c r="I15" s="42">
        <f t="shared" si="5"/>
        <v>2016</v>
      </c>
      <c r="J15" s="14" t="s">
        <v>5</v>
      </c>
      <c r="K15" s="40">
        <f t="shared" si="3"/>
        <v>42278</v>
      </c>
      <c r="L15" s="40">
        <f t="shared" si="3"/>
        <v>42460</v>
      </c>
      <c r="M15" s="42" t="str">
        <f t="shared" si="6"/>
        <v>2016-Q2</v>
      </c>
      <c r="N15" s="14" t="str">
        <f t="shared" si="8"/>
        <v>Oct. 1, 2015  -  Mar. 31, 2016</v>
      </c>
      <c r="O15" s="40">
        <f t="shared" si="7"/>
        <v>42491</v>
      </c>
      <c r="P15" s="46">
        <f t="shared" si="2"/>
        <v>2016</v>
      </c>
    </row>
    <row r="16" spans="1:16" ht="13.5" customHeight="1">
      <c r="A16" s="66"/>
      <c r="I16" s="42">
        <f t="shared" si="5"/>
        <v>2016</v>
      </c>
      <c r="J16" s="14" t="s">
        <v>6</v>
      </c>
      <c r="K16" s="40">
        <f t="shared" si="3"/>
        <v>42461</v>
      </c>
      <c r="L16" s="40">
        <f t="shared" si="3"/>
        <v>42643</v>
      </c>
      <c r="M16" s="42" t="str">
        <f t="shared" si="6"/>
        <v>2016-Q4</v>
      </c>
      <c r="N16" s="14" t="str">
        <f t="shared" si="8"/>
        <v> - select period -</v>
      </c>
      <c r="O16" s="40">
        <f t="shared" si="7"/>
        <v>42675</v>
      </c>
      <c r="P16" s="46">
        <f t="shared" si="2"/>
        <v>2016</v>
      </c>
    </row>
    <row r="17" spans="9:16" ht="13.5" customHeight="1">
      <c r="I17" s="42">
        <f t="shared" si="5"/>
        <v>2017</v>
      </c>
      <c r="J17" s="14" t="s">
        <v>5</v>
      </c>
      <c r="K17" s="40">
        <f t="shared" si="3"/>
        <v>42644</v>
      </c>
      <c r="L17" s="40">
        <f t="shared" si="3"/>
        <v>42825</v>
      </c>
      <c r="M17" s="42" t="str">
        <f t="shared" si="6"/>
        <v>2017-Q2</v>
      </c>
      <c r="N17" s="14" t="str">
        <f t="shared" si="8"/>
        <v>Oct. 1, 2016  -  Mar. 31, 2017</v>
      </c>
      <c r="O17" s="40">
        <f t="shared" si="7"/>
        <v>42856</v>
      </c>
      <c r="P17" s="46">
        <f t="shared" si="2"/>
        <v>2017</v>
      </c>
    </row>
    <row r="18" spans="9:16" ht="13.5" customHeight="1">
      <c r="I18" s="42">
        <f t="shared" si="5"/>
        <v>2017</v>
      </c>
      <c r="J18" s="14" t="s">
        <v>6</v>
      </c>
      <c r="K18" s="40">
        <f t="shared" si="3"/>
        <v>42826</v>
      </c>
      <c r="L18" s="40">
        <f t="shared" si="3"/>
        <v>43008</v>
      </c>
      <c r="M18" s="42" t="str">
        <f t="shared" si="6"/>
        <v>2017-Q4</v>
      </c>
      <c r="N18" s="14" t="str">
        <f t="shared" si="8"/>
        <v>Apr. 1, 2017  -  Sep. 30, 2017</v>
      </c>
      <c r="O18" s="40">
        <f t="shared" si="7"/>
        <v>43040</v>
      </c>
      <c r="P18" s="46">
        <f t="shared" si="2"/>
        <v>2017</v>
      </c>
    </row>
    <row r="19" spans="9:16" ht="13.5" customHeight="1">
      <c r="I19" s="42">
        <f t="shared" si="5"/>
        <v>2018</v>
      </c>
      <c r="J19" s="14" t="s">
        <v>5</v>
      </c>
      <c r="K19" s="40">
        <f t="shared" si="3"/>
        <v>43009</v>
      </c>
      <c r="L19" s="40">
        <f t="shared" si="3"/>
        <v>43190</v>
      </c>
      <c r="M19" s="42" t="str">
        <f t="shared" si="6"/>
        <v>2018-Q2</v>
      </c>
      <c r="N19" s="14" t="str">
        <f t="shared" si="8"/>
        <v>Oct. 1, 2017  -  Mar. 31, 2018</v>
      </c>
      <c r="O19" s="40">
        <f t="shared" si="7"/>
        <v>43221</v>
      </c>
      <c r="P19" s="46">
        <f t="shared" si="2"/>
        <v>2018</v>
      </c>
    </row>
    <row r="20" spans="9:16" ht="13.5" customHeight="1">
      <c r="I20" s="42">
        <f t="shared" si="5"/>
        <v>2018</v>
      </c>
      <c r="J20" s="14" t="s">
        <v>6</v>
      </c>
      <c r="K20" s="40">
        <f t="shared" si="3"/>
        <v>43191</v>
      </c>
      <c r="L20" s="40">
        <f t="shared" si="3"/>
        <v>43373</v>
      </c>
      <c r="M20" s="42" t="str">
        <f t="shared" si="6"/>
        <v>2018-Q4</v>
      </c>
      <c r="N20" s="14" t="str">
        <f t="shared" si="8"/>
        <v>Apr. 1, 2018  -  Sep. 30, 2018</v>
      </c>
      <c r="O20" s="40">
        <f t="shared" si="7"/>
        <v>43405</v>
      </c>
      <c r="P20" s="46">
        <f t="shared" si="2"/>
        <v>2018</v>
      </c>
    </row>
    <row r="21" spans="9:16" ht="13.5" customHeight="1">
      <c r="I21" s="42">
        <f t="shared" si="5"/>
        <v>2019</v>
      </c>
      <c r="J21" s="14" t="s">
        <v>5</v>
      </c>
      <c r="K21" s="40">
        <f t="shared" si="3"/>
        <v>43374</v>
      </c>
      <c r="L21" s="40">
        <f t="shared" si="3"/>
        <v>43555</v>
      </c>
      <c r="M21" s="42" t="str">
        <f t="shared" si="6"/>
        <v>2019-Q2</v>
      </c>
      <c r="N21" s="14" t="str">
        <f t="shared" si="8"/>
        <v>Oct. 1, 2018  -  Mar. 31, 2019</v>
      </c>
      <c r="O21" s="40">
        <f t="shared" si="7"/>
        <v>43586</v>
      </c>
      <c r="P21" s="46">
        <f t="shared" si="2"/>
        <v>2019</v>
      </c>
    </row>
    <row r="22" spans="9:16" ht="13.5" customHeight="1">
      <c r="I22" s="42">
        <f t="shared" si="5"/>
        <v>2019</v>
      </c>
      <c r="J22" s="14" t="s">
        <v>6</v>
      </c>
      <c r="K22" s="40">
        <f t="shared" si="3"/>
        <v>43556</v>
      </c>
      <c r="L22" s="40">
        <f t="shared" si="3"/>
        <v>43738</v>
      </c>
      <c r="M22" s="42" t="str">
        <f t="shared" si="6"/>
        <v>2019-Q4</v>
      </c>
      <c r="N22" s="14" t="str">
        <f t="shared" si="8"/>
        <v>Apr. 1, 2019  -  Sep. 30, 2019</v>
      </c>
      <c r="O22" s="40">
        <f t="shared" si="7"/>
        <v>43770</v>
      </c>
      <c r="P22" s="46">
        <f t="shared" si="2"/>
        <v>2019</v>
      </c>
    </row>
    <row r="23" spans="9:16" ht="13.5" customHeight="1">
      <c r="I23" s="42">
        <f t="shared" si="5"/>
        <v>2020</v>
      </c>
      <c r="J23" s="14" t="s">
        <v>5</v>
      </c>
      <c r="K23" s="40">
        <f t="shared" si="3"/>
        <v>43739</v>
      </c>
      <c r="L23" s="40">
        <f t="shared" si="3"/>
        <v>43921</v>
      </c>
      <c r="M23" s="42" t="str">
        <f t="shared" si="6"/>
        <v>2020-Q2</v>
      </c>
      <c r="N23" s="14" t="str">
        <f t="shared" si="8"/>
        <v>ARRA Q1</v>
      </c>
      <c r="O23" s="40">
        <f t="shared" si="7"/>
        <v>43952</v>
      </c>
      <c r="P23" s="46">
        <f t="shared" si="2"/>
        <v>2020</v>
      </c>
    </row>
    <row r="24" spans="9:16" ht="13.5" customHeight="1">
      <c r="I24" s="42">
        <f t="shared" si="5"/>
        <v>2020</v>
      </c>
      <c r="J24" s="14" t="s">
        <v>6</v>
      </c>
      <c r="K24" s="40">
        <f t="shared" si="3"/>
        <v>43922</v>
      </c>
      <c r="L24" s="40">
        <f t="shared" si="3"/>
        <v>44104</v>
      </c>
      <c r="M24" s="42" t="str">
        <f t="shared" si="6"/>
        <v>2020-Q4</v>
      </c>
      <c r="N24" s="14" t="str">
        <f t="shared" si="8"/>
        <v>ARRA Q2</v>
      </c>
      <c r="O24" s="40">
        <f t="shared" si="7"/>
        <v>44136</v>
      </c>
      <c r="P24" s="46">
        <f t="shared" si="2"/>
        <v>2020</v>
      </c>
    </row>
    <row r="25" spans="9:16" ht="13.5" customHeight="1">
      <c r="I25" s="42">
        <f t="shared" si="5"/>
        <v>2021</v>
      </c>
      <c r="J25" s="14" t="s">
        <v>5</v>
      </c>
      <c r="K25" s="40">
        <f aca="true" t="shared" si="9" ref="K25:L44">DATE(YEAR(K23)+1,MONTH(K23),DAY(K23))</f>
        <v>44105</v>
      </c>
      <c r="L25" s="40">
        <f t="shared" si="9"/>
        <v>44286</v>
      </c>
      <c r="M25" s="42" t="str">
        <f t="shared" si="6"/>
        <v>2021-Q2</v>
      </c>
      <c r="N25" s="14" t="str">
        <f t="shared" si="8"/>
        <v>ARRA Q3</v>
      </c>
      <c r="O25" s="40">
        <f t="shared" si="7"/>
        <v>44317</v>
      </c>
      <c r="P25" s="46">
        <f t="shared" si="2"/>
        <v>2021</v>
      </c>
    </row>
    <row r="26" spans="9:16" ht="13.5" customHeight="1">
      <c r="I26" s="42">
        <f t="shared" si="5"/>
        <v>2021</v>
      </c>
      <c r="J26" s="14" t="s">
        <v>6</v>
      </c>
      <c r="K26" s="40">
        <f t="shared" si="9"/>
        <v>44287</v>
      </c>
      <c r="L26" s="40">
        <f t="shared" si="9"/>
        <v>44469</v>
      </c>
      <c r="M26" s="42" t="str">
        <f t="shared" si="6"/>
        <v>2021-Q4</v>
      </c>
      <c r="N26" s="14" t="str">
        <f t="shared" si="8"/>
        <v>ARRA Q4</v>
      </c>
      <c r="O26" s="40">
        <f t="shared" si="7"/>
        <v>44501</v>
      </c>
      <c r="P26" s="46">
        <f t="shared" si="2"/>
        <v>2021</v>
      </c>
    </row>
    <row r="27" spans="9:16" ht="13.5" customHeight="1">
      <c r="I27" s="42">
        <f t="shared" si="5"/>
        <v>2022</v>
      </c>
      <c r="J27" s="14" t="s">
        <v>5</v>
      </c>
      <c r="K27" s="40">
        <f t="shared" si="9"/>
        <v>44470</v>
      </c>
      <c r="L27" s="40">
        <f t="shared" si="9"/>
        <v>44651</v>
      </c>
      <c r="M27" s="42" t="str">
        <f t="shared" si="6"/>
        <v>2022-Q2</v>
      </c>
      <c r="N27" s="14" t="str">
        <f t="shared" si="8"/>
        <v>Oct. 1, 2021  -  Mar. 31, 2022</v>
      </c>
      <c r="O27" s="40">
        <f t="shared" si="7"/>
        <v>44682</v>
      </c>
      <c r="P27" s="46">
        <f t="shared" si="2"/>
        <v>2022</v>
      </c>
    </row>
    <row r="28" spans="9:16" ht="13.5" customHeight="1">
      <c r="I28" s="42">
        <f t="shared" si="5"/>
        <v>2022</v>
      </c>
      <c r="J28" s="14" t="s">
        <v>6</v>
      </c>
      <c r="K28" s="40">
        <f t="shared" si="9"/>
        <v>44652</v>
      </c>
      <c r="L28" s="40">
        <f t="shared" si="9"/>
        <v>44834</v>
      </c>
      <c r="M28" s="42" t="str">
        <f t="shared" si="6"/>
        <v>2022-Q4</v>
      </c>
      <c r="N28" s="14" t="str">
        <f t="shared" si="8"/>
        <v>Apr. 1, 2022  -  Sep. 30, 2022</v>
      </c>
      <c r="O28" s="40">
        <f t="shared" si="7"/>
        <v>44866</v>
      </c>
      <c r="P28" s="46">
        <f t="shared" si="2"/>
        <v>2022</v>
      </c>
    </row>
    <row r="29" spans="9:16" ht="13.5" customHeight="1">
      <c r="I29" s="42">
        <f t="shared" si="5"/>
        <v>2023</v>
      </c>
      <c r="J29" s="14" t="s">
        <v>5</v>
      </c>
      <c r="K29" s="40">
        <f t="shared" si="9"/>
        <v>44835</v>
      </c>
      <c r="L29" s="40">
        <f t="shared" si="9"/>
        <v>45016</v>
      </c>
      <c r="M29" s="42" t="str">
        <f t="shared" si="6"/>
        <v>2023-Q2</v>
      </c>
      <c r="N29" s="14" t="str">
        <f t="shared" si="8"/>
        <v>Oct. 1, 2022  -  Mar. 31, 2023</v>
      </c>
      <c r="O29" s="40">
        <f t="shared" si="7"/>
        <v>45047</v>
      </c>
      <c r="P29" s="46">
        <f t="shared" si="2"/>
        <v>2023</v>
      </c>
    </row>
    <row r="30" spans="9:16" ht="13.5" customHeight="1">
      <c r="I30" s="42">
        <f t="shared" si="5"/>
        <v>2023</v>
      </c>
      <c r="J30" s="14" t="s">
        <v>6</v>
      </c>
      <c r="K30" s="40">
        <f t="shared" si="9"/>
        <v>45017</v>
      </c>
      <c r="L30" s="40">
        <f t="shared" si="9"/>
        <v>45199</v>
      </c>
      <c r="M30" s="42" t="str">
        <f t="shared" si="6"/>
        <v>2023-Q4</v>
      </c>
      <c r="N30" s="14" t="str">
        <f t="shared" si="8"/>
        <v>Apr. 1, 2023  -  Sep. 30, 2023</v>
      </c>
      <c r="O30" s="40">
        <f t="shared" si="7"/>
        <v>45231</v>
      </c>
      <c r="P30" s="46">
        <f t="shared" si="2"/>
        <v>2023</v>
      </c>
    </row>
    <row r="31" spans="9:16" ht="13.5" customHeight="1">
      <c r="I31" s="42">
        <f t="shared" si="5"/>
        <v>2024</v>
      </c>
      <c r="J31" s="14" t="s">
        <v>5</v>
      </c>
      <c r="K31" s="40">
        <f t="shared" si="9"/>
        <v>45200</v>
      </c>
      <c r="L31" s="40">
        <f t="shared" si="9"/>
        <v>45382</v>
      </c>
      <c r="M31" s="42" t="str">
        <f t="shared" si="6"/>
        <v>2024-Q2</v>
      </c>
      <c r="N31" s="14" t="str">
        <f t="shared" si="8"/>
        <v>Oct. 1, 2023  -  Mar. 31, 2024</v>
      </c>
      <c r="O31" s="40">
        <f t="shared" si="7"/>
        <v>45413</v>
      </c>
      <c r="P31" s="46">
        <f t="shared" si="2"/>
        <v>2024</v>
      </c>
    </row>
    <row r="32" spans="9:16" ht="13.5" customHeight="1">
      <c r="I32" s="42">
        <f t="shared" si="5"/>
        <v>2024</v>
      </c>
      <c r="J32" s="14" t="s">
        <v>6</v>
      </c>
      <c r="K32" s="40">
        <f t="shared" si="9"/>
        <v>45383</v>
      </c>
      <c r="L32" s="40">
        <f t="shared" si="9"/>
        <v>45565</v>
      </c>
      <c r="M32" s="42" t="str">
        <f t="shared" si="6"/>
        <v>2024-Q4</v>
      </c>
      <c r="N32" s="14" t="str">
        <f t="shared" si="8"/>
        <v>Apr. 1, 2024  -  Sep. 30, 2024</v>
      </c>
      <c r="O32" s="40">
        <f t="shared" si="7"/>
        <v>45597</v>
      </c>
      <c r="P32" s="46">
        <f t="shared" si="2"/>
        <v>2024</v>
      </c>
    </row>
    <row r="33" spans="9:16" ht="13.5" customHeight="1">
      <c r="I33" s="42">
        <f t="shared" si="5"/>
        <v>2025</v>
      </c>
      <c r="J33" s="14" t="s">
        <v>5</v>
      </c>
      <c r="K33" s="40">
        <f t="shared" si="9"/>
        <v>45566</v>
      </c>
      <c r="L33" s="40">
        <f t="shared" si="9"/>
        <v>45747</v>
      </c>
      <c r="M33" s="42" t="str">
        <f t="shared" si="6"/>
        <v>2025-Q2</v>
      </c>
      <c r="N33" s="14" t="str">
        <f t="shared" si="8"/>
        <v>Oct. 1, 2024  -  Mar. 31, 2025</v>
      </c>
      <c r="O33" s="40">
        <f t="shared" si="7"/>
        <v>45778</v>
      </c>
      <c r="P33" s="46">
        <f t="shared" si="2"/>
        <v>2025</v>
      </c>
    </row>
    <row r="34" spans="9:16" ht="13.5" customHeight="1">
      <c r="I34" s="42">
        <f t="shared" si="5"/>
        <v>2025</v>
      </c>
      <c r="J34" s="14" t="s">
        <v>6</v>
      </c>
      <c r="K34" s="40">
        <f t="shared" si="9"/>
        <v>45748</v>
      </c>
      <c r="L34" s="40">
        <f t="shared" si="9"/>
        <v>45930</v>
      </c>
      <c r="M34" s="42" t="str">
        <f t="shared" si="6"/>
        <v>2025-Q4</v>
      </c>
      <c r="N34" s="14" t="str">
        <f t="shared" si="8"/>
        <v>Apr. 1, 2025  -  Sep. 30, 2025</v>
      </c>
      <c r="O34" s="40">
        <f t="shared" si="7"/>
        <v>45962</v>
      </c>
      <c r="P34" s="46">
        <f t="shared" si="2"/>
        <v>2025</v>
      </c>
    </row>
    <row r="35" spans="9:16" ht="13.5" customHeight="1">
      <c r="I35" s="42">
        <f t="shared" si="5"/>
        <v>2026</v>
      </c>
      <c r="J35" s="14" t="s">
        <v>5</v>
      </c>
      <c r="K35" s="40">
        <f t="shared" si="9"/>
        <v>45931</v>
      </c>
      <c r="L35" s="40">
        <f t="shared" si="9"/>
        <v>46112</v>
      </c>
      <c r="M35" s="42" t="str">
        <f t="shared" si="6"/>
        <v>2026-Q2</v>
      </c>
      <c r="N35" s="14" t="str">
        <f t="shared" si="8"/>
        <v>Oct. 1, 2025  -  Mar. 31, 2026</v>
      </c>
      <c r="O35" s="40">
        <f t="shared" si="7"/>
        <v>46143</v>
      </c>
      <c r="P35" s="46">
        <f t="shared" si="2"/>
        <v>2026</v>
      </c>
    </row>
    <row r="36" spans="9:16" ht="13.5" customHeight="1">
      <c r="I36" s="42">
        <f t="shared" si="5"/>
        <v>2026</v>
      </c>
      <c r="J36" s="14" t="s">
        <v>6</v>
      </c>
      <c r="K36" s="40">
        <f t="shared" si="9"/>
        <v>46113</v>
      </c>
      <c r="L36" s="40">
        <f t="shared" si="9"/>
        <v>46295</v>
      </c>
      <c r="M36" s="42" t="str">
        <f t="shared" si="6"/>
        <v>2026-Q4</v>
      </c>
      <c r="N36" s="14" t="str">
        <f t="shared" si="8"/>
        <v>Apr. 1, 2026  -  Sep. 30, 2026</v>
      </c>
      <c r="O36" s="40">
        <f t="shared" si="7"/>
        <v>46327</v>
      </c>
      <c r="P36" s="46">
        <f t="shared" si="2"/>
        <v>2026</v>
      </c>
    </row>
    <row r="37" spans="9:16" ht="13.5" customHeight="1">
      <c r="I37" s="42">
        <f t="shared" si="5"/>
        <v>2027</v>
      </c>
      <c r="J37" s="14" t="s">
        <v>5</v>
      </c>
      <c r="K37" s="40">
        <f t="shared" si="9"/>
        <v>46296</v>
      </c>
      <c r="L37" s="40">
        <f t="shared" si="9"/>
        <v>46477</v>
      </c>
      <c r="M37" s="42" t="str">
        <f t="shared" si="6"/>
        <v>2027-Q2</v>
      </c>
      <c r="N37" s="14" t="str">
        <f t="shared" si="8"/>
        <v>Oct. 1, 2026  -  Mar. 31, 2027</v>
      </c>
      <c r="O37" s="40">
        <f t="shared" si="7"/>
        <v>46508</v>
      </c>
      <c r="P37" s="46">
        <f t="shared" si="2"/>
        <v>2027</v>
      </c>
    </row>
    <row r="38" spans="9:16" ht="13.5" customHeight="1">
      <c r="I38" s="42">
        <f t="shared" si="5"/>
        <v>2027</v>
      </c>
      <c r="J38" s="14" t="s">
        <v>6</v>
      </c>
      <c r="K38" s="40">
        <f t="shared" si="9"/>
        <v>46478</v>
      </c>
      <c r="L38" s="40">
        <f t="shared" si="9"/>
        <v>46660</v>
      </c>
      <c r="M38" s="42" t="str">
        <f t="shared" si="6"/>
        <v>2027-Q4</v>
      </c>
      <c r="N38" s="14" t="str">
        <f t="shared" si="8"/>
        <v>Apr. 1, 2027  -  Sep. 30, 2027</v>
      </c>
      <c r="O38" s="40">
        <f t="shared" si="7"/>
        <v>46692</v>
      </c>
      <c r="P38" s="46">
        <f t="shared" si="2"/>
        <v>2027</v>
      </c>
    </row>
    <row r="39" spans="9:16" ht="13.5" customHeight="1">
      <c r="I39" s="42">
        <f t="shared" si="5"/>
        <v>2028</v>
      </c>
      <c r="J39" s="14" t="s">
        <v>5</v>
      </c>
      <c r="K39" s="40">
        <f t="shared" si="9"/>
        <v>46661</v>
      </c>
      <c r="L39" s="40">
        <f t="shared" si="9"/>
        <v>46843</v>
      </c>
      <c r="M39" s="42" t="str">
        <f t="shared" si="6"/>
        <v>2028-Q2</v>
      </c>
      <c r="N39" s="14" t="str">
        <f t="shared" si="8"/>
        <v>Oct. 1, 2027  -  Mar. 31, 2028</v>
      </c>
      <c r="O39" s="40">
        <f t="shared" si="7"/>
        <v>46874</v>
      </c>
      <c r="P39" s="46">
        <f t="shared" si="2"/>
        <v>2028</v>
      </c>
    </row>
    <row r="40" spans="9:16" ht="13.5" customHeight="1">
      <c r="I40" s="42">
        <f t="shared" si="5"/>
        <v>2028</v>
      </c>
      <c r="J40" s="14" t="s">
        <v>6</v>
      </c>
      <c r="K40" s="40">
        <f t="shared" si="9"/>
        <v>46844</v>
      </c>
      <c r="L40" s="40">
        <f t="shared" si="9"/>
        <v>47026</v>
      </c>
      <c r="M40" s="42" t="str">
        <f t="shared" si="6"/>
        <v>2028-Q4</v>
      </c>
      <c r="N40" s="14" t="str">
        <f t="shared" si="8"/>
        <v>Apr. 1, 2028  -  Sep. 30, 2028</v>
      </c>
      <c r="O40" s="40">
        <f t="shared" si="7"/>
        <v>47058</v>
      </c>
      <c r="P40" s="46">
        <f t="shared" si="2"/>
        <v>2028</v>
      </c>
    </row>
    <row r="41" spans="9:16" ht="13.5" customHeight="1">
      <c r="I41" s="42">
        <f t="shared" si="5"/>
        <v>2029</v>
      </c>
      <c r="J41" s="14" t="s">
        <v>5</v>
      </c>
      <c r="K41" s="40">
        <f t="shared" si="9"/>
        <v>47027</v>
      </c>
      <c r="L41" s="40">
        <f t="shared" si="9"/>
        <v>47208</v>
      </c>
      <c r="M41" s="42" t="str">
        <f t="shared" si="6"/>
        <v>2029-Q2</v>
      </c>
      <c r="N41" s="14" t="str">
        <f t="shared" si="8"/>
        <v>Oct. 1, 2028  -  Mar. 31, 2029</v>
      </c>
      <c r="O41" s="40">
        <f t="shared" si="7"/>
        <v>47239</v>
      </c>
      <c r="P41" s="46">
        <f t="shared" si="2"/>
        <v>2029</v>
      </c>
    </row>
    <row r="42" spans="9:16" ht="13.5" customHeight="1">
      <c r="I42" s="42">
        <f t="shared" si="5"/>
        <v>2029</v>
      </c>
      <c r="J42" s="14" t="s">
        <v>6</v>
      </c>
      <c r="K42" s="40">
        <f t="shared" si="9"/>
        <v>47209</v>
      </c>
      <c r="L42" s="40">
        <f t="shared" si="9"/>
        <v>47391</v>
      </c>
      <c r="M42" s="42" t="str">
        <f t="shared" si="6"/>
        <v>2029-Q4</v>
      </c>
      <c r="N42" s="14" t="str">
        <f t="shared" si="8"/>
        <v>Apr. 1, 2029  -  Sep. 30, 2029</v>
      </c>
      <c r="O42" s="40">
        <f t="shared" si="7"/>
        <v>47423</v>
      </c>
      <c r="P42" s="46">
        <f t="shared" si="2"/>
        <v>2029</v>
      </c>
    </row>
    <row r="43" spans="9:16" ht="13.5" customHeight="1">
      <c r="I43" s="42">
        <f t="shared" si="5"/>
        <v>2030</v>
      </c>
      <c r="J43" s="14" t="s">
        <v>5</v>
      </c>
      <c r="K43" s="40">
        <f t="shared" si="9"/>
        <v>47392</v>
      </c>
      <c r="L43" s="40">
        <f t="shared" si="9"/>
        <v>47573</v>
      </c>
      <c r="M43" s="42" t="str">
        <f t="shared" si="6"/>
        <v>2030-Q2</v>
      </c>
      <c r="N43" s="14" t="str">
        <f t="shared" si="8"/>
        <v>Oct. 1, 2029  -  Mar. 31, 2030</v>
      </c>
      <c r="O43" s="40">
        <f t="shared" si="7"/>
        <v>47604</v>
      </c>
      <c r="P43" s="46">
        <f t="shared" si="2"/>
        <v>2030</v>
      </c>
    </row>
    <row r="44" spans="9:16" ht="13.5" customHeight="1">
      <c r="I44" s="42">
        <f t="shared" si="5"/>
        <v>2030</v>
      </c>
      <c r="J44" s="14" t="s">
        <v>6</v>
      </c>
      <c r="K44" s="40">
        <f t="shared" si="9"/>
        <v>47574</v>
      </c>
      <c r="L44" s="40">
        <f t="shared" si="9"/>
        <v>47756</v>
      </c>
      <c r="M44" s="42" t="str">
        <f t="shared" si="6"/>
        <v>2030-Q4</v>
      </c>
      <c r="N44" s="14" t="str">
        <f t="shared" si="8"/>
        <v>Apr. 1, 2030  -  Sep. 30, 2030</v>
      </c>
      <c r="O44" s="40">
        <f t="shared" si="7"/>
        <v>47788</v>
      </c>
      <c r="P44" s="46">
        <f t="shared" si="2"/>
        <v>2030</v>
      </c>
    </row>
    <row r="45" spans="9:16" ht="13.5" customHeight="1">
      <c r="I45" s="42">
        <f t="shared" si="5"/>
        <v>2031</v>
      </c>
      <c r="J45" s="14" t="s">
        <v>5</v>
      </c>
      <c r="K45" s="40">
        <f aca="true" t="shared" si="10" ref="K45:L60">DATE(YEAR(K43)+1,MONTH(K43),DAY(K43))</f>
        <v>47757</v>
      </c>
      <c r="L45" s="40">
        <f t="shared" si="10"/>
        <v>47938</v>
      </c>
      <c r="M45" s="42" t="str">
        <f t="shared" si="6"/>
        <v>2031-Q2</v>
      </c>
      <c r="N45" s="14" t="str">
        <f t="shared" si="8"/>
        <v>Oct. 1, 2030  -  Mar. 31, 2031</v>
      </c>
      <c r="O45" s="40">
        <f t="shared" si="7"/>
        <v>47969</v>
      </c>
      <c r="P45" s="46">
        <f t="shared" si="2"/>
        <v>2031</v>
      </c>
    </row>
    <row r="46" spans="9:16" ht="13.5" customHeight="1">
      <c r="I46" s="42">
        <f t="shared" si="5"/>
        <v>2031</v>
      </c>
      <c r="J46" s="14" t="s">
        <v>6</v>
      </c>
      <c r="K46" s="40">
        <f t="shared" si="10"/>
        <v>47939</v>
      </c>
      <c r="L46" s="40">
        <f t="shared" si="10"/>
        <v>48121</v>
      </c>
      <c r="M46" s="42" t="str">
        <f t="shared" si="6"/>
        <v>2031-Q4</v>
      </c>
      <c r="N46" s="14" t="str">
        <f t="shared" si="8"/>
        <v>Apr. 1, 2031  -  Sep. 30, 2031</v>
      </c>
      <c r="O46" s="40">
        <f t="shared" si="7"/>
        <v>48153</v>
      </c>
      <c r="P46" s="46">
        <f t="shared" si="2"/>
        <v>2031</v>
      </c>
    </row>
    <row r="47" spans="9:16" ht="13.5" customHeight="1">
      <c r="I47" s="42">
        <f t="shared" si="5"/>
        <v>2032</v>
      </c>
      <c r="J47" s="14" t="s">
        <v>5</v>
      </c>
      <c r="K47" s="40">
        <f t="shared" si="10"/>
        <v>48122</v>
      </c>
      <c r="L47" s="40">
        <f t="shared" si="10"/>
        <v>48304</v>
      </c>
      <c r="M47" s="42" t="str">
        <f t="shared" si="6"/>
        <v>2032-Q2</v>
      </c>
      <c r="N47" s="14" t="str">
        <f t="shared" si="8"/>
        <v>Oct. 1, 2031  -  Mar. 31, 2032</v>
      </c>
      <c r="O47" s="40">
        <f t="shared" si="7"/>
        <v>48335</v>
      </c>
      <c r="P47" s="46">
        <f t="shared" si="2"/>
        <v>2032</v>
      </c>
    </row>
    <row r="48" spans="9:16" ht="13.5" customHeight="1">
      <c r="I48" s="42">
        <f t="shared" si="5"/>
        <v>2032</v>
      </c>
      <c r="J48" s="14" t="s">
        <v>6</v>
      </c>
      <c r="K48" s="40">
        <f t="shared" si="10"/>
        <v>48305</v>
      </c>
      <c r="L48" s="40">
        <f t="shared" si="10"/>
        <v>48487</v>
      </c>
      <c r="M48" s="42" t="str">
        <f t="shared" si="6"/>
        <v>2032-Q4</v>
      </c>
      <c r="N48" s="14" t="str">
        <f t="shared" si="8"/>
        <v>Apr. 1, 2032  -  Sep. 30, 2032</v>
      </c>
      <c r="O48" s="40">
        <f t="shared" si="7"/>
        <v>48519</v>
      </c>
      <c r="P48" s="46">
        <f t="shared" si="2"/>
        <v>2032</v>
      </c>
    </row>
    <row r="49" spans="9:16" ht="13.5" customHeight="1">
      <c r="I49" s="42">
        <f t="shared" si="5"/>
        <v>2033</v>
      </c>
      <c r="J49" s="14" t="s">
        <v>5</v>
      </c>
      <c r="K49" s="40">
        <f t="shared" si="10"/>
        <v>48488</v>
      </c>
      <c r="L49" s="40">
        <f t="shared" si="10"/>
        <v>48669</v>
      </c>
      <c r="M49" s="42" t="str">
        <f t="shared" si="6"/>
        <v>2033-Q2</v>
      </c>
      <c r="N49" s="14" t="str">
        <f t="shared" si="8"/>
        <v>Oct. 1, 2032  -  Mar. 31, 2033</v>
      </c>
      <c r="O49" s="40">
        <f t="shared" si="7"/>
        <v>48700</v>
      </c>
      <c r="P49" s="46">
        <f t="shared" si="2"/>
        <v>2033</v>
      </c>
    </row>
    <row r="50" spans="9:16" ht="13.5" customHeight="1">
      <c r="I50" s="42">
        <f t="shared" si="5"/>
        <v>2033</v>
      </c>
      <c r="J50" s="14" t="s">
        <v>6</v>
      </c>
      <c r="K50" s="40">
        <f t="shared" si="10"/>
        <v>48670</v>
      </c>
      <c r="L50" s="40">
        <f t="shared" si="10"/>
        <v>48852</v>
      </c>
      <c r="M50" s="42" t="str">
        <f t="shared" si="6"/>
        <v>2033-Q4</v>
      </c>
      <c r="N50" s="14" t="str">
        <f t="shared" si="8"/>
        <v>Apr. 1, 2033  -  Sep. 30, 2033</v>
      </c>
      <c r="O50" s="40">
        <f t="shared" si="7"/>
        <v>48884</v>
      </c>
      <c r="P50" s="46">
        <f t="shared" si="2"/>
        <v>2033</v>
      </c>
    </row>
    <row r="51" spans="9:16" ht="13.5" customHeight="1">
      <c r="I51" s="42">
        <f t="shared" si="5"/>
        <v>2034</v>
      </c>
      <c r="J51" s="14" t="s">
        <v>5</v>
      </c>
      <c r="K51" s="40">
        <f t="shared" si="10"/>
        <v>48853</v>
      </c>
      <c r="L51" s="40">
        <f t="shared" si="10"/>
        <v>49034</v>
      </c>
      <c r="M51" s="42" t="str">
        <f t="shared" si="6"/>
        <v>2034-Q2</v>
      </c>
      <c r="N51" s="14" t="str">
        <f t="shared" si="8"/>
        <v>Oct. 1, 2033  -  Mar. 31, 2034</v>
      </c>
      <c r="O51" s="40">
        <f t="shared" si="7"/>
        <v>49065</v>
      </c>
      <c r="P51" s="46">
        <f t="shared" si="2"/>
        <v>2034</v>
      </c>
    </row>
    <row r="52" spans="9:16" ht="13.5" customHeight="1">
      <c r="I52" s="42">
        <f t="shared" si="5"/>
        <v>2034</v>
      </c>
      <c r="J52" s="14" t="s">
        <v>6</v>
      </c>
      <c r="K52" s="40">
        <f t="shared" si="10"/>
        <v>49035</v>
      </c>
      <c r="L52" s="40">
        <f t="shared" si="10"/>
        <v>49217</v>
      </c>
      <c r="M52" s="42" t="str">
        <f t="shared" si="6"/>
        <v>2034-Q4</v>
      </c>
      <c r="N52" s="14" t="str">
        <f t="shared" si="8"/>
        <v>Apr. 1, 2034  -  Sep. 30, 2034</v>
      </c>
      <c r="O52" s="40">
        <f t="shared" si="7"/>
        <v>49249</v>
      </c>
      <c r="P52" s="46">
        <f t="shared" si="2"/>
        <v>2034</v>
      </c>
    </row>
    <row r="53" spans="9:16" ht="13.5" customHeight="1">
      <c r="I53" s="42">
        <f t="shared" si="5"/>
        <v>2035</v>
      </c>
      <c r="J53" s="14" t="s">
        <v>5</v>
      </c>
      <c r="K53" s="40">
        <f t="shared" si="10"/>
        <v>49218</v>
      </c>
      <c r="L53" s="40">
        <f t="shared" si="10"/>
        <v>49399</v>
      </c>
      <c r="M53" s="42" t="str">
        <f t="shared" si="6"/>
        <v>2035-Q2</v>
      </c>
      <c r="N53" s="14" t="str">
        <f t="shared" si="8"/>
        <v>Oct. 1, 2034  -  Mar. 31, 2035</v>
      </c>
      <c r="O53" s="40">
        <f t="shared" si="7"/>
        <v>49430</v>
      </c>
      <c r="P53" s="46">
        <f t="shared" si="2"/>
        <v>2035</v>
      </c>
    </row>
    <row r="54" spans="9:16" ht="13.5" customHeight="1">
      <c r="I54" s="42">
        <f t="shared" si="5"/>
        <v>2035</v>
      </c>
      <c r="J54" s="14" t="s">
        <v>6</v>
      </c>
      <c r="K54" s="40">
        <f t="shared" si="10"/>
        <v>49400</v>
      </c>
      <c r="L54" s="40">
        <f t="shared" si="10"/>
        <v>49582</v>
      </c>
      <c r="M54" s="42" t="str">
        <f t="shared" si="6"/>
        <v>2035-Q4</v>
      </c>
      <c r="N54" s="14" t="str">
        <f t="shared" si="8"/>
        <v>Apr. 1, 2035  -  Sep. 30, 2035</v>
      </c>
      <c r="O54" s="40">
        <f t="shared" si="7"/>
        <v>49614</v>
      </c>
      <c r="P54" s="46">
        <f t="shared" si="2"/>
        <v>2035</v>
      </c>
    </row>
    <row r="55" spans="9:16" ht="13.5" customHeight="1">
      <c r="I55" s="42">
        <f t="shared" si="5"/>
        <v>2036</v>
      </c>
      <c r="J55" s="14" t="s">
        <v>5</v>
      </c>
      <c r="K55" s="40">
        <f t="shared" si="10"/>
        <v>49583</v>
      </c>
      <c r="L55" s="40">
        <f t="shared" si="10"/>
        <v>49765</v>
      </c>
      <c r="M55" s="42" t="str">
        <f t="shared" si="6"/>
        <v>2036-Q2</v>
      </c>
      <c r="N55" s="14" t="str">
        <f t="shared" si="8"/>
        <v>Oct. 1, 2035  -  Mar. 31, 2036</v>
      </c>
      <c r="O55" s="40">
        <f t="shared" si="7"/>
        <v>49796</v>
      </c>
      <c r="P55" s="46">
        <f t="shared" si="2"/>
        <v>2036</v>
      </c>
    </row>
    <row r="56" spans="9:16" ht="13.5" customHeight="1">
      <c r="I56" s="42">
        <f t="shared" si="5"/>
        <v>2036</v>
      </c>
      <c r="J56" s="14" t="s">
        <v>6</v>
      </c>
      <c r="K56" s="40">
        <f t="shared" si="10"/>
        <v>49766</v>
      </c>
      <c r="L56" s="40">
        <f t="shared" si="10"/>
        <v>49948</v>
      </c>
      <c r="M56" s="42" t="str">
        <f t="shared" si="6"/>
        <v>2036-Q4</v>
      </c>
      <c r="N56" s="14" t="str">
        <f t="shared" si="8"/>
        <v>Apr. 1, 2036  -  Sep. 30, 2036</v>
      </c>
      <c r="O56" s="40">
        <f t="shared" si="7"/>
        <v>49980</v>
      </c>
      <c r="P56" s="46">
        <f t="shared" si="2"/>
        <v>2036</v>
      </c>
    </row>
    <row r="57" spans="9:16" ht="13.5" customHeight="1">
      <c r="I57" s="42">
        <f t="shared" si="5"/>
        <v>2037</v>
      </c>
      <c r="J57" s="14" t="s">
        <v>5</v>
      </c>
      <c r="K57" s="40">
        <f t="shared" si="10"/>
        <v>49949</v>
      </c>
      <c r="L57" s="40">
        <f t="shared" si="10"/>
        <v>50130</v>
      </c>
      <c r="M57" s="42" t="str">
        <f t="shared" si="6"/>
        <v>2037-Q2</v>
      </c>
      <c r="N57" s="14" t="str">
        <f t="shared" si="8"/>
        <v>Oct. 1, 2036  -  Mar. 31, 2037</v>
      </c>
      <c r="O57" s="40">
        <f t="shared" si="7"/>
        <v>50161</v>
      </c>
      <c r="P57" s="46">
        <f t="shared" si="2"/>
        <v>2037</v>
      </c>
    </row>
    <row r="58" spans="9:16" ht="13.5" customHeight="1">
      <c r="I58" s="42">
        <f t="shared" si="5"/>
        <v>2037</v>
      </c>
      <c r="J58" s="14" t="s">
        <v>6</v>
      </c>
      <c r="K58" s="40">
        <f t="shared" si="10"/>
        <v>50131</v>
      </c>
      <c r="L58" s="40">
        <f t="shared" si="10"/>
        <v>50313</v>
      </c>
      <c r="M58" s="42" t="str">
        <f t="shared" si="6"/>
        <v>2037-Q4</v>
      </c>
      <c r="N58" s="14" t="str">
        <f t="shared" si="8"/>
        <v>Apr. 1, 2037  -  Sep. 30, 2037</v>
      </c>
      <c r="O58" s="40">
        <f t="shared" si="7"/>
        <v>50345</v>
      </c>
      <c r="P58" s="46">
        <f t="shared" si="2"/>
        <v>2037</v>
      </c>
    </row>
    <row r="59" spans="9:16" ht="13.5" customHeight="1">
      <c r="I59" s="42">
        <f t="shared" si="5"/>
        <v>2038</v>
      </c>
      <c r="J59" s="14" t="s">
        <v>5</v>
      </c>
      <c r="K59" s="40">
        <f t="shared" si="10"/>
        <v>50314</v>
      </c>
      <c r="L59" s="40">
        <f t="shared" si="10"/>
        <v>50495</v>
      </c>
      <c r="M59" s="42" t="str">
        <f t="shared" si="6"/>
        <v>2038-Q2</v>
      </c>
      <c r="N59" s="14" t="str">
        <f t="shared" si="8"/>
        <v>Oct. 1, 2037  -  Mar. 31, 2038</v>
      </c>
      <c r="O59" s="40">
        <f t="shared" si="7"/>
        <v>50526</v>
      </c>
      <c r="P59" s="46">
        <f t="shared" si="2"/>
        <v>2038</v>
      </c>
    </row>
    <row r="60" spans="9:16" ht="13.5" customHeight="1">
      <c r="I60" s="42">
        <f t="shared" si="5"/>
        <v>2038</v>
      </c>
      <c r="J60" s="14" t="s">
        <v>6</v>
      </c>
      <c r="K60" s="40">
        <f t="shared" si="10"/>
        <v>50496</v>
      </c>
      <c r="L60" s="40">
        <f t="shared" si="10"/>
        <v>50678</v>
      </c>
      <c r="M60" s="42" t="str">
        <f t="shared" si="6"/>
        <v>2038-Q4</v>
      </c>
      <c r="N60" s="14" t="str">
        <f t="shared" si="8"/>
        <v>Apr. 1, 2038  -  Sep. 30, 2038</v>
      </c>
      <c r="O60" s="40">
        <f t="shared" si="7"/>
        <v>50710</v>
      </c>
      <c r="P60" s="46">
        <f t="shared" si="2"/>
        <v>2038</v>
      </c>
    </row>
  </sheetData>
  <sheetProtection password="C4F5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tdb008</dc:creator>
  <cp:keywords/>
  <dc:description/>
  <cp:lastModifiedBy>ODOT User</cp:lastModifiedBy>
  <cp:lastPrinted>2010-03-26T16:49:16Z</cp:lastPrinted>
  <dcterms:created xsi:type="dcterms:W3CDTF">2008-03-18T18:11:10Z</dcterms:created>
  <dcterms:modified xsi:type="dcterms:W3CDTF">2017-02-09T16:58:52Z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>Linked here: https://www.oregon.gov.com/ODOT/CS/CIVILRIGHTS/Pages/intermodal_dbe.aspx</vt:lpwstr>
  </property>
  <property fmtid="{D5CDD505-2E9C-101B-9397-08002B2CF9AE}" pid="5" name="RoutingRuleDescription">
    <vt:lpwstr/>
  </property>
  <property fmtid="{D5CDD505-2E9C-101B-9397-08002B2CF9AE}" pid="6" name="DeleteorKeep">
    <vt:lpwstr>Keep</vt:lpwstr>
  </property>
  <property fmtid="{D5CDD505-2E9C-101B-9397-08002B2CF9AE}" pid="7" name="RetentionPeriodDate">
    <vt:lpwstr/>
  </property>
  <property fmtid="{D5CDD505-2E9C-101B-9397-08002B2CF9AE}" pid="8" name="display_urn:schemas-microsoft-com:office:office#Editor">
    <vt:lpwstr>OR\james.myers</vt:lpwstr>
  </property>
  <property fmtid="{D5CDD505-2E9C-101B-9397-08002B2CF9AE}" pid="9" name="display_urn:schemas-microsoft-com:office:office#Author">
    <vt:lpwstr>OR\james.myers</vt:lpwstr>
  </property>
</Properties>
</file>