
<file path=[Content_Types].xml><?xml version="1.0" encoding="utf-8"?>
<Types xmlns="http://schemas.openxmlformats.org/package/2006/content-types">
  <Default Extension="bin" ContentType="application/vnd.openxmlformats-officedocument.oleObject"/>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rinterSettings/printerSettings1.bin" ContentType="application/vnd.openxmlformats-officedocument.spreadsheetml.printerSettings"/>
  <Override PartName="/xl/persons/person.xml" ContentType="application/vnd.ms-excel.perso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T:\Policy &amp; Technical Services\Code Adoption\Residential (ORSC)\2023 ORSC\2. Public code proposals\Postings\"/>
    </mc:Choice>
  </mc:AlternateContent>
  <xr:revisionPtr revIDLastSave="0" documentId="8_{51B44B23-AA90-4A87-8ACF-15B85C87357F}" xr6:coauthVersionLast="36" xr6:coauthVersionMax="36" xr10:uidLastSave="{00000000-0000-0000-0000-000000000000}"/>
  <bookViews>
    <workbookView xWindow="-120" yWindow="-120" windowWidth="29040" windowHeight="15720" xr2:uid="{7C20AEA6-FAAC-4914-95BE-57E36A11B394}"/>
  </bookViews>
  <sheets>
    <sheet name="1000 ft2 unit" sheetId="1" r:id="rId1"/>
    <sheet name="2400 ft2 uni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B37" i="1" l="1"/>
  <c r="B36" i="1"/>
  <c r="B32" i="1"/>
  <c r="B33" i="1" s="1"/>
  <c r="B27" i="1"/>
  <c r="B28" i="1" s="1"/>
  <c r="B37" i="2"/>
  <c r="B36" i="2"/>
  <c r="B33" i="2"/>
  <c r="B32" i="2"/>
  <c r="B29" i="2"/>
  <c r="B28" i="2"/>
  <c r="B27" i="2"/>
  <c r="B29" i="1" l="1"/>
  <c r="B34" i="2"/>
  <c r="D69" i="2"/>
  <c r="D71" i="2" s="1"/>
  <c r="D59" i="2"/>
  <c r="B41" i="2"/>
  <c r="B7" i="2"/>
  <c r="B31" i="2" l="1"/>
  <c r="B9" i="2"/>
  <c r="B41" i="1"/>
  <c r="D69" i="1"/>
  <c r="D59" i="1"/>
  <c r="B34" i="1"/>
  <c r="B31" i="1" s="1"/>
  <c r="B38" i="2" l="1"/>
  <c r="B43" i="2" s="1"/>
  <c r="D71" i="1"/>
  <c r="B45" i="2" l="1"/>
  <c r="B46" i="2" s="1"/>
  <c r="B47" i="2"/>
  <c r="B7" i="1"/>
  <c r="B9" i="1" l="1"/>
  <c r="B38" i="1"/>
  <c r="B43" i="1" s="1"/>
  <c r="B45" i="1" l="1"/>
  <c r="B46" i="1" s="1"/>
  <c r="B4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Mike</author>
  </authors>
  <commentList>
    <comment ref="C6" authorId="0" shapeId="0" xr:uid="{940E980E-3B0F-4B93-AD8F-9C6A65F86ED1}">
      <text>
        <r>
          <rPr>
            <sz val="9"/>
            <color indexed="81"/>
            <rFont val="Tahoma"/>
            <family val="2"/>
          </rPr>
          <t>Assume the OA duct provides 100 cfm during operation and operates intermittently in accordance with ORSC M1505.4.3, Table M1505.4.3(2)</t>
        </r>
      </text>
    </comment>
    <comment ref="C9" authorId="0" shapeId="0" xr:uid="{5D753CB6-F1E9-429A-82E9-D124CA68D39F}">
      <text>
        <r>
          <rPr>
            <sz val="9"/>
            <color indexed="81"/>
            <rFont val="Tahoma"/>
            <family val="2"/>
          </rPr>
          <t>The central air handler's energy used when air handler operation for heating and cooling overlaps with the ventilation system's programmed operation will be subtracted from the total CFI ventilation system energy.</t>
        </r>
      </text>
    </comment>
    <comment ref="C11" authorId="0" shapeId="0" xr:uid="{92717197-B824-424C-9A0A-8338192A0FB2}">
      <text>
        <r>
          <rPr>
            <sz val="9"/>
            <color indexed="81"/>
            <rFont val="Tahoma"/>
            <family val="2"/>
          </rPr>
          <t>Equipment weightings per 2020 NEEA study as reported in 23orsc-energy-modeling worksheet</t>
        </r>
      </text>
    </comment>
    <comment ref="C31" authorId="0" shapeId="0" xr:uid="{EC390C19-0D6A-483C-97BC-C49C3961B9D8}">
      <text>
        <r>
          <rPr>
            <sz val="9"/>
            <color indexed="81"/>
            <rFont val="Tahoma"/>
            <family val="2"/>
          </rPr>
          <t>Gas furnace fan efficacy compliant with N1105.6 of 2021 ORSC.</t>
        </r>
      </text>
    </comment>
    <comment ref="C32" authorId="0" shapeId="0" xr:uid="{F9399D6B-B164-4CBE-81CD-988258B1E3E1}">
      <text>
        <r>
          <rPr>
            <sz val="9"/>
            <color indexed="81"/>
            <rFont val="Tahoma"/>
            <family val="2"/>
          </rPr>
          <t>Heat pump fan motor efficacy is estimated based on minimum requirement of CA Title 24 Section 150.0(m)13.</t>
        </r>
      </text>
    </comment>
    <comment ref="C33" authorId="0" shapeId="0" xr:uid="{9F948148-9734-4F11-AFD0-3EFCBB562695}">
      <text>
        <r>
          <rPr>
            <sz val="9"/>
            <color indexed="81"/>
            <rFont val="Tahoma"/>
            <family val="2"/>
          </rPr>
          <t>Assume EC motor meeting minimum federal requirements for non-weatherized, non-condensing gas furnace (10 CFR 430.32)</t>
        </r>
      </text>
    </comment>
    <comment ref="C34" authorId="0" shapeId="0" xr:uid="{E3B38474-8CCE-479C-9EC4-49776776225E}">
      <text>
        <r>
          <rPr>
            <sz val="9"/>
            <color indexed="81"/>
            <rFont val="Tahoma"/>
            <family val="2"/>
          </rPr>
          <t>Assumes 400 cfm/ton for a 1.5 ton system, which operates at this capacity in fan-only mode during calls for ventilation that do not coincide with heating or cooling cycles (i.e., ventilation-only mode). Lower air handler airflows could be possible in ventilation-only mode, but the low flow would need to induce enough of a pressure gradient to draw in the 63 cfm during intermittent operation. If this is the case, over-ventilation would likely occur at higher air handler airflows used for heating or cooling, resulting in energy penalties. For simplicity, assume ventilation-only mode is provided in fan-only mode at the cooling capacity airflow.</t>
        </r>
      </text>
    </comment>
    <comment ref="C47" authorId="0" shapeId="0" xr:uid="{6EE2E410-64F8-4B87-8D0E-96B90D6FFCFC}">
      <text>
        <r>
          <rPr>
            <sz val="9"/>
            <color indexed="81"/>
            <rFont val="Tahoma"/>
            <family val="2"/>
          </rPr>
          <t>U.S. DOE's Federal Energy Management Program estimates typical, new refrigerators use 404 kWh annually: https://www.energy.gov/eere/femp/purchasing-energy-efficient-residential-refrigerators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Mike</author>
  </authors>
  <commentList>
    <comment ref="C6" authorId="0" shapeId="0" xr:uid="{7ECBF728-B256-4BCC-BCC6-9A40E2AB89DF}">
      <text>
        <r>
          <rPr>
            <sz val="9"/>
            <color indexed="81"/>
            <rFont val="Tahoma"/>
            <family val="2"/>
          </rPr>
          <t>Assume the OA duct provides 100 cfm during operation and operates intermittently in accordance with ORSC M1505.4.3, Table M1505.4.3(2)</t>
        </r>
      </text>
    </comment>
    <comment ref="C8" authorId="0" shapeId="0" xr:uid="{EBBE514E-5072-4836-8DD8-5FB708439700}">
      <text>
        <r>
          <rPr>
            <sz val="9"/>
            <color indexed="81"/>
            <rFont val="Tahoma"/>
            <family val="2"/>
          </rPr>
          <t>Rudd, A., I. Walker 2007. "Whole House Ventilation System Options - Phase 1 Simulation Study." ARTI Report No. 30090-01, Final Report, March. Air- Conditioning and Refrigeration Technology Institute, Arlington, VA.</t>
        </r>
      </text>
    </comment>
    <comment ref="C9" authorId="0" shapeId="0" xr:uid="{4EC32193-E6FA-417E-AA7B-56FB1EEA50FE}">
      <text>
        <r>
          <rPr>
            <sz val="9"/>
            <color indexed="81"/>
            <rFont val="Tahoma"/>
            <family val="2"/>
          </rPr>
          <t>The central air handler's energy used when air handler operation for heating and cooling overlaps with the ventilation system's programmed operation will be subtracted from the total CFI ventilation system energy.</t>
        </r>
      </text>
    </comment>
    <comment ref="C11" authorId="0" shapeId="0" xr:uid="{4ABA0078-0D1E-42C6-BC9D-076E1534C7CD}">
      <text>
        <r>
          <rPr>
            <sz val="9"/>
            <color indexed="81"/>
            <rFont val="Tahoma"/>
            <family val="2"/>
          </rPr>
          <t>Equipment weightings per 2020 NEEA study as reported in 23orsc-energy-modeling worksheet</t>
        </r>
      </text>
    </comment>
    <comment ref="C31" authorId="0" shapeId="0" xr:uid="{C0BE2B7C-7494-47E7-9BB2-51BAF5074722}">
      <text>
        <r>
          <rPr>
            <sz val="9"/>
            <color indexed="81"/>
            <rFont val="Tahoma"/>
            <family val="2"/>
          </rPr>
          <t>Gas furnace fan efficacy compliant with N1105.6 of 2021 ORSC.</t>
        </r>
      </text>
    </comment>
    <comment ref="C32" authorId="0" shapeId="0" xr:uid="{6738CB5A-CE6D-4048-8138-FAE92A57352B}">
      <text>
        <r>
          <rPr>
            <sz val="9"/>
            <color indexed="81"/>
            <rFont val="Tahoma"/>
            <family val="2"/>
          </rPr>
          <t>Heat pump fan motor efficacy is estimated based on minimum requirement of CA Title 24 Section 150.0(m)13.</t>
        </r>
      </text>
    </comment>
    <comment ref="C33" authorId="0" shapeId="0" xr:uid="{10F921CB-20C7-451E-850B-098C31D7A0AC}">
      <text>
        <r>
          <rPr>
            <sz val="9"/>
            <color indexed="81"/>
            <rFont val="Tahoma"/>
            <family val="2"/>
          </rPr>
          <t>Assume EC motor meeting minimum federal requirements for non-weatherized, non-condensing gas furnace (10 CFR 430.32)</t>
        </r>
      </text>
    </comment>
    <comment ref="C34" authorId="0" shapeId="0" xr:uid="{58D1326A-F2DB-4439-ABEF-863DCD7CC906}">
      <text>
        <r>
          <rPr>
            <sz val="9"/>
            <color indexed="81"/>
            <rFont val="Tahoma"/>
            <family val="2"/>
          </rPr>
          <t>Assumes 400 cfm/ton for a 2.5 ton system, which operates at this capacity in fan-only mode during calls for ventilation that do not coincide with heating or cooling cycles (i.e., ventilation-only mode). Lower air handler airflows could be possible in ventilation-only mode, but the low flow would need to induce enough of a pressure gradient to draw in the 93 cfm during intermittent operation. If this is the case, over-ventilation would likely occur at higher air handler airflows used for heating or cooling, resulting in energy penalties. For simplicity, assume ventilation-only mode is provided in fan-only mode at the cooling capacity airflow.</t>
        </r>
      </text>
    </comment>
    <comment ref="C47" authorId="0" shapeId="0" xr:uid="{9066976A-3139-440B-B06F-F0C20875CEFE}">
      <text>
        <r>
          <rPr>
            <sz val="9"/>
            <color indexed="81"/>
            <rFont val="Tahoma"/>
            <family val="2"/>
          </rPr>
          <t>U.S. DOE's Federal Energy Management Program estimates typical, new refrigerators use 404 kWh annually: https://www.energy.gov/eere/femp/purchasing-energy-efficient-residential-refrigerators</t>
        </r>
      </text>
    </comment>
  </commentList>
</comments>
</file>

<file path=xl/sharedStrings.xml><?xml version="1.0" encoding="utf-8"?>
<sst xmlns="http://schemas.openxmlformats.org/spreadsheetml/2006/main" count="174" uniqueCount="76">
  <si>
    <t>Conditioned floor area (ft)</t>
  </si>
  <si>
    <t>Bedrooms</t>
  </si>
  <si>
    <t>Annual duty cycle for ventilation</t>
  </si>
  <si>
    <t>Air handler percent run time for heating and cooling</t>
  </si>
  <si>
    <t>Air handler capacity (cfm)</t>
  </si>
  <si>
    <t>Manufacturer</t>
  </si>
  <si>
    <t>Model</t>
  </si>
  <si>
    <t>Price, Various</t>
  </si>
  <si>
    <t>Honeywell</t>
  </si>
  <si>
    <t>Y8150A1017</t>
  </si>
  <si>
    <t>AirCycler</t>
  </si>
  <si>
    <t>AC-G1D-06</t>
  </si>
  <si>
    <t>Broan</t>
  </si>
  <si>
    <t>FIN-6MD</t>
  </si>
  <si>
    <t>Aldes</t>
  </si>
  <si>
    <t>HVACQuick.com</t>
  </si>
  <si>
    <t>FIN-180B</t>
  </si>
  <si>
    <t>SupplyHouse.com</t>
  </si>
  <si>
    <t>FIN-180P</t>
  </si>
  <si>
    <t>AirKing</t>
  </si>
  <si>
    <t>AprilAire</t>
  </si>
  <si>
    <t>Panasonic</t>
  </si>
  <si>
    <t>Soler &amp; Palau</t>
  </si>
  <si>
    <t>RF8-120EC</t>
  </si>
  <si>
    <t>QFAM</t>
  </si>
  <si>
    <t>FV-15NLFS1</t>
  </si>
  <si>
    <t>8145A</t>
  </si>
  <si>
    <t>8126X</t>
  </si>
  <si>
    <t>Zoro.com</t>
  </si>
  <si>
    <t>AirCycler.com</t>
  </si>
  <si>
    <t>FAK-II-MD-5</t>
  </si>
  <si>
    <t>CompactAppliance.com</t>
  </si>
  <si>
    <t>CFI Supply Fan with Motorized OA Damper</t>
  </si>
  <si>
    <t>Air handler fan energy used for heating and cooling (kWh)</t>
  </si>
  <si>
    <t>Air handler fan energy used for heating, cooling, and ventilation, CFI system (kWh)</t>
  </si>
  <si>
    <t>Air handler fan energy used for ventilation, CFI system (kWh)</t>
  </si>
  <si>
    <t>Cost of electricity ($/kWh)</t>
  </si>
  <si>
    <t>Simple payback (years)</t>
  </si>
  <si>
    <t>Supply-side ventilation system costs</t>
  </si>
  <si>
    <t>DUV rate (cfm), from Draft 2023 ORSC Modeling Inputs and Assumptions for 1000 ft2 dwelling unit</t>
  </si>
  <si>
    <t>Analysis assumes labor costs are identical for installation and wiring of motorized OA damper and in-line supply fan, both of which are in-line products. Prices are retail, collected from websites on August 25, 2024.</t>
  </si>
  <si>
    <t>Incremental cost of in-line supply fan</t>
  </si>
  <si>
    <t>Average</t>
  </si>
  <si>
    <t>CFI OA intermittent, programmed rate (cfm)</t>
  </si>
  <si>
    <t>Probability of coincidental operation of central air handler for heating/cooling and programmed, intermittent ventilation system for outdoor air</t>
  </si>
  <si>
    <t>In-line Supply Fan, ENERGY STAR certified in accordance with N1105.6</t>
  </si>
  <si>
    <t>In-line supply fan energy (kWh)</t>
  </si>
  <si>
    <t>In-line supply fan efficacy (cfm/W), ENERGY STAR minimum</t>
  </si>
  <si>
    <t>Annual energy savings associated with using in-line supply instead of CFI (kWh)</t>
  </si>
  <si>
    <t>Monetized annual energy savings associated with using in-line supply instead of CFI ($)</t>
  </si>
  <si>
    <t>DUV rate (cfm), from Draft 2023 ORSC Modeling Inputs and Assumptions for 2400 ft2 dwelling unit</t>
  </si>
  <si>
    <t>Cost-effectiveness analysis for specification of in-line supply fan instead of central fan integrated (CFI) system with motorized outdoor air (OA) duct damper</t>
  </si>
  <si>
    <t>Annual duty cycle of air handler for ventilation</t>
  </si>
  <si>
    <t>Number of refrigerators offset by annual energy savings</t>
  </si>
  <si>
    <t>4C, Gas, Crawl</t>
  </si>
  <si>
    <t>4C, Gas, Crawl, NO A/C</t>
  </si>
  <si>
    <t>4C, Electric, Crawl</t>
  </si>
  <si>
    <t>4C, Electric, Crawl, Zonal</t>
  </si>
  <si>
    <t>4C, Gas, SOG</t>
  </si>
  <si>
    <t>4C, Gas, SOG, NO A/C</t>
  </si>
  <si>
    <t>4C, Electric, SOG</t>
  </si>
  <si>
    <t>4C, Electric, SOG, Zonal</t>
  </si>
  <si>
    <t>5B, Gas, Crawl</t>
  </si>
  <si>
    <t>5B, Gas, Crawl, NO A/C</t>
  </si>
  <si>
    <t>5B, Electric, Crawl</t>
  </si>
  <si>
    <t>5B, Electric, Crawl, Zonal</t>
  </si>
  <si>
    <t>5B, Gas, SOG</t>
  </si>
  <si>
    <t>5B, Gas, SOG, NO A/C</t>
  </si>
  <si>
    <t>5B, Electric, SOG</t>
  </si>
  <si>
    <t>5B, Electric, SOG, Zonal</t>
  </si>
  <si>
    <t>Percent of central systems that are gas</t>
  </si>
  <si>
    <t>Percent of cental systems that are electric</t>
  </si>
  <si>
    <t>Total percent, central systems</t>
  </si>
  <si>
    <t>Air handler efficacy, gas, (cfm/W of total air)</t>
  </si>
  <si>
    <t>Air handler efficacy, electric (cfm/W of total air)</t>
  </si>
  <si>
    <t>Weighted air handler efficacy (cfm/W of total 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</si>
</sst>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quot;#,##0.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u/>
      <sz val="10"/>
      <color theme="10"/>
      <name val="Arial"/>
      <family val="2"/>
    </font>
    <font>
      <sz val="9"/>
      <color indexed="81"/>
      <name val="Tahoma"/>
      <family val="2"/>
    </font>
    <font>
      <b/>
      <sz val="10"/>
      <color theme="1"/>
      <name val="Calibri"/>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s>
  <cellStyleXfs count="5">
    <xf numFmtId="0" fontId="0" fillId="0" borderId="0"/>
    <xf numFmtId="9" fontId="1" fillId="0" borderId="0" applyFont="0" applyFill="0" applyBorder="0" applyAlignment="0" applyProtection="0"/>
    <xf numFmtId="0" fontId="3" fillId="0" borderId="0"/>
    <xf numFmtId="9" fontId="3" fillId="0" borderId="0" applyFont="0" applyFill="0" applyBorder="0" applyAlignment="0" applyProtection="0"/>
    <xf numFmtId="0" fontId="4" fillId="0" borderId="0" applyNumberFormat="0" applyFill="0" applyBorder="0" applyAlignment="0" applyProtection="0"/>
  </cellStyleXfs>
  <cellXfs count="19">
    <xf numFmtId="0" fontId="0" fillId="0" borderId="0" xfId="0"/>
    <xf numFmtId="14" fontId="0" fillId="0" borderId="0" xfId="0" applyNumberFormat="1"/>
    <xf numFmtId="164" fontId="0" fillId="0" borderId="0" xfId="0" applyNumberFormat="1"/>
    <xf numFmtId="1" fontId="0" fillId="0" borderId="0" xfId="0" applyNumberFormat="1"/>
    <xf numFmtId="2" fontId="0" fillId="0" borderId="0" xfId="0" applyNumberFormat="1"/>
    <xf numFmtId="9" fontId="0" fillId="0" borderId="0" xfId="1" applyFont="1"/>
    <xf numFmtId="9" fontId="0" fillId="0" borderId="0" xfId="0" applyNumberFormat="1"/>
    <xf numFmtId="165" fontId="0" fillId="0" borderId="0" xfId="0" applyNumberFormat="1"/>
    <xf numFmtId="0" fontId="6" fillId="0" borderId="0" xfId="0" applyFont="1"/>
    <xf numFmtId="0" fontId="6" fillId="0" borderId="1" xfId="0" applyFont="1" applyBorder="1" applyAlignment="1">
      <alignment horizontal="center"/>
    </xf>
    <xf numFmtId="0" fontId="0" fillId="0" borderId="1" xfId="0" applyBorder="1"/>
    <xf numFmtId="166" fontId="0" fillId="0" borderId="1" xfId="0" applyNumberFormat="1" applyBorder="1"/>
    <xf numFmtId="166" fontId="0" fillId="0" borderId="2" xfId="0" applyNumberFormat="1" applyBorder="1"/>
    <xf numFmtId="0" fontId="0" fillId="0" borderId="1" xfId="0" applyBorder="1" applyAlignment="1">
      <alignment horizontal="left"/>
    </xf>
    <xf numFmtId="166" fontId="0" fillId="0" borderId="0" xfId="0" applyNumberFormat="1"/>
    <xf numFmtId="14" fontId="2" fillId="0" borderId="0" xfId="0" applyNumberFormat="1" applyFont="1"/>
    <xf numFmtId="164" fontId="0" fillId="2" borderId="1" xfId="0" applyNumberFormat="1" applyFill="1" applyBorder="1"/>
    <xf numFmtId="0" fontId="2" fillId="0" borderId="0" xfId="0" applyFont="1"/>
    <xf numFmtId="10" fontId="0" fillId="0" borderId="0" xfId="0" applyNumberFormat="1"/>
  </cellXfs>
  <cellStyles count="5">
    <cellStyle name="Hyperlink 2" xfId="4" xr:uid="{5978D3AA-5264-4B72-8431-0771036C71F1}"/>
    <cellStyle name="Normal" xfId="0" builtinId="0"/>
    <cellStyle name="Normal 2" xfId="2" xr:uid="{97B1D058-17E9-4ECC-A8A7-C6DCFEFC12EE}"/>
    <cellStyle name="Percent" xfId="1" builtinId="5"/>
    <cellStyle name="Percent 2" xfId="3" xr:uid="{2AD0595C-4AB6-40FD-BCA2-E8C81B20F6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438150</xdr:colOff>
          <xdr:row>50</xdr:row>
          <xdr:rowOff>95250</xdr:rowOff>
        </xdr:from>
        <xdr:to>
          <xdr:col>11</xdr:col>
          <xdr:colOff>381000</xdr:colOff>
          <xdr:row>60</xdr:row>
          <xdr:rowOff>171450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8</xdr:col>
      <xdr:colOff>443939</xdr:colOff>
      <xdr:row>62</xdr:row>
      <xdr:rowOff>161925</xdr:rowOff>
    </xdr:from>
    <xdr:to>
      <xdr:col>11</xdr:col>
      <xdr:colOff>550545</xdr:colOff>
      <xdr:row>73</xdr:row>
      <xdr:rowOff>93345</xdr:rowOff>
    </xdr:to>
    <xdr:pic>
      <xdr:nvPicPr>
        <xdr:cNvPr id="2" name="Picture 1" descr="Fresh In Series Premium Aluminum Supply Fan (180 CFM) - Hardwired Product Imag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54214" y="7219950"/>
          <a:ext cx="1943026" cy="1929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438150</xdr:colOff>
          <xdr:row>50</xdr:row>
          <xdr:rowOff>95250</xdr:rowOff>
        </xdr:from>
        <xdr:to>
          <xdr:col>11</xdr:col>
          <xdr:colOff>381000</xdr:colOff>
          <xdr:row>60</xdr:row>
          <xdr:rowOff>171450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8</xdr:col>
      <xdr:colOff>443939</xdr:colOff>
      <xdr:row>62</xdr:row>
      <xdr:rowOff>161925</xdr:rowOff>
    </xdr:from>
    <xdr:to>
      <xdr:col>11</xdr:col>
      <xdr:colOff>554355</xdr:colOff>
      <xdr:row>73</xdr:row>
      <xdr:rowOff>97155</xdr:rowOff>
    </xdr:to>
    <xdr:pic>
      <xdr:nvPicPr>
        <xdr:cNvPr id="2" name="Picture 1" descr="Fresh In Series Premium Aluminum Supply Fan (180 CFM) - Hardwired Product Imag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8479" y="7221855"/>
          <a:ext cx="1939216" cy="192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5" Type="http://schemas.openxmlformats.org/officeDocument/2006/relationships/comments" Target="../comments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0DC0F-FD44-4FC2-9894-B1026C1F8D25}">
  <dimension ref="A1:Q71"/>
  <sheetViews>
    <sheetView tabSelected="1" workbookViewId="0">
      <selection activeCell="J12" sqref="J12"/>
    </sheetView>
  </sheetViews>
  <sheetFormatPr defaultRowHeight="15" x14ac:dyDescent="0.25"/>
  <cols>
    <col min="2" max="2" width="16" customWidth="1"/>
    <col min="3" max="3" width="13.28515625" customWidth="1"/>
    <col min="4" max="4" width="11.5703125" customWidth="1"/>
  </cols>
  <sheetData>
    <row r="1" spans="1:3" x14ac:dyDescent="0.25">
      <c r="A1" s="17" t="s">
        <v>51</v>
      </c>
    </row>
    <row r="2" spans="1:3" x14ac:dyDescent="0.25">
      <c r="B2">
        <v>1000</v>
      </c>
      <c r="C2" t="s">
        <v>0</v>
      </c>
    </row>
    <row r="3" spans="1:3" x14ac:dyDescent="0.25">
      <c r="B3">
        <v>2</v>
      </c>
      <c r="C3" t="s">
        <v>1</v>
      </c>
    </row>
    <row r="4" spans="1:3" x14ac:dyDescent="0.25">
      <c r="B4" s="3">
        <v>42</v>
      </c>
      <c r="C4" t="s">
        <v>39</v>
      </c>
    </row>
    <row r="6" spans="1:3" x14ac:dyDescent="0.25">
      <c r="B6">
        <v>100</v>
      </c>
      <c r="C6" t="s">
        <v>43</v>
      </c>
    </row>
    <row r="7" spans="1:3" x14ac:dyDescent="0.25">
      <c r="B7" s="5">
        <f>B4/B6</f>
        <v>0.42</v>
      </c>
      <c r="C7" t="s">
        <v>2</v>
      </c>
    </row>
    <row r="8" spans="1:3" x14ac:dyDescent="0.25">
      <c r="B8" s="6">
        <v>0.25</v>
      </c>
      <c r="C8" t="s">
        <v>3</v>
      </c>
    </row>
    <row r="9" spans="1:3" x14ac:dyDescent="0.25">
      <c r="B9" s="7">
        <f>B7*B8</f>
        <v>0.105</v>
      </c>
      <c r="C9" t="s">
        <v>44</v>
      </c>
    </row>
    <row r="10" spans="1:3" x14ac:dyDescent="0.25">
      <c r="B10" s="4"/>
    </row>
    <row r="11" spans="1:3" x14ac:dyDescent="0.25">
      <c r="B11" s="18">
        <v>0.23930000000000001</v>
      </c>
      <c r="C11" s="4" t="s">
        <v>54</v>
      </c>
    </row>
    <row r="12" spans="1:3" x14ac:dyDescent="0.25">
      <c r="B12" s="18">
        <v>0.12659999999999999</v>
      </c>
      <c r="C12" s="4" t="s">
        <v>55</v>
      </c>
    </row>
    <row r="13" spans="1:3" x14ac:dyDescent="0.25">
      <c r="B13" s="18">
        <v>3.7600000000000001E-2</v>
      </c>
      <c r="C13" s="4" t="s">
        <v>56</v>
      </c>
    </row>
    <row r="14" spans="1:3" x14ac:dyDescent="0.25">
      <c r="B14" s="18">
        <v>3.78E-2</v>
      </c>
      <c r="C14" s="4" t="s">
        <v>57</v>
      </c>
    </row>
    <row r="15" spans="1:3" x14ac:dyDescent="0.25">
      <c r="B15" s="18">
        <v>8.1900000000000001E-2</v>
      </c>
      <c r="C15" s="4" t="s">
        <v>58</v>
      </c>
    </row>
    <row r="16" spans="1:3" x14ac:dyDescent="0.25">
      <c r="B16" s="18">
        <v>4.3299999999999998E-2</v>
      </c>
      <c r="C16" s="4" t="s">
        <v>59</v>
      </c>
    </row>
    <row r="17" spans="2:3" x14ac:dyDescent="0.25">
      <c r="B17" s="18">
        <v>1.29E-2</v>
      </c>
      <c r="C17" s="4" t="s">
        <v>60</v>
      </c>
    </row>
    <row r="18" spans="2:3" x14ac:dyDescent="0.25">
      <c r="B18" s="18">
        <v>1.2999999999999999E-2</v>
      </c>
      <c r="C18" s="4" t="s">
        <v>61</v>
      </c>
    </row>
    <row r="19" spans="2:3" x14ac:dyDescent="0.25">
      <c r="B19" s="18">
        <v>0.1646</v>
      </c>
      <c r="C19" s="4" t="s">
        <v>62</v>
      </c>
    </row>
    <row r="20" spans="2:3" x14ac:dyDescent="0.25">
      <c r="B20" s="18">
        <v>8.7099999999999997E-2</v>
      </c>
      <c r="C20" s="4" t="s">
        <v>63</v>
      </c>
    </row>
    <row r="21" spans="2:3" x14ac:dyDescent="0.25">
      <c r="B21" s="18">
        <v>2.58E-2</v>
      </c>
      <c r="C21" s="4" t="s">
        <v>64</v>
      </c>
    </row>
    <row r="22" spans="2:3" x14ac:dyDescent="0.25">
      <c r="B22" s="18">
        <v>2.5999999999999999E-2</v>
      </c>
      <c r="C22" s="4" t="s">
        <v>65</v>
      </c>
    </row>
    <row r="23" spans="2:3" x14ac:dyDescent="0.25">
      <c r="B23" s="18">
        <v>5.6399999999999999E-2</v>
      </c>
      <c r="C23" s="4" t="s">
        <v>66</v>
      </c>
    </row>
    <row r="24" spans="2:3" x14ac:dyDescent="0.25">
      <c r="B24" s="18">
        <v>2.98E-2</v>
      </c>
      <c r="C24" s="4" t="s">
        <v>67</v>
      </c>
    </row>
    <row r="25" spans="2:3" x14ac:dyDescent="0.25">
      <c r="B25" s="18">
        <v>8.8999999999999999E-3</v>
      </c>
      <c r="C25" s="4" t="s">
        <v>68</v>
      </c>
    </row>
    <row r="26" spans="2:3" x14ac:dyDescent="0.25">
      <c r="B26" s="18">
        <v>8.8999999999999999E-3</v>
      </c>
      <c r="C26" s="4" t="s">
        <v>69</v>
      </c>
    </row>
    <row r="27" spans="2:3" x14ac:dyDescent="0.25">
      <c r="B27" s="5">
        <f>SUM(B11:B13,B15:B17,B19:B21,B23:B25)</f>
        <v>0.91420000000000012</v>
      </c>
      <c r="C27" s="4" t="s">
        <v>72</v>
      </c>
    </row>
    <row r="28" spans="2:3" x14ac:dyDescent="0.25">
      <c r="B28" s="5">
        <f>SUM(B11:B12,B15:B16,B19:B20,B23:B24)/B27</f>
        <v>0.90680376285276731</v>
      </c>
      <c r="C28" s="4" t="s">
        <v>70</v>
      </c>
    </row>
    <row r="29" spans="2:3" x14ac:dyDescent="0.25">
      <c r="B29" s="5">
        <f>SUM(B13,B17,B21,B25)/B27</f>
        <v>9.3196237147232547E-2</v>
      </c>
      <c r="C29" s="4" t="s">
        <v>71</v>
      </c>
    </row>
    <row r="30" spans="2:3" x14ac:dyDescent="0.25">
      <c r="B30" s="4"/>
    </row>
    <row r="31" spans="2:3" x14ac:dyDescent="0.25">
      <c r="B31" s="2">
        <f>B34/(0.044*B34 + 182)</f>
        <v>2.8790786948176583</v>
      </c>
      <c r="C31" s="4" t="s">
        <v>73</v>
      </c>
    </row>
    <row r="32" spans="2:3" x14ac:dyDescent="0.25">
      <c r="B32" s="2">
        <f>1/0.58</f>
        <v>1.7241379310344829</v>
      </c>
      <c r="C32" s="4" t="s">
        <v>74</v>
      </c>
    </row>
    <row r="33" spans="2:3" x14ac:dyDescent="0.25">
      <c r="B33" s="2">
        <f>B31*B28+B32*B29</f>
        <v>2.7714425615051153</v>
      </c>
      <c r="C33" t="s">
        <v>75</v>
      </c>
    </row>
    <row r="34" spans="2:3" x14ac:dyDescent="0.25">
      <c r="B34">
        <f>1.5*400</f>
        <v>600</v>
      </c>
      <c r="C34" t="s">
        <v>4</v>
      </c>
    </row>
    <row r="36" spans="2:3" x14ac:dyDescent="0.25">
      <c r="B36" s="3">
        <f>B8*8760*B34/B33/1000</f>
        <v>474.12131799202535</v>
      </c>
      <c r="C36" t="s">
        <v>33</v>
      </c>
    </row>
    <row r="37" spans="2:3" x14ac:dyDescent="0.25">
      <c r="B37" s="3">
        <f>B7*8760*B34/B33/1000</f>
        <v>796.52381422660255</v>
      </c>
      <c r="C37" t="s">
        <v>34</v>
      </c>
    </row>
    <row r="38" spans="2:3" x14ac:dyDescent="0.25">
      <c r="B38" s="3">
        <f>B37-B36</f>
        <v>322.4024962345772</v>
      </c>
      <c r="C38" t="s">
        <v>35</v>
      </c>
    </row>
    <row r="39" spans="2:3" x14ac:dyDescent="0.25">
      <c r="B39" s="1"/>
    </row>
    <row r="40" spans="2:3" x14ac:dyDescent="0.25">
      <c r="B40" s="2">
        <v>3.8</v>
      </c>
      <c r="C40" t="s">
        <v>47</v>
      </c>
    </row>
    <row r="41" spans="2:3" x14ac:dyDescent="0.25">
      <c r="B41" s="3">
        <f>8760*B4/B40/1000</f>
        <v>96.821052631578951</v>
      </c>
      <c r="C41" t="s">
        <v>46</v>
      </c>
    </row>
    <row r="42" spans="2:3" x14ac:dyDescent="0.25">
      <c r="B42" s="3"/>
    </row>
    <row r="43" spans="2:3" x14ac:dyDescent="0.25">
      <c r="B43" s="3">
        <f>B38-B41</f>
        <v>225.58144360299826</v>
      </c>
      <c r="C43" t="s">
        <v>48</v>
      </c>
    </row>
    <row r="44" spans="2:3" x14ac:dyDescent="0.25">
      <c r="B44" s="14">
        <v>0.11</v>
      </c>
      <c r="C44" t="s">
        <v>36</v>
      </c>
    </row>
    <row r="45" spans="2:3" x14ac:dyDescent="0.25">
      <c r="B45" s="14">
        <f>B43*B44</f>
        <v>24.81395879632981</v>
      </c>
      <c r="C45" t="s">
        <v>49</v>
      </c>
    </row>
    <row r="46" spans="2:3" x14ac:dyDescent="0.25">
      <c r="B46" s="16">
        <f>D71/B45</f>
        <v>6.3035487921876969</v>
      </c>
      <c r="C46" t="s">
        <v>37</v>
      </c>
    </row>
    <row r="47" spans="2:3" x14ac:dyDescent="0.25">
      <c r="B47" s="2">
        <f>B43/404</f>
        <v>0.55836990990841151</v>
      </c>
      <c r="C47" t="s">
        <v>53</v>
      </c>
    </row>
    <row r="48" spans="2:3" x14ac:dyDescent="0.25">
      <c r="B48" s="2"/>
    </row>
    <row r="49" spans="2:17" x14ac:dyDescent="0.25">
      <c r="B49" s="15" t="s">
        <v>38</v>
      </c>
    </row>
    <row r="50" spans="2:17" x14ac:dyDescent="0.25">
      <c r="B50" s="1" t="s">
        <v>40</v>
      </c>
    </row>
    <row r="51" spans="2:17" x14ac:dyDescent="0.25">
      <c r="B51" s="1"/>
    </row>
    <row r="52" spans="2:17" x14ac:dyDescent="0.25">
      <c r="B52" s="8" t="s">
        <v>32</v>
      </c>
      <c r="I52" s="1"/>
      <c r="O52" s="1"/>
      <c r="Q52" s="1"/>
    </row>
    <row r="53" spans="2:17" x14ac:dyDescent="0.25">
      <c r="B53" s="9" t="s">
        <v>5</v>
      </c>
      <c r="C53" s="9" t="s">
        <v>6</v>
      </c>
      <c r="D53" s="9" t="s">
        <v>7</v>
      </c>
    </row>
    <row r="54" spans="2:17" x14ac:dyDescent="0.25">
      <c r="B54" s="10" t="s">
        <v>8</v>
      </c>
      <c r="C54" s="10" t="s">
        <v>9</v>
      </c>
      <c r="D54" s="11">
        <v>275.20999999999998</v>
      </c>
      <c r="E54" t="s">
        <v>28</v>
      </c>
    </row>
    <row r="55" spans="2:17" x14ac:dyDescent="0.25">
      <c r="B55" s="10" t="s">
        <v>20</v>
      </c>
      <c r="C55" s="10" t="s">
        <v>27</v>
      </c>
      <c r="D55" s="11">
        <v>209.19</v>
      </c>
      <c r="E55" t="s">
        <v>17</v>
      </c>
    </row>
    <row r="56" spans="2:17" x14ac:dyDescent="0.25">
      <c r="B56" s="10" t="s">
        <v>10</v>
      </c>
      <c r="C56" s="10" t="s">
        <v>11</v>
      </c>
      <c r="D56" s="11">
        <v>238.04</v>
      </c>
      <c r="E56" t="s">
        <v>29</v>
      </c>
    </row>
    <row r="57" spans="2:17" x14ac:dyDescent="0.25">
      <c r="B57" s="10" t="s">
        <v>12</v>
      </c>
      <c r="C57" s="10" t="s">
        <v>13</v>
      </c>
      <c r="D57" s="11">
        <v>195.18</v>
      </c>
      <c r="E57" t="s">
        <v>28</v>
      </c>
    </row>
    <row r="58" spans="2:17" x14ac:dyDescent="0.25">
      <c r="B58" s="10" t="s">
        <v>14</v>
      </c>
      <c r="C58" s="10" t="s">
        <v>30</v>
      </c>
      <c r="D58" s="11">
        <v>171.1</v>
      </c>
      <c r="E58" t="s">
        <v>15</v>
      </c>
    </row>
    <row r="59" spans="2:17" x14ac:dyDescent="0.25">
      <c r="D59" s="11">
        <f>AVERAGE(D54:D58)</f>
        <v>217.74399999999997</v>
      </c>
      <c r="E59" t="s">
        <v>42</v>
      </c>
    </row>
    <row r="61" spans="2:17" x14ac:dyDescent="0.25">
      <c r="B61" s="8" t="s">
        <v>45</v>
      </c>
    </row>
    <row r="62" spans="2:17" x14ac:dyDescent="0.25">
      <c r="B62" s="9" t="s">
        <v>5</v>
      </c>
      <c r="C62" s="9" t="s">
        <v>6</v>
      </c>
      <c r="D62" s="9" t="s">
        <v>7</v>
      </c>
    </row>
    <row r="63" spans="2:17" x14ac:dyDescent="0.25">
      <c r="B63" s="10" t="s">
        <v>12</v>
      </c>
      <c r="C63" s="13" t="s">
        <v>16</v>
      </c>
      <c r="D63" s="11">
        <v>239</v>
      </c>
      <c r="E63" t="s">
        <v>17</v>
      </c>
    </row>
    <row r="64" spans="2:17" x14ac:dyDescent="0.25">
      <c r="B64" s="10" t="s">
        <v>12</v>
      </c>
      <c r="C64" s="13" t="s">
        <v>18</v>
      </c>
      <c r="D64" s="11">
        <v>319</v>
      </c>
      <c r="E64" t="s">
        <v>17</v>
      </c>
    </row>
    <row r="65" spans="2:5" x14ac:dyDescent="0.25">
      <c r="B65" s="10" t="s">
        <v>19</v>
      </c>
      <c r="C65" s="13" t="s">
        <v>24</v>
      </c>
      <c r="D65" s="11">
        <v>391.25</v>
      </c>
      <c r="E65" t="s">
        <v>31</v>
      </c>
    </row>
    <row r="66" spans="2:5" x14ac:dyDescent="0.25">
      <c r="B66" s="10" t="s">
        <v>20</v>
      </c>
      <c r="C66" s="13" t="s">
        <v>26</v>
      </c>
      <c r="D66" s="11">
        <v>354.52</v>
      </c>
      <c r="E66" t="s">
        <v>17</v>
      </c>
    </row>
    <row r="67" spans="2:5" x14ac:dyDescent="0.25">
      <c r="B67" s="10" t="s">
        <v>21</v>
      </c>
      <c r="C67" s="13" t="s">
        <v>25</v>
      </c>
      <c r="D67" s="11">
        <v>472.99</v>
      </c>
      <c r="E67" t="s">
        <v>17</v>
      </c>
    </row>
    <row r="68" spans="2:5" x14ac:dyDescent="0.25">
      <c r="B68" s="10" t="s">
        <v>22</v>
      </c>
      <c r="C68" s="13" t="s">
        <v>23</v>
      </c>
      <c r="D68" s="12">
        <v>468.2</v>
      </c>
      <c r="E68" t="s">
        <v>15</v>
      </c>
    </row>
    <row r="69" spans="2:5" x14ac:dyDescent="0.25">
      <c r="D69" s="11">
        <f>AVERAGE(D63:D68)</f>
        <v>374.16</v>
      </c>
      <c r="E69" t="s">
        <v>42</v>
      </c>
    </row>
    <row r="71" spans="2:5" x14ac:dyDescent="0.25">
      <c r="D71" s="11">
        <f>D69-D59</f>
        <v>156.41600000000005</v>
      </c>
      <c r="E71" t="s">
        <v>41</v>
      </c>
    </row>
  </sheetData>
  <pageMargins left="0.7" right="0.7" top="0.75" bottom="0.75" header="0.3" footer="0.3"/>
  <drawing r:id="rId1"/>
  <legacyDrawing r:id="rId2"/>
  <oleObjects>
    <mc:AlternateContent xmlns:mc="http://schemas.openxmlformats.org/markup-compatibility/2006">
      <mc:Choice Requires="x14">
        <oleObject progId="PBrush" shapeId="1026" r:id="rId3">
          <objectPr defaultSize="0" autoPict="0" r:id="rId4">
            <anchor moveWithCells="1">
              <from>
                <xdr:col>8</xdr:col>
                <xdr:colOff>438150</xdr:colOff>
                <xdr:row>50</xdr:row>
                <xdr:rowOff>95250</xdr:rowOff>
              </from>
              <to>
                <xdr:col>11</xdr:col>
                <xdr:colOff>381000</xdr:colOff>
                <xdr:row>60</xdr:row>
                <xdr:rowOff>171450</xdr:rowOff>
              </to>
            </anchor>
          </objectPr>
        </oleObject>
      </mc:Choice>
      <mc:Fallback>
        <oleObject progId="PBrush" shapeId="1026"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2D5BA-7A06-4ABD-99B5-B7BFF1C2CB2A}">
  <dimension ref="A1:Q71"/>
  <sheetViews>
    <sheetView topLeftCell="A25" workbookViewId="0">
      <selection activeCell="B43" sqref="B43"/>
    </sheetView>
  </sheetViews>
  <sheetFormatPr defaultRowHeight="15" x14ac:dyDescent="0.25"/>
  <cols>
    <col min="2" max="2" width="16" customWidth="1"/>
    <col min="3" max="3" width="13.28515625" customWidth="1"/>
    <col min="4" max="4" width="11.5703125" customWidth="1"/>
  </cols>
  <sheetData>
    <row r="1" spans="1:3" x14ac:dyDescent="0.25">
      <c r="A1" s="17" t="s">
        <v>51</v>
      </c>
    </row>
    <row r="2" spans="1:3" x14ac:dyDescent="0.25">
      <c r="B2">
        <v>2400</v>
      </c>
      <c r="C2" t="s">
        <v>0</v>
      </c>
    </row>
    <row r="3" spans="1:3" x14ac:dyDescent="0.25">
      <c r="B3">
        <v>4</v>
      </c>
      <c r="C3" t="s">
        <v>1</v>
      </c>
    </row>
    <row r="4" spans="1:3" x14ac:dyDescent="0.25">
      <c r="B4" s="3">
        <v>62</v>
      </c>
      <c r="C4" t="s">
        <v>50</v>
      </c>
    </row>
    <row r="6" spans="1:3" x14ac:dyDescent="0.25">
      <c r="B6">
        <v>100</v>
      </c>
      <c r="C6" t="s">
        <v>43</v>
      </c>
    </row>
    <row r="7" spans="1:3" x14ac:dyDescent="0.25">
      <c r="B7" s="5">
        <f>B4/B6</f>
        <v>0.62</v>
      </c>
      <c r="C7" t="s">
        <v>52</v>
      </c>
    </row>
    <row r="8" spans="1:3" x14ac:dyDescent="0.25">
      <c r="B8" s="6">
        <v>0.25</v>
      </c>
      <c r="C8" t="s">
        <v>3</v>
      </c>
    </row>
    <row r="9" spans="1:3" x14ac:dyDescent="0.25">
      <c r="B9" s="7">
        <f>B7*B8</f>
        <v>0.155</v>
      </c>
      <c r="C9" t="s">
        <v>44</v>
      </c>
    </row>
    <row r="10" spans="1:3" x14ac:dyDescent="0.25">
      <c r="B10" s="4"/>
    </row>
    <row r="11" spans="1:3" x14ac:dyDescent="0.25">
      <c r="B11" s="18">
        <v>0.23930000000000001</v>
      </c>
      <c r="C11" s="4" t="s">
        <v>54</v>
      </c>
    </row>
    <row r="12" spans="1:3" x14ac:dyDescent="0.25">
      <c r="B12" s="18">
        <v>0.12659999999999999</v>
      </c>
      <c r="C12" s="4" t="s">
        <v>55</v>
      </c>
    </row>
    <row r="13" spans="1:3" x14ac:dyDescent="0.25">
      <c r="B13" s="18">
        <v>3.7600000000000001E-2</v>
      </c>
      <c r="C13" s="4" t="s">
        <v>56</v>
      </c>
    </row>
    <row r="14" spans="1:3" x14ac:dyDescent="0.25">
      <c r="B14" s="18">
        <v>3.78E-2</v>
      </c>
      <c r="C14" s="4" t="s">
        <v>57</v>
      </c>
    </row>
    <row r="15" spans="1:3" x14ac:dyDescent="0.25">
      <c r="B15" s="18">
        <v>8.1900000000000001E-2</v>
      </c>
      <c r="C15" s="4" t="s">
        <v>58</v>
      </c>
    </row>
    <row r="16" spans="1:3" x14ac:dyDescent="0.25">
      <c r="B16" s="18">
        <v>4.3299999999999998E-2</v>
      </c>
      <c r="C16" s="4" t="s">
        <v>59</v>
      </c>
    </row>
    <row r="17" spans="2:3" x14ac:dyDescent="0.25">
      <c r="B17" s="18">
        <v>1.29E-2</v>
      </c>
      <c r="C17" s="4" t="s">
        <v>60</v>
      </c>
    </row>
    <row r="18" spans="2:3" x14ac:dyDescent="0.25">
      <c r="B18" s="18">
        <v>1.2999999999999999E-2</v>
      </c>
      <c r="C18" s="4" t="s">
        <v>61</v>
      </c>
    </row>
    <row r="19" spans="2:3" x14ac:dyDescent="0.25">
      <c r="B19" s="18">
        <v>0.1646</v>
      </c>
      <c r="C19" s="4" t="s">
        <v>62</v>
      </c>
    </row>
    <row r="20" spans="2:3" x14ac:dyDescent="0.25">
      <c r="B20" s="18">
        <v>8.7099999999999997E-2</v>
      </c>
      <c r="C20" s="4" t="s">
        <v>63</v>
      </c>
    </row>
    <row r="21" spans="2:3" x14ac:dyDescent="0.25">
      <c r="B21" s="18">
        <v>2.58E-2</v>
      </c>
      <c r="C21" s="4" t="s">
        <v>64</v>
      </c>
    </row>
    <row r="22" spans="2:3" x14ac:dyDescent="0.25">
      <c r="B22" s="18">
        <v>2.5999999999999999E-2</v>
      </c>
      <c r="C22" s="4" t="s">
        <v>65</v>
      </c>
    </row>
    <row r="23" spans="2:3" x14ac:dyDescent="0.25">
      <c r="B23" s="18">
        <v>5.6399999999999999E-2</v>
      </c>
      <c r="C23" s="4" t="s">
        <v>66</v>
      </c>
    </row>
    <row r="24" spans="2:3" x14ac:dyDescent="0.25">
      <c r="B24" s="18">
        <v>2.98E-2</v>
      </c>
      <c r="C24" s="4" t="s">
        <v>67</v>
      </c>
    </row>
    <row r="25" spans="2:3" x14ac:dyDescent="0.25">
      <c r="B25" s="18">
        <v>8.8999999999999999E-3</v>
      </c>
      <c r="C25" s="4" t="s">
        <v>68</v>
      </c>
    </row>
    <row r="26" spans="2:3" x14ac:dyDescent="0.25">
      <c r="B26" s="18">
        <v>8.8999999999999999E-3</v>
      </c>
      <c r="C26" s="4" t="s">
        <v>69</v>
      </c>
    </row>
    <row r="27" spans="2:3" x14ac:dyDescent="0.25">
      <c r="B27" s="5">
        <f>SUM(B11:B13,B15:B17,B19:B21,B23:B25)</f>
        <v>0.91420000000000012</v>
      </c>
      <c r="C27" s="4" t="s">
        <v>72</v>
      </c>
    </row>
    <row r="28" spans="2:3" x14ac:dyDescent="0.25">
      <c r="B28" s="5">
        <f>SUM(B11:B12,B15:B16,B19:B20,B23:B24)/B27</f>
        <v>0.90680376285276731</v>
      </c>
      <c r="C28" s="4" t="s">
        <v>70</v>
      </c>
    </row>
    <row r="29" spans="2:3" x14ac:dyDescent="0.25">
      <c r="B29" s="5">
        <f>SUM(B13,B17,B21,B25)/B27</f>
        <v>9.3196237147232547E-2</v>
      </c>
      <c r="C29" s="4" t="s">
        <v>71</v>
      </c>
    </row>
    <row r="30" spans="2:3" x14ac:dyDescent="0.25">
      <c r="B30" s="4"/>
    </row>
    <row r="31" spans="2:3" x14ac:dyDescent="0.25">
      <c r="B31" s="2">
        <f>B34/(0.044*B34 + 182)</f>
        <v>4.4247787610619467</v>
      </c>
      <c r="C31" s="4" t="s">
        <v>73</v>
      </c>
    </row>
    <row r="32" spans="2:3" x14ac:dyDescent="0.25">
      <c r="B32" s="2">
        <f>1/0.58</f>
        <v>1.7241379310344829</v>
      </c>
      <c r="C32" s="4" t="s">
        <v>74</v>
      </c>
    </row>
    <row r="33" spans="2:3" x14ac:dyDescent="0.25">
      <c r="B33" s="2">
        <f>B31*B28+B32*B29</f>
        <v>4.173089197817208</v>
      </c>
      <c r="C33" t="s">
        <v>75</v>
      </c>
    </row>
    <row r="34" spans="2:3" x14ac:dyDescent="0.25">
      <c r="B34">
        <f>2.5*400</f>
        <v>1000</v>
      </c>
      <c r="C34" t="s">
        <v>4</v>
      </c>
    </row>
    <row r="36" spans="2:3" x14ac:dyDescent="0.25">
      <c r="B36" s="3">
        <f>B8*8760*B34/B33/1000</f>
        <v>524.79108310110166</v>
      </c>
      <c r="C36" t="s">
        <v>33</v>
      </c>
    </row>
    <row r="37" spans="2:3" x14ac:dyDescent="0.25">
      <c r="B37" s="3">
        <f>B7*8760*B34/B33/1000</f>
        <v>1301.4818860907321</v>
      </c>
      <c r="C37" t="s">
        <v>34</v>
      </c>
    </row>
    <row r="38" spans="2:3" x14ac:dyDescent="0.25">
      <c r="B38" s="3">
        <f>B37-B36</f>
        <v>776.69080298963047</v>
      </c>
      <c r="C38" t="s">
        <v>35</v>
      </c>
    </row>
    <row r="39" spans="2:3" x14ac:dyDescent="0.25">
      <c r="B39" s="1"/>
    </row>
    <row r="40" spans="2:3" x14ac:dyDescent="0.25">
      <c r="B40" s="2">
        <v>3.8</v>
      </c>
      <c r="C40" t="s">
        <v>47</v>
      </c>
    </row>
    <row r="41" spans="2:3" x14ac:dyDescent="0.25">
      <c r="B41" s="3">
        <f>8760*B4/B40/1000</f>
        <v>142.92631578947368</v>
      </c>
      <c r="C41" t="s">
        <v>46</v>
      </c>
    </row>
    <row r="42" spans="2:3" x14ac:dyDescent="0.25">
      <c r="B42" s="3"/>
    </row>
    <row r="43" spans="2:3" x14ac:dyDescent="0.25">
      <c r="B43" s="3">
        <f>B38-B41</f>
        <v>633.76448720015674</v>
      </c>
      <c r="C43" t="s">
        <v>48</v>
      </c>
    </row>
    <row r="44" spans="2:3" x14ac:dyDescent="0.25">
      <c r="B44" s="14">
        <v>0.11</v>
      </c>
      <c r="C44" t="s">
        <v>36</v>
      </c>
    </row>
    <row r="45" spans="2:3" x14ac:dyDescent="0.25">
      <c r="B45" s="14">
        <f>B43*B44</f>
        <v>69.714093592017235</v>
      </c>
      <c r="C45" t="s">
        <v>49</v>
      </c>
    </row>
    <row r="46" spans="2:3" x14ac:dyDescent="0.25">
      <c r="B46" s="16">
        <f>D71/B45</f>
        <v>2.2436783143933869</v>
      </c>
      <c r="C46" t="s">
        <v>37</v>
      </c>
    </row>
    <row r="47" spans="2:3" x14ac:dyDescent="0.25">
      <c r="B47" s="2">
        <f>B43/404</f>
        <v>1.5687239782182096</v>
      </c>
      <c r="C47" t="s">
        <v>53</v>
      </c>
    </row>
    <row r="48" spans="2:3" x14ac:dyDescent="0.25">
      <c r="B48" s="1"/>
    </row>
    <row r="49" spans="2:17" x14ac:dyDescent="0.25">
      <c r="B49" s="15" t="s">
        <v>38</v>
      </c>
    </row>
    <row r="50" spans="2:17" x14ac:dyDescent="0.25">
      <c r="B50" s="1" t="s">
        <v>40</v>
      </c>
    </row>
    <row r="51" spans="2:17" x14ac:dyDescent="0.25">
      <c r="B51" s="1"/>
    </row>
    <row r="52" spans="2:17" x14ac:dyDescent="0.25">
      <c r="B52" s="8" t="s">
        <v>32</v>
      </c>
      <c r="I52" s="1"/>
      <c r="O52" s="1"/>
      <c r="Q52" s="1"/>
    </row>
    <row r="53" spans="2:17" x14ac:dyDescent="0.25">
      <c r="B53" s="9" t="s">
        <v>5</v>
      </c>
      <c r="C53" s="9" t="s">
        <v>6</v>
      </c>
      <c r="D53" s="9" t="s">
        <v>7</v>
      </c>
    </row>
    <row r="54" spans="2:17" x14ac:dyDescent="0.25">
      <c r="B54" s="10" t="s">
        <v>8</v>
      </c>
      <c r="C54" s="10" t="s">
        <v>9</v>
      </c>
      <c r="D54" s="11">
        <v>275.20999999999998</v>
      </c>
      <c r="E54" t="s">
        <v>28</v>
      </c>
    </row>
    <row r="55" spans="2:17" x14ac:dyDescent="0.25">
      <c r="B55" s="10" t="s">
        <v>20</v>
      </c>
      <c r="C55" s="10" t="s">
        <v>27</v>
      </c>
      <c r="D55" s="11">
        <v>209.19</v>
      </c>
      <c r="E55" t="s">
        <v>17</v>
      </c>
    </row>
    <row r="56" spans="2:17" x14ac:dyDescent="0.25">
      <c r="B56" s="10" t="s">
        <v>10</v>
      </c>
      <c r="C56" s="10" t="s">
        <v>11</v>
      </c>
      <c r="D56" s="11">
        <v>238.04</v>
      </c>
      <c r="E56" t="s">
        <v>29</v>
      </c>
    </row>
    <row r="57" spans="2:17" x14ac:dyDescent="0.25">
      <c r="B57" s="10" t="s">
        <v>12</v>
      </c>
      <c r="C57" s="10" t="s">
        <v>13</v>
      </c>
      <c r="D57" s="11">
        <v>195.18</v>
      </c>
      <c r="E57" t="s">
        <v>28</v>
      </c>
    </row>
    <row r="58" spans="2:17" x14ac:dyDescent="0.25">
      <c r="B58" s="10" t="s">
        <v>14</v>
      </c>
      <c r="C58" s="10" t="s">
        <v>30</v>
      </c>
      <c r="D58" s="11">
        <v>171.1</v>
      </c>
      <c r="E58" t="s">
        <v>15</v>
      </c>
    </row>
    <row r="59" spans="2:17" x14ac:dyDescent="0.25">
      <c r="D59" s="11">
        <f>AVERAGE(D54:D58)</f>
        <v>217.74399999999997</v>
      </c>
      <c r="E59" t="s">
        <v>42</v>
      </c>
    </row>
    <row r="61" spans="2:17" x14ac:dyDescent="0.25">
      <c r="B61" s="8" t="s">
        <v>45</v>
      </c>
    </row>
    <row r="62" spans="2:17" x14ac:dyDescent="0.25">
      <c r="B62" s="9" t="s">
        <v>5</v>
      </c>
      <c r="C62" s="9" t="s">
        <v>6</v>
      </c>
      <c r="D62" s="9" t="s">
        <v>7</v>
      </c>
    </row>
    <row r="63" spans="2:17" x14ac:dyDescent="0.25">
      <c r="B63" s="10" t="s">
        <v>12</v>
      </c>
      <c r="C63" s="13" t="s">
        <v>16</v>
      </c>
      <c r="D63" s="11">
        <v>239</v>
      </c>
      <c r="E63" t="s">
        <v>17</v>
      </c>
    </row>
    <row r="64" spans="2:17" x14ac:dyDescent="0.25">
      <c r="B64" s="10" t="s">
        <v>12</v>
      </c>
      <c r="C64" s="13" t="s">
        <v>18</v>
      </c>
      <c r="D64" s="11">
        <v>319</v>
      </c>
      <c r="E64" t="s">
        <v>17</v>
      </c>
    </row>
    <row r="65" spans="2:5" x14ac:dyDescent="0.25">
      <c r="B65" s="10" t="s">
        <v>19</v>
      </c>
      <c r="C65" s="13" t="s">
        <v>24</v>
      </c>
      <c r="D65" s="11">
        <v>391.25</v>
      </c>
      <c r="E65" t="s">
        <v>31</v>
      </c>
    </row>
    <row r="66" spans="2:5" x14ac:dyDescent="0.25">
      <c r="B66" s="10" t="s">
        <v>20</v>
      </c>
      <c r="C66" s="13" t="s">
        <v>26</v>
      </c>
      <c r="D66" s="11">
        <v>354.52</v>
      </c>
      <c r="E66" t="s">
        <v>17</v>
      </c>
    </row>
    <row r="67" spans="2:5" x14ac:dyDescent="0.25">
      <c r="B67" s="10" t="s">
        <v>21</v>
      </c>
      <c r="C67" s="13" t="s">
        <v>25</v>
      </c>
      <c r="D67" s="11">
        <v>472.99</v>
      </c>
      <c r="E67" t="s">
        <v>17</v>
      </c>
    </row>
    <row r="68" spans="2:5" x14ac:dyDescent="0.25">
      <c r="B68" s="10" t="s">
        <v>22</v>
      </c>
      <c r="C68" s="13" t="s">
        <v>23</v>
      </c>
      <c r="D68" s="12">
        <v>468.2</v>
      </c>
      <c r="E68" t="s">
        <v>15</v>
      </c>
    </row>
    <row r="69" spans="2:5" x14ac:dyDescent="0.25">
      <c r="D69" s="11">
        <f>AVERAGE(D63:D68)</f>
        <v>374.16</v>
      </c>
      <c r="E69" t="s">
        <v>42</v>
      </c>
    </row>
    <row r="71" spans="2:5" x14ac:dyDescent="0.25">
      <c r="D71" s="11">
        <f>D69-D59</f>
        <v>156.41600000000005</v>
      </c>
      <c r="E71" t="s">
        <v>41</v>
      </c>
    </row>
  </sheetData>
  <pageMargins left="0.7" right="0.7" top="0.75" bottom="0.75" header="0.3" footer="0.3"/>
  <pageSetup orientation="portrait" horizontalDpi="300" verticalDpi="300" r:id="rId1"/>
  <drawing r:id="rId2"/>
  <legacyDrawing r:id="rId3"/>
  <oleObjects>
    <mc:AlternateContent xmlns:mc="http://schemas.openxmlformats.org/markup-compatibility/2006">
      <mc:Choice Requires="x14">
        <oleObject progId="PBrush" shapeId="2049" r:id="rId4">
          <objectPr defaultSize="0" autoPict="0" r:id="rId5">
            <anchor moveWithCells="1">
              <from>
                <xdr:col>8</xdr:col>
                <xdr:colOff>438150</xdr:colOff>
                <xdr:row>50</xdr:row>
                <xdr:rowOff>95250</xdr:rowOff>
              </from>
              <to>
                <xdr:col>11</xdr:col>
                <xdr:colOff>381000</xdr:colOff>
                <xdr:row>60</xdr:row>
                <xdr:rowOff>171450</xdr:rowOff>
              </to>
            </anchor>
          </objectPr>
        </oleObject>
      </mc:Choice>
      <mc:Fallback>
        <oleObject progId="PBrush" shapeId="2049"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0875D9B8369E4182977A5DE60F4AEF" ma:contentTypeVersion="11" ma:contentTypeDescription="Create a new document." ma:contentTypeScope="" ma:versionID="83ab52a33ef8c43ca60e0b29e1ad6732">
  <xsd:schema xmlns:xsd="http://www.w3.org/2001/XMLSchema" xmlns:xs="http://www.w3.org/2001/XMLSchema" xmlns:p="http://schemas.microsoft.com/office/2006/metadata/properties" xmlns:ns1="http://schemas.microsoft.com/sharepoint/v3" xmlns:ns2="dddd1f45-7d45-40f9-b0ce-0597dbfc3418" xmlns:ns3="811281f8-4e78-4fff-88fd-a214f74f6a99" targetNamespace="http://schemas.microsoft.com/office/2006/metadata/properties" ma:root="true" ma:fieldsID="00d88b080e91c2601470884b1a4ed62e" ns1:_="" ns2:_="" ns3:_="">
    <xsd:import namespace="http://schemas.microsoft.com/sharepoint/v3"/>
    <xsd:import namespace="dddd1f45-7d45-40f9-b0ce-0597dbfc3418"/>
    <xsd:import namespace="811281f8-4e78-4fff-88fd-a214f74f6a99"/>
    <xsd:element name="properties">
      <xsd:complexType>
        <xsd:sequence>
          <xsd:element name="documentManagement">
            <xsd:complexType>
              <xsd:all>
                <xsd:element ref="ns1:PublishingStartDate" minOccurs="0"/>
                <xsd:element ref="ns1:PublishingExpirationDate" minOccurs="0"/>
                <xsd:element ref="ns2:Document_x0020_tyoe" minOccurs="0"/>
                <xsd:element ref="ns2:Program" minOccurs="0"/>
                <xsd:element ref="ns2:Tag"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dd1f45-7d45-40f9-b0ce-0597dbfc3418" elementFormDefault="qualified">
    <xsd:import namespace="http://schemas.microsoft.com/office/2006/documentManagement/types"/>
    <xsd:import namespace="http://schemas.microsoft.com/office/infopath/2007/PartnerControls"/>
    <xsd:element name="Document_x0020_tyoe" ma:index="10" nillable="true" ma:displayName="Document type" ma:default="Other" ma:description="Choose the document type" ma:format="Dropdown" ma:internalName="Document_x0020_tyoe">
      <xsd:simpleType>
        <xsd:union memberTypes="dms:Text">
          <xsd:simpleType>
            <xsd:restriction base="dms:Choice">
              <xsd:enumeration value="Appeal decision"/>
              <xsd:enumeration value="Alternate method"/>
              <xsd:enumeration value="Code/statutory interpretation"/>
              <xsd:enumeration value="Code adoption information"/>
              <xsd:enumeration value="Code amendment proposal"/>
              <xsd:enumeration value="Codebook"/>
              <xsd:enumeration value="Codebook amendment"/>
              <xsd:enumeration value="Codebook calculator, checklist, form"/>
              <xsd:enumeration value="Codebook errata"/>
              <xsd:enumeration value="Codebook resources"/>
              <xsd:enumeration value="Codebook supplement"/>
              <xsd:enumeration value="Compliance checklist"/>
              <xsd:enumeration value="Enforcement tool"/>
              <xsd:enumeration value="Technical bulletin"/>
              <xsd:enumeration value="White paper"/>
              <xsd:enumeration value="Other"/>
            </xsd:restriction>
          </xsd:simpleType>
        </xsd:union>
      </xsd:simpleType>
    </xsd:element>
    <xsd:element name="Program" ma:index="11" nillable="true" ma:displayName="Program" ma:default="Amusement rides and devices" ma:internalName="Program" ma:readOnly="false">
      <xsd:complexType>
        <xsd:complexContent>
          <xsd:extension base="dms:MultiChoice">
            <xsd:sequence>
              <xsd:element name="Value" maxOccurs="unbounded" minOccurs="0" nillable="true">
                <xsd:simpleType>
                  <xsd:restriction base="dms:Choice">
                    <xsd:enumeration value="Amusement rides and devices"/>
                    <xsd:enumeration value="Boilers and pressure vessels"/>
                    <xsd:enumeration value="Commercial structures"/>
                    <xsd:enumeration value="Elevators"/>
                    <xsd:enumeration value="Electrical"/>
                    <xsd:enumeration value="Energy efficiency"/>
                    <xsd:enumeration value="Manufactured dwellings"/>
                    <xsd:enumeration value="Mechanical"/>
                    <xsd:enumeration value="Parks"/>
                    <xsd:enumeration value="Plumbing"/>
                    <xsd:enumeration value="Residential structures"/>
                    <xsd:enumeration value="Reach code"/>
                    <xsd:enumeration value="Low-Volume Window Labels"/>
                    <xsd:enumeration value="Other"/>
                  </xsd:restriction>
                </xsd:simpleType>
              </xsd:element>
            </xsd:sequence>
          </xsd:extension>
        </xsd:complexContent>
      </xsd:complexType>
    </xsd:element>
    <xsd:element name="Tag" ma:index="12" nillable="true" ma:displayName="Tag" ma:description="Add a tag for sorting, etc." ma:internalName="Tag"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11281f8-4e78-4fff-88fd-a214f74f6a9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Document n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g xmlns="dddd1f45-7d45-40f9-b0ce-0597dbfc3418" xsi:nil="true"/>
    <Document_x0020_tyoe xmlns="dddd1f45-7d45-40f9-b0ce-0597dbfc3418">Code amendment proposal</Document_x0020_tyoe>
    <Program xmlns="dddd1f45-7d45-40f9-b0ce-0597dbfc3418">
      <Value>Residential structures</Value>
    </Program>
  </documentManagement>
</p:properties>
</file>

<file path=customXml/itemProps1.xml><?xml version="1.0" encoding="utf-8"?>
<ds:datastoreItem xmlns:ds="http://schemas.openxmlformats.org/officeDocument/2006/customXml" ds:itemID="{04C82BA9-D292-4B0B-977D-6121BA87F285}"/>
</file>

<file path=customXml/itemProps2.xml><?xml version="1.0" encoding="utf-8"?>
<ds:datastoreItem xmlns:ds="http://schemas.openxmlformats.org/officeDocument/2006/customXml" ds:itemID="{F6E3E93F-67BE-4DCC-97AA-A7C2927FAB6A}"/>
</file>

<file path=customXml/itemProps3.xml><?xml version="1.0" encoding="utf-8"?>
<ds:datastoreItem xmlns:ds="http://schemas.openxmlformats.org/officeDocument/2006/customXml" ds:itemID="{F3C3245F-722C-4A67-998B-1F33D4B3D6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1000 ft2 unit</vt:lpstr>
      <vt:lpstr>2400 ft2 unit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Burns Laura L</cp:lastModifiedBy>
  <dcterms:created xsi:type="dcterms:W3CDTF">2022-08-24T20:32:51Z</dcterms:created>
  <dcterms:modified xsi:type="dcterms:W3CDTF">2022-09-01T22:31:03Z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0x010100F20875D9B8369E4182977A5DE60F4AEF</vt:lpwstr>
  </property>
</Properties>
</file>