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olicy &amp; Technical Services\Code Programs\Code compliance forms-calcs\ORSC - Trade-Off Calculator\"/>
    </mc:Choice>
  </mc:AlternateContent>
  <xr:revisionPtr revIDLastSave="0" documentId="13_ncr:1_{EB0ACC76-98FD-4F81-8792-E11BEE33245B}" xr6:coauthVersionLast="47" xr6:coauthVersionMax="47" xr10:uidLastSave="{00000000-0000-0000-0000-000000000000}"/>
  <workbookProtection lockStructure="1"/>
  <bookViews>
    <workbookView xWindow="-120" yWindow="-120" windowWidth="29040" windowHeight="15720" tabRatio="706" firstSheet="1" activeTab="1" xr2:uid="{00000000-000D-0000-FFFF-FFFF00000000}"/>
  </bookViews>
  <sheets>
    <sheet name="Default U-Factors" sheetId="5" state="hidden" r:id="rId1"/>
    <sheet name="Instructions" sheetId="11" r:id="rId2"/>
    <sheet name="Table N1104.1(1)" sheetId="4" r:id="rId3"/>
    <sheet name="Mixed-Alt. Walls U-Factor" sheetId="9" r:id="rId4"/>
    <sheet name="Windows Overall U-Factor" sheetId="6" r:id="rId5"/>
    <sheet name="Skylights Overall U-Factor" sheetId="8" r:id="rId6"/>
    <sheet name="Doors Overall U-Factor" sheetId="7" r:id="rId7"/>
  </sheets>
  <definedNames>
    <definedName name="_xlnm.Print_Area" localSheetId="2">'Table N1104.1(1)'!$A$1:$H$46</definedName>
    <definedName name="Z_265024A7_4973_4B77_ACE1_1BE29185CDB5_.wvu.PrintArea" localSheetId="2" hidden="1">'Table N1104.1(1)'!$A$1:$H$46</definedName>
  </definedNames>
  <calcPr calcId="191029"/>
  <customWorkbookViews>
    <customWorkbookView name="Form" guid="{265024A7-4973-4B77-ACE1-1BE29185CDB5}" includeHiddenRowCol="0" maximized="1" xWindow="-8" yWindow="-8" windowWidth="1936" windowHeight="1056" tabRatio="70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E26" i="4" l="1"/>
  <c r="E29" i="4" l="1"/>
  <c r="D24" i="4" l="1"/>
  <c r="E25" i="4" l="1"/>
  <c r="E28" i="4" l="1"/>
  <c r="C15" i="7" l="1"/>
  <c r="D38" i="4" s="1"/>
  <c r="D17" i="4" s="1"/>
  <c r="D15" i="7" l="1"/>
  <c r="E38" i="4" s="1"/>
  <c r="F16" i="8"/>
  <c r="G16" i="8" s="1"/>
  <c r="F36" i="6"/>
  <c r="G36" i="6" s="1"/>
  <c r="F11" i="4"/>
  <c r="C48" i="7" l="1"/>
  <c r="D48" i="7" s="1"/>
  <c r="C45" i="9"/>
  <c r="D45" i="9" s="1"/>
  <c r="C15" i="9"/>
  <c r="B16" i="8"/>
  <c r="D37" i="4" l="1"/>
  <c r="D16" i="4" s="1"/>
  <c r="C16" i="8"/>
  <c r="D15" i="9"/>
  <c r="E27" i="4" s="1"/>
  <c r="D27" i="4"/>
  <c r="E37" i="4"/>
  <c r="B36" i="6"/>
  <c r="D32" i="4" l="1"/>
  <c r="F27" i="4"/>
  <c r="D36" i="4"/>
  <c r="D26" i="4" s="1"/>
  <c r="C36" i="6"/>
  <c r="E36" i="4" s="1"/>
  <c r="D15" i="4" l="1"/>
  <c r="D14" i="4" s="1"/>
  <c r="D29" i="4"/>
  <c r="D28" i="4"/>
  <c r="F38" i="4" l="1"/>
  <c r="F37" i="4" l="1"/>
  <c r="D25" i="4"/>
  <c r="F36" i="4" l="1"/>
  <c r="F28" i="4"/>
  <c r="F25" i="4"/>
  <c r="F24" i="4"/>
  <c r="F16" i="4"/>
  <c r="F19" i="4"/>
  <c r="F18" i="4"/>
  <c r="F12" i="4"/>
  <c r="F29" i="4" l="1"/>
  <c r="F17" i="4"/>
  <c r="F32" i="4"/>
  <c r="F26" i="4"/>
  <c r="F39" i="4" s="1"/>
  <c r="G41" i="4" l="1"/>
  <c r="F15" i="4" l="1"/>
  <c r="F14" i="4"/>
  <c r="F20" i="4" l="1"/>
  <c r="F41" i="4" l="1"/>
  <c r="H41" i="4" l="1"/>
  <c r="F42" i="4" s="1"/>
</calcChain>
</file>

<file path=xl/sharedStrings.xml><?xml version="1.0" encoding="utf-8"?>
<sst xmlns="http://schemas.openxmlformats.org/spreadsheetml/2006/main" count="414" uniqueCount="267">
  <si>
    <t>Flat ceilings</t>
  </si>
  <si>
    <t>Vaulted ceilings</t>
  </si>
  <si>
    <t>U-factor</t>
  </si>
  <si>
    <t>Standard Base Case</t>
  </si>
  <si>
    <t>FLAT CEILINGS</t>
  </si>
  <si>
    <t>EXTERIOR WALLS</t>
  </si>
  <si>
    <t>Insulation</t>
  </si>
  <si>
    <t>Type</t>
  </si>
  <si>
    <t>U-Factor</t>
  </si>
  <si>
    <t>VAULTED CEILINGS</t>
  </si>
  <si>
    <t>FLOORS</t>
  </si>
  <si>
    <t>SLAB-ON-Grade</t>
  </si>
  <si>
    <t>R-21, Rafter framing</t>
  </si>
  <si>
    <t>R-30, Rafter framing</t>
  </si>
  <si>
    <t>R-38, Rafter framing</t>
  </si>
  <si>
    <t>R-21, Scissor truss</t>
  </si>
  <si>
    <t>R-30, Scissor truss</t>
  </si>
  <si>
    <t>R-38, Scissor truss</t>
  </si>
  <si>
    <t>R-49, Scissor truss</t>
  </si>
  <si>
    <t>R-30, Advanced scissor truss</t>
  </si>
  <si>
    <t>R-38, Advanced scissor truss</t>
  </si>
  <si>
    <t>R-49, Advanced scissor truss</t>
  </si>
  <si>
    <t>R-38, Conventional framing</t>
  </si>
  <si>
    <t>R-49, Conventional framing</t>
  </si>
  <si>
    <t>R-21, Underfloor</t>
  </si>
  <si>
    <t>R-25, Underfloor</t>
  </si>
  <si>
    <t>R-30, Underfloor</t>
  </si>
  <si>
    <t>R-14.88, 4 1/2" EPS foam core panel</t>
  </si>
  <si>
    <t>R-22.58, 6 1/4" EPS foam core panel</t>
  </si>
  <si>
    <t>R-29.31, 8 1/4" EPS foam core panel</t>
  </si>
  <si>
    <t>R-29, 8 1/4" EPS foam core panel</t>
  </si>
  <si>
    <t>R-37, 10 1/4" EPS foam core panel</t>
  </si>
  <si>
    <t>R-44, 12 1/4" EPS foam core panel</t>
  </si>
  <si>
    <t>R-21, 0, Conventional framing</t>
  </si>
  <si>
    <t>R-19, 0, Advanced framing</t>
  </si>
  <si>
    <t>R-21, 0, Advanced framing</t>
  </si>
  <si>
    <t>R-19, 3.5, Conventional framing</t>
  </si>
  <si>
    <t>R-21, 3.5, Conventional framing</t>
  </si>
  <si>
    <t>R-13, 5, Conventional framing</t>
  </si>
  <si>
    <t>R-15, 5, Conventional framing</t>
  </si>
  <si>
    <t>R-19, 5, Conventional framing</t>
  </si>
  <si>
    <t>R-21, 5, Conventional framing</t>
  </si>
  <si>
    <t>R-13, 7, Conventional framing</t>
  </si>
  <si>
    <t>R-15, 7, Conventional framing</t>
  </si>
  <si>
    <t>R-19, 7, Conventional framing</t>
  </si>
  <si>
    <t>R-21, 7, Conventional framing</t>
  </si>
  <si>
    <t>R-15, 3.5, Advanced framing</t>
  </si>
  <si>
    <t>R-19, 3.5, Advanced framing</t>
  </si>
  <si>
    <t>R-21, 3.5, Advanced framing</t>
  </si>
  <si>
    <t>R-13, 5, Advanced framing</t>
  </si>
  <si>
    <t>R-15, 5, Advanced framing</t>
  </si>
  <si>
    <t>R-19, 5, Advanced framing</t>
  </si>
  <si>
    <t>R-21, 5, Advanced framing</t>
  </si>
  <si>
    <t>R-13, 7, Advanced framing</t>
  </si>
  <si>
    <t>R-15, 7, Advanced framing</t>
  </si>
  <si>
    <t>R-19, 7, Advanced framing</t>
  </si>
  <si>
    <t>R-21, 7, Advanced framing</t>
  </si>
  <si>
    <t>Construction Type</t>
  </si>
  <si>
    <t>SELECT ITEM</t>
  </si>
  <si>
    <t>Window - 1</t>
  </si>
  <si>
    <t>Window - 2</t>
  </si>
  <si>
    <t>Window - 3</t>
  </si>
  <si>
    <t>Window - 4</t>
  </si>
  <si>
    <t>Window - 5</t>
  </si>
  <si>
    <t>Window - 6</t>
  </si>
  <si>
    <t>Window - 7</t>
  </si>
  <si>
    <t>Window - 8</t>
  </si>
  <si>
    <t>Window - 9</t>
  </si>
  <si>
    <t>Window - 10</t>
  </si>
  <si>
    <t>Window - 11</t>
  </si>
  <si>
    <t>Window - 12</t>
  </si>
  <si>
    <t>Window - 13</t>
  </si>
  <si>
    <t>Window - 14</t>
  </si>
  <si>
    <t>Window - 15</t>
  </si>
  <si>
    <t>Window - 16</t>
  </si>
  <si>
    <t>Window - 17</t>
  </si>
  <si>
    <t>Window - 18</t>
  </si>
  <si>
    <t>Window - 20</t>
  </si>
  <si>
    <t>Window - 19</t>
  </si>
  <si>
    <t>Window - 21</t>
  </si>
  <si>
    <t>Window - 22</t>
  </si>
  <si>
    <t>Window - 23</t>
  </si>
  <si>
    <t>Window - 24</t>
  </si>
  <si>
    <t>Window - 25</t>
  </si>
  <si>
    <t>Window - 26</t>
  </si>
  <si>
    <t>Window - 27</t>
  </si>
  <si>
    <t>Window - 28</t>
  </si>
  <si>
    <t>Window - 29</t>
  </si>
  <si>
    <t>Window - 30</t>
  </si>
  <si>
    <t>Window Designation</t>
  </si>
  <si>
    <t>Average Window U-Factor</t>
  </si>
  <si>
    <t>Door Designation</t>
  </si>
  <si>
    <t>Total:</t>
  </si>
  <si>
    <t>Square Feet</t>
  </si>
  <si>
    <t>Average U-Factor</t>
  </si>
  <si>
    <t>Average Wall U-Factor</t>
  </si>
  <si>
    <t>Average Skylight U-Factor</t>
  </si>
  <si>
    <t>Area of Window(s)</t>
  </si>
  <si>
    <t>Area of Door(s)</t>
  </si>
  <si>
    <t>Skylight- 1</t>
  </si>
  <si>
    <t>Skylight- 2</t>
  </si>
  <si>
    <t>Skylight- 3</t>
  </si>
  <si>
    <t>Skylight- 4</t>
  </si>
  <si>
    <t>Skylight- 5</t>
  </si>
  <si>
    <t>Skylight- 6</t>
  </si>
  <si>
    <t>Skylight- 7</t>
  </si>
  <si>
    <t>Skylight- 8</t>
  </si>
  <si>
    <t>Skylight- 9</t>
  </si>
  <si>
    <t>Skylight- 10</t>
  </si>
  <si>
    <t>Wall Type - 1</t>
  </si>
  <si>
    <t>Wall Type - 2</t>
  </si>
  <si>
    <t>Wall Type - 3</t>
  </si>
  <si>
    <t>Wall Type - 4</t>
  </si>
  <si>
    <t>Wall Type - 5</t>
  </si>
  <si>
    <t>Wall Type - 6</t>
  </si>
  <si>
    <t>Wall Type - 7</t>
  </si>
  <si>
    <t>Wall Type - 8</t>
  </si>
  <si>
    <t>Wall Type - 9</t>
  </si>
  <si>
    <t>Wall Type - 10</t>
  </si>
  <si>
    <t>Instructions:</t>
  </si>
  <si>
    <t>Note:</t>
  </si>
  <si>
    <t>Area of Wall(s)</t>
  </si>
  <si>
    <t>Construction</t>
  </si>
  <si>
    <t>1.  Enter brief description of wall construction in yellow area.</t>
  </si>
  <si>
    <t>Average Exterior Door U-Factor</t>
  </si>
  <si>
    <t>3.  Enter U-Factor of wall in yellow area.</t>
  </si>
  <si>
    <t>1.  Enter brief description of door construction in yellow area under "Construction".</t>
  </si>
  <si>
    <t>2.  Enter area of door type in yellow area under "Area of Door(s)".</t>
  </si>
  <si>
    <t>3.  Enter U-Factor of door in yellow area under "U-Factor".</t>
  </si>
  <si>
    <t>Proposed Alternative</t>
  </si>
  <si>
    <t xml:space="preserve">    "Standard Base Case".</t>
  </si>
  <si>
    <t xml:space="preserve">    "Proposed Alternative".</t>
  </si>
  <si>
    <t>EXAMPLE</t>
  </si>
  <si>
    <t>Skylight Designation</t>
  </si>
  <si>
    <t>1.  Enter area of skylight type in yellow area.</t>
  </si>
  <si>
    <t>2.  Enter U-Factor of skylight in yellow area.</t>
  </si>
  <si>
    <t>Area of Skylight(s)</t>
  </si>
  <si>
    <t>1.  Enter area of window type in yellow area.</t>
  </si>
  <si>
    <t>2.  Enter U-Factor of window in yellow area.</t>
  </si>
  <si>
    <t xml:space="preserve">4.  Value in green cell will be automatically entered into Table  N1104.1(1) spreadsheet under </t>
  </si>
  <si>
    <t xml:space="preserve">3.  Value in green cell will be automatically entered into Table  N1104.1(1) spreadsheet under </t>
  </si>
  <si>
    <t>4.  Value in blue cell will be automatically entered into Table  N1104.1(1) spreadsheet under</t>
  </si>
  <si>
    <t xml:space="preserve">5.  Value in blue cell will be automatically entered into Table  N1104.1(1) spreadsheet under </t>
  </si>
  <si>
    <t>PASS or FAIL:</t>
  </si>
  <si>
    <t>U-Factor of Assembly</t>
  </si>
  <si>
    <t>Door Type - 1</t>
  </si>
  <si>
    <t>Door Type - 2</t>
  </si>
  <si>
    <t>Door Type - 3</t>
  </si>
  <si>
    <t>Door Type - 4</t>
  </si>
  <si>
    <t>Door Type - 5</t>
  </si>
  <si>
    <t>Door Type - 6</t>
  </si>
  <si>
    <t>Door Type - 7</t>
  </si>
  <si>
    <t>Door Type - 8</t>
  </si>
  <si>
    <t>Door Type - 9</t>
  </si>
  <si>
    <t>Door Type - 10</t>
  </si>
  <si>
    <t>R-49, Advanced framing</t>
  </si>
  <si>
    <t>R-38, Advanced framing</t>
  </si>
  <si>
    <r>
      <t>Walls that have the same U-Factor may be combined into one entry.  For example, two wood framed walls, one 160ft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700ft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0.055 can be entered as one wall with a combined area of 860ft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</si>
  <si>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r>
      <t>Skylights that have the same U-Factor may be combined into one entry.  For example, two skylights, one 25ft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30ft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0.32 can be entered as one skylight with a combined area of 55ft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</si>
  <si>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r>
      <t>Window that have the same U-Factor may be combined into one entry.  For example two wood framed windows, one 25ft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30ft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0.32 can be entered as one wall with a combined area of 55ft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</si>
  <si>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t xml:space="preserve">     "Standard Base Case".</t>
  </si>
  <si>
    <t xml:space="preserve">     "Proposed Alternative".</t>
  </si>
  <si>
    <t>Building Codes Division ♦ Department of Consumer and Business Services ♦ State of Oregon</t>
  </si>
  <si>
    <t>1535 Edgewater St. NW, Salem, OR 97304 ♦ P.O. Box 14470, Salem, OR 97309-0404</t>
  </si>
  <si>
    <t>R-38, Underfloor</t>
  </si>
  <si>
    <t>R-49, Underfloor</t>
  </si>
  <si>
    <t>R-60, Advanced Framing (any)</t>
  </si>
  <si>
    <t>Note 1:</t>
  </si>
  <si>
    <t>Note 2:</t>
  </si>
  <si>
    <r>
      <t>Note 1</t>
    </r>
    <r>
      <rPr>
        <b/>
        <sz val="10"/>
        <color rgb="FFFF0000"/>
        <rFont val="Arial"/>
        <family val="2"/>
      </rPr>
      <t>:</t>
    </r>
  </si>
  <si>
    <r>
      <rPr>
        <b/>
        <u/>
        <sz val="10"/>
        <color rgb="FFFF0000"/>
        <rFont val="Arial"/>
        <family val="2"/>
      </rPr>
      <t>Note 2</t>
    </r>
    <r>
      <rPr>
        <b/>
        <sz val="10"/>
        <color rgb="FFFF0000"/>
        <rFont val="Arial"/>
        <family val="2"/>
      </rPr>
      <t>:</t>
    </r>
  </si>
  <si>
    <t>MIXED or OTHER Wall Types</t>
  </si>
  <si>
    <t>R-5, Continuous Underslab</t>
  </si>
  <si>
    <t>R-7.5, Continuous Underslab</t>
  </si>
  <si>
    <t>R-10, Continuous Underslab</t>
  </si>
  <si>
    <t>503-373-0205 ♦ Fax: 503-378-2322 ♦ bcd.oregon.gov</t>
  </si>
  <si>
    <t>R-60, Conventional framing</t>
  </si>
  <si>
    <t>R-19, 0, Intermediate framing</t>
  </si>
  <si>
    <r>
      <t xml:space="preserve">2.  Enter area of wall type in yellow area. </t>
    </r>
    <r>
      <rPr>
        <b/>
        <u/>
        <sz val="10"/>
        <color rgb="FFFF0000"/>
        <rFont val="Arial"/>
        <family val="2"/>
      </rPr>
      <t>Wall area minus window &amp; door area.</t>
    </r>
  </si>
  <si>
    <t xml:space="preserve">Underfloor </t>
  </si>
  <si>
    <t>R-21, 0, Intermediate framing</t>
  </si>
  <si>
    <t>R-10, Slab edge, 24"</t>
  </si>
  <si>
    <t>R-15, Slab edge, 24"</t>
  </si>
  <si>
    <t>R-20, Slab edge, 24"</t>
  </si>
  <si>
    <t>R-10, Slab edge, 48"</t>
  </si>
  <si>
    <t>R-15, Slab edge, 48"</t>
  </si>
  <si>
    <t>R-20, Slab edge, 48"</t>
  </si>
  <si>
    <t>None</t>
  </si>
  <si>
    <t>R-19, 3.5, Intermediate framing</t>
  </si>
  <si>
    <t>R-19, 5, Intermediate framing</t>
  </si>
  <si>
    <t>R-19, 7, Intermediate framing</t>
  </si>
  <si>
    <t>R-21, 3.5, Intermediate framing</t>
  </si>
  <si>
    <t>R-21, 5, Intermediate framing</t>
  </si>
  <si>
    <t>R-21, 7, Intermediate framing</t>
  </si>
  <si>
    <t>R-23, 0, Conventional Framing</t>
  </si>
  <si>
    <t>R-23, 0, Intermediate Framing</t>
  </si>
  <si>
    <t>R-23, 0, Advanced Framing</t>
  </si>
  <si>
    <t>R-24, 0, Conventional</t>
  </si>
  <si>
    <t>R-24, 0, Intermediate</t>
  </si>
  <si>
    <t>R-24, 0, Advanced</t>
  </si>
  <si>
    <t>R-23, 3.5, Conventional framing</t>
  </si>
  <si>
    <t>R-23, 5, Conventional framing</t>
  </si>
  <si>
    <t>R-23, 7, Conventional framing</t>
  </si>
  <si>
    <t>R-23, 3.5, Intermediate framing</t>
  </si>
  <si>
    <t>R-23, 5, Intermediate framing</t>
  </si>
  <si>
    <t>R-23, 7, Intermediate framing</t>
  </si>
  <si>
    <t>R-23, 3.5, Advanced framing</t>
  </si>
  <si>
    <t>R-23, 5, Advanced framing</t>
  </si>
  <si>
    <t>R-23, 7, Advanced framing</t>
  </si>
  <si>
    <t>Wood-framed walls</t>
  </si>
  <si>
    <t>Continuous Insulation</t>
  </si>
  <si>
    <t>Spreadsheet Instructions</t>
  </si>
  <si>
    <t xml:space="preserve">Job Name/Project ID: </t>
  </si>
  <si>
    <t>Flat ceilings (SF)</t>
  </si>
  <si>
    <t>Vaulted ceilings (SF)</t>
  </si>
  <si>
    <t>Skylights (SF)</t>
  </si>
  <si>
    <t>Exterior Doors (SF)</t>
  </si>
  <si>
    <t>Underfloor (SF)</t>
  </si>
  <si>
    <t>Opaque wall area (SF)</t>
  </si>
  <si>
    <t>Windows (from Window Tab)</t>
  </si>
  <si>
    <t>Skylights (from Skylight Tab)</t>
  </si>
  <si>
    <t>Percent Improved:</t>
  </si>
  <si>
    <t>Area</t>
  </si>
  <si>
    <t>UxArea (UA)</t>
  </si>
  <si>
    <t>Location:</t>
  </si>
  <si>
    <t>Project Notes</t>
  </si>
  <si>
    <t>Mixed or Alternative wall types</t>
  </si>
  <si>
    <t>From Mixed-Alt. Walls U-Factor Tab</t>
  </si>
  <si>
    <t>Building Env. Component</t>
  </si>
  <si>
    <t>Slab-edge or Underslab*</t>
  </si>
  <si>
    <t xml:space="preserve"> * F-factor</t>
  </si>
  <si>
    <t>R-Value, Construction Type</t>
  </si>
  <si>
    <t>Input Brand, Model Number and U-Factor, if applicable (provide product cut sheets)</t>
  </si>
  <si>
    <t>Input Windows, Doors, and Skylights in their associated tabs (provide product cut sheets)</t>
  </si>
  <si>
    <t>Walls, incl. vertical fenestration (SF)</t>
  </si>
  <si>
    <t>Windows (SF)</t>
  </si>
  <si>
    <t>Slab-edge or Underslab (LF)*</t>
  </si>
  <si>
    <t>BASE CASE UA =</t>
  </si>
  <si>
    <t>PROPOSED UA =</t>
  </si>
  <si>
    <t>Using the drop-down menus under "Proposed Alternative" select the applicable assembly. Enter fenestration separately on associated tabs.</t>
  </si>
  <si>
    <t>Exterior Doors (from Door Tab)**</t>
  </si>
  <si>
    <t>U*Area (UA)</t>
  </si>
  <si>
    <t>**Per Table N1101.1(1), a maximum of 28 SF of door area may have a U-factor of 0.54 or less. If applicable, do not enter this door in the door tab.</t>
  </si>
  <si>
    <t>4.  Value in green cell will be automatically entered into Table  N1104.1(1) spreadsheet under "Standard Base Case".</t>
  </si>
  <si>
    <t>5.  Value in blue cell will be automatically entered into Table  N1104.1(1) spreadsheet under "Proposed Alternative".</t>
  </si>
  <si>
    <t>Insulated Metal</t>
  </si>
  <si>
    <t>Solid Wood w/ 2.5' Window</t>
  </si>
  <si>
    <r>
      <t>Doors that have the same U-Factor may be combined into one entry.  For example, two solid wood doors, one 18ft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20ft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0.180 can be entered as one door with a combined area of 38ft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</si>
  <si>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t>Exterior Doors (with or without Glazing)</t>
  </si>
  <si>
    <r>
      <t xml:space="preserve">Sliding glass door and swinging glass doors, including glazed french doors with NFRC labels are considered </t>
    </r>
    <r>
      <rPr>
        <b/>
        <i/>
        <sz val="10"/>
        <color rgb="FFFF0000"/>
        <rFont val="Arial"/>
        <family val="2"/>
      </rPr>
      <t>windows, not doors</t>
    </r>
    <r>
      <rPr>
        <b/>
        <sz val="10"/>
        <color rgb="FFFF0000"/>
        <rFont val="Arial"/>
        <family val="2"/>
      </rPr>
      <t>.</t>
    </r>
  </si>
  <si>
    <t xml:space="preserve">(2) 21 SF - Fiberglass </t>
  </si>
  <si>
    <r>
      <t xml:space="preserve">Sliding glass door and swinging glass doors, including glazed french doors with NFRC labels are considered </t>
    </r>
    <r>
      <rPr>
        <b/>
        <i/>
        <sz val="10"/>
        <color rgb="FFFF0000"/>
        <rFont val="Arial"/>
        <family val="2"/>
      </rPr>
      <t xml:space="preserve">windows, not doors. </t>
    </r>
  </si>
  <si>
    <t>Exempt solid core door</t>
  </si>
  <si>
    <t>For demonstrating compliance with TABLE N1104.1(1) only.</t>
  </si>
  <si>
    <t>2023 ORSC - Envelope Trade-Off Calculator</t>
  </si>
  <si>
    <r>
      <t>Use this spreadsheet to show that the thermal envelope of the proposed building is a</t>
    </r>
    <r>
      <rPr>
        <i/>
        <sz val="9"/>
        <color theme="1"/>
        <rFont val="Arial"/>
        <family val="2"/>
      </rPr>
      <t xml:space="preserve"> minimum of 0% better</t>
    </r>
    <r>
      <rPr>
        <sz val="9"/>
        <color theme="1"/>
        <rFont val="Arial"/>
        <family val="2"/>
      </rPr>
      <t xml:space="preserve"> than the prescriptive code minimum.</t>
    </r>
  </si>
  <si>
    <r>
      <t xml:space="preserve">1. Begin on the </t>
    </r>
    <r>
      <rPr>
        <b/>
        <sz val="10"/>
        <color theme="1"/>
        <rFont val="Arial"/>
        <family val="2"/>
      </rPr>
      <t xml:space="preserve">TABLE N1104.1(1) </t>
    </r>
    <r>
      <rPr>
        <sz val="10"/>
        <color theme="1"/>
        <rFont val="Arial"/>
        <family val="2"/>
      </rPr>
      <t xml:space="preserve">tab. Create the </t>
    </r>
    <r>
      <rPr>
        <b/>
        <sz val="10"/>
        <color theme="1"/>
        <rFont val="Arial"/>
        <family val="2"/>
      </rPr>
      <t>Standard Base Case</t>
    </r>
    <r>
      <rPr>
        <sz val="10"/>
        <color theme="1"/>
        <rFont val="Arial"/>
        <family val="2"/>
      </rPr>
      <t xml:space="preserve"> building by inputting the following areas into the yellow input cells:  flat ceiling, vaulted ceiling, wall (including fenestration area and door area), and underfloor (above crawl space). If slab-on grade floors, input the slab edge in linear feet. The white cells will automatically populate from other locations.  Note for vaulted ceilings: The area of vaulted ceiling input in this form cannot exceed 50% of the total conditioned floor area; if over 50%, alternative method to this spreadsheet </t>
    </r>
    <r>
      <rPr>
        <u/>
        <sz val="10"/>
        <color theme="1"/>
        <rFont val="Arial"/>
        <family val="2"/>
      </rPr>
      <t>must</t>
    </r>
    <r>
      <rPr>
        <sz val="10"/>
        <color theme="1"/>
        <rFont val="Arial"/>
        <family val="2"/>
      </rPr>
      <t xml:space="preserve"> be used.</t>
    </r>
  </si>
  <si>
    <r>
      <t xml:space="preserve">2. </t>
    </r>
    <r>
      <rPr>
        <b/>
        <sz val="10"/>
        <color theme="1"/>
        <rFont val="Arial"/>
        <family val="2"/>
      </rPr>
      <t>Proposed Alternative</t>
    </r>
    <r>
      <rPr>
        <sz val="10"/>
        <color theme="1"/>
        <rFont val="Arial"/>
        <family val="2"/>
      </rPr>
      <t xml:space="preserve"> Inputs: These tabs are for input of the opaque home envelope assemblies as shown on the permit documents. The yellow cells have drop-down menus for selecting the assembly method and insulation levels used. Note that </t>
    </r>
    <r>
      <rPr>
        <b/>
        <sz val="10"/>
        <color theme="1"/>
        <rFont val="Arial"/>
        <family val="2"/>
      </rPr>
      <t>Mixed-Alt. Walls U-factor</t>
    </r>
    <r>
      <rPr>
        <sz val="10"/>
        <color theme="1"/>
        <rFont val="Arial"/>
        <family val="2"/>
      </rPr>
      <t xml:space="preserve"> is a white cell. This is optional and used if the home has more than one wall type, or if not listed, see the </t>
    </r>
    <r>
      <rPr>
        <b/>
        <sz val="10"/>
        <color theme="1"/>
        <rFont val="Arial"/>
        <family val="2"/>
      </rPr>
      <t>Mixed-Alt. Walls U-factor</t>
    </r>
    <r>
      <rPr>
        <sz val="10"/>
        <color theme="1"/>
        <rFont val="Arial"/>
        <family val="2"/>
      </rPr>
      <t xml:space="preserve"> tab instructions.</t>
    </r>
    <r>
      <rPr>
        <b/>
        <sz val="10"/>
        <color theme="1"/>
        <rFont val="Arial"/>
        <family val="2"/>
      </rPr>
      <t xml:space="preserve"> Insulated Concrete Form Walls</t>
    </r>
    <r>
      <rPr>
        <sz val="10"/>
        <color theme="1"/>
        <rFont val="Arial"/>
        <family val="2"/>
      </rPr>
      <t xml:space="preserve"> (ICF) walls may be input in the ICF cells or in the Mixed-Alt. tab.</t>
    </r>
  </si>
  <si>
    <r>
      <t xml:space="preserve">3. </t>
    </r>
    <r>
      <rPr>
        <b/>
        <sz val="10"/>
        <color theme="1"/>
        <rFont val="Arial"/>
        <family val="2"/>
      </rPr>
      <t>Mixed-Alt. Walls U-Factor</t>
    </r>
    <r>
      <rPr>
        <sz val="10"/>
        <color theme="1"/>
        <rFont val="Arial"/>
        <family val="2"/>
      </rPr>
      <t xml:space="preserve"> tab: This tab is used if more than one wall type or if a construction type not listed on the </t>
    </r>
    <r>
      <rPr>
        <b/>
        <sz val="10"/>
        <color theme="1"/>
        <rFont val="Arial"/>
        <family val="2"/>
      </rPr>
      <t>TABLE N1104.1(1)</t>
    </r>
    <r>
      <rPr>
        <sz val="10"/>
        <color theme="1"/>
        <rFont val="Arial"/>
        <family val="2"/>
      </rPr>
      <t xml:space="preserve"> tab, For each wall type, input a description of the wall type, including insulation R-values and other descriptors, the area of the wall type, and the U-factor of the assembly. </t>
    </r>
    <r>
      <rPr>
        <b/>
        <sz val="10"/>
        <color theme="1"/>
        <rFont val="Arial"/>
        <family val="2"/>
      </rPr>
      <t xml:space="preserve">NOTE: </t>
    </r>
    <r>
      <rPr>
        <sz val="10"/>
        <color theme="1"/>
        <rFont val="Arial"/>
        <family val="2"/>
      </rPr>
      <t xml:space="preserve">The total of wall area on this tab should match the value in the </t>
    </r>
    <r>
      <rPr>
        <b/>
        <sz val="10"/>
        <color theme="1"/>
        <rFont val="Arial"/>
        <family val="2"/>
      </rPr>
      <t>Opaque Wall Area SF</t>
    </r>
    <r>
      <rPr>
        <sz val="10"/>
        <color theme="1"/>
        <rFont val="Arial"/>
        <family val="2"/>
      </rPr>
      <t xml:space="preserve"> cell on the </t>
    </r>
    <r>
      <rPr>
        <b/>
        <sz val="10"/>
        <color theme="1"/>
        <rFont val="Arial"/>
        <family val="2"/>
      </rPr>
      <t>TABLE N1104.1(1)</t>
    </r>
    <r>
      <rPr>
        <sz val="10"/>
        <color theme="1"/>
        <rFont val="Arial"/>
        <family val="2"/>
      </rPr>
      <t xml:space="preserve"> tab. For this area input, the wall area inputs should </t>
    </r>
    <r>
      <rPr>
        <i/>
        <sz val="10"/>
        <color theme="1"/>
        <rFont val="Arial"/>
        <family val="2"/>
      </rPr>
      <t>exclude</t>
    </r>
    <r>
      <rPr>
        <sz val="10"/>
        <color theme="1"/>
        <rFont val="Arial"/>
        <family val="2"/>
      </rPr>
      <t xml:space="preserve"> windows, doors and other fenestration areas.</t>
    </r>
  </si>
  <si>
    <r>
      <t xml:space="preserve">4. </t>
    </r>
    <r>
      <rPr>
        <b/>
        <sz val="10"/>
        <color theme="1"/>
        <rFont val="Arial"/>
        <family val="2"/>
      </rPr>
      <t>Windows Overall U-Factor</t>
    </r>
    <r>
      <rPr>
        <sz val="10"/>
        <color theme="1"/>
        <rFont val="Arial"/>
        <family val="2"/>
      </rPr>
      <t xml:space="preserve"> worksheet tab: In the Average Window U-factor table, each of the windows for the home should be input, both the window area and the U-factor. See the example table. If  more than one window has the same U-factor, these can be combined on a single line. The resulting total area and average U-factor will auto-populate into the </t>
    </r>
    <r>
      <rPr>
        <b/>
        <sz val="10"/>
        <color theme="1"/>
        <rFont val="Arial"/>
        <family val="2"/>
      </rPr>
      <t>TABLE N1104.1(1)</t>
    </r>
    <r>
      <rPr>
        <sz val="10"/>
        <color theme="1"/>
        <rFont val="Arial"/>
        <family val="2"/>
      </rPr>
      <t xml:space="preserve"> table. Sliding glass doors and patio or french doors with mostly glazing shall be entered into the Window (fenestration) table.</t>
    </r>
  </si>
  <si>
    <r>
      <t xml:space="preserve">5. </t>
    </r>
    <r>
      <rPr>
        <b/>
        <sz val="10"/>
        <color theme="1"/>
        <rFont val="Arial"/>
        <family val="2"/>
      </rPr>
      <t>Skylights Overall U-factor</t>
    </r>
    <r>
      <rPr>
        <sz val="10"/>
        <color theme="1"/>
        <rFont val="Arial"/>
        <family val="2"/>
      </rPr>
      <t xml:space="preserve">: Repeat the process as noted for the Windows Overall U-factor tab. Results will auto-populate into the </t>
    </r>
    <r>
      <rPr>
        <b/>
        <sz val="10"/>
        <color theme="1"/>
        <rFont val="Arial"/>
        <family val="2"/>
      </rPr>
      <t>TABLE N1104.1(1)</t>
    </r>
    <r>
      <rPr>
        <sz val="10"/>
        <color theme="1"/>
        <rFont val="Arial"/>
        <family val="2"/>
      </rPr>
      <t xml:space="preserve"> table.</t>
    </r>
  </si>
  <si>
    <r>
      <t xml:space="preserve">6. </t>
    </r>
    <r>
      <rPr>
        <b/>
        <sz val="10"/>
        <color theme="1"/>
        <rFont val="Arial"/>
        <family val="2"/>
      </rPr>
      <t>Doors Overall U-Factor</t>
    </r>
    <r>
      <rPr>
        <sz val="10"/>
        <color theme="1"/>
        <rFont val="Arial"/>
        <family val="2"/>
      </rPr>
      <t xml:space="preserve">: This worksheet tab has one table now. Doors that are solid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doors with glazing areas are combined and have an average target U-factor of 0.20. Remember, sliding glass doors and glass patio or french doors are input in the </t>
    </r>
    <r>
      <rPr>
        <b/>
        <sz val="10"/>
        <color theme="1"/>
        <rFont val="Arial"/>
        <family val="2"/>
      </rPr>
      <t>Windows Overall U-factor</t>
    </r>
    <r>
      <rPr>
        <sz val="10"/>
        <color theme="1"/>
        <rFont val="Arial"/>
        <family val="2"/>
      </rPr>
      <t xml:space="preserve"> worksheet tab. </t>
    </r>
    <r>
      <rPr>
        <i/>
        <sz val="10"/>
        <color theme="1"/>
        <rFont val="Arial"/>
        <family val="2"/>
      </rPr>
      <t>Exempted door allowance</t>
    </r>
    <r>
      <rPr>
        <sz val="10"/>
        <color theme="1"/>
        <rFont val="Arial"/>
        <family val="2"/>
      </rPr>
      <t xml:space="preserve">: Per Table N1104.1.(1), footnote g., one solid door up to 28 sq. ft. may be installed with a U-factor of 0.58 (default for solid core doors). To account for this allowance in the spreadsheet, the single exempt door may be input into the Doors table with a U-0.20. State </t>
    </r>
    <r>
      <rPr>
        <b/>
        <sz val="10"/>
        <color theme="1"/>
        <rFont val="Arial"/>
        <family val="2"/>
      </rPr>
      <t>Exempt solid core door</t>
    </r>
    <r>
      <rPr>
        <sz val="10"/>
        <color theme="1"/>
        <rFont val="Arial"/>
        <family val="2"/>
      </rPr>
      <t xml:space="preserve"> as the construction description.</t>
    </r>
  </si>
  <si>
    <r>
      <t xml:space="preserve">7. With the applicable worksheets filled, the Percent Improved cell of the </t>
    </r>
    <r>
      <rPr>
        <b/>
        <sz val="10"/>
        <color theme="1"/>
        <rFont val="Arial"/>
        <family val="2"/>
      </rPr>
      <t>TABLE N1104.1(1)</t>
    </r>
    <r>
      <rPr>
        <sz val="10"/>
        <color theme="1"/>
        <rFont val="Arial"/>
        <family val="2"/>
      </rPr>
      <t xml:space="preserve"> spreadsheet should show a result </t>
    </r>
    <r>
      <rPr>
        <b/>
        <i/>
        <sz val="10"/>
        <color theme="1"/>
        <rFont val="Arial"/>
        <family val="2"/>
      </rPr>
      <t>-0.0% or lower</t>
    </r>
    <r>
      <rPr>
        <sz val="10"/>
        <color theme="1"/>
        <rFont val="Arial"/>
        <family val="2"/>
      </rPr>
      <t xml:space="preserve"> to show compliance. The </t>
    </r>
    <r>
      <rPr>
        <b/>
        <i/>
        <sz val="10"/>
        <color theme="1"/>
        <rFont val="Arial"/>
        <family val="2"/>
      </rPr>
      <t>PASS or FAIL</t>
    </r>
    <r>
      <rPr>
        <sz val="10"/>
        <color theme="1"/>
        <rFont val="Arial"/>
        <family val="2"/>
      </rPr>
      <t xml:space="preserve"> cell will show green "PASS" if compliant or red "FAIL" if not meeting the 0% equivalency.</t>
    </r>
  </si>
  <si>
    <r>
      <t xml:space="preserve">8. Submit a copy of this spreadsheet, along with your plans, product cut sheets (if applicable), and specifications to your local building official. This </t>
    </r>
    <r>
      <rPr>
        <b/>
        <sz val="10"/>
        <color theme="1"/>
        <rFont val="Arial"/>
        <family val="2"/>
      </rPr>
      <t>Instructions</t>
    </r>
    <r>
      <rPr>
        <sz val="10"/>
        <color theme="1"/>
        <rFont val="Arial"/>
        <family val="2"/>
      </rPr>
      <t xml:space="preserve"> sheet is not required with printed output.</t>
    </r>
  </si>
  <si>
    <t>2023 Oregon Residential Specialty Code (ORSC)                                Envelope Trade-Off - TABLE N1104.1(1)</t>
  </si>
  <si>
    <r>
      <t xml:space="preserve">Yellow fields require a value to be entered by the applicant, </t>
    </r>
    <r>
      <rPr>
        <b/>
        <i/>
        <sz val="9"/>
        <color rgb="FFC00000"/>
        <rFont val="Arial"/>
        <family val="2"/>
      </rPr>
      <t>if applicable</t>
    </r>
    <r>
      <rPr>
        <b/>
        <sz val="9"/>
        <color rgb="FFC00000"/>
        <rFont val="Arial"/>
        <family val="2"/>
      </rPr>
      <t>.</t>
    </r>
  </si>
  <si>
    <r>
      <rPr>
        <b/>
        <i/>
        <sz val="10"/>
        <color theme="1"/>
        <rFont val="Arial"/>
        <family val="2"/>
      </rPr>
      <t>I</t>
    </r>
    <r>
      <rPr>
        <sz val="10"/>
        <color theme="1"/>
        <rFont val="Arial"/>
        <family val="2"/>
      </rPr>
      <t xml:space="preserve">nsulated </t>
    </r>
    <r>
      <rPr>
        <b/>
        <i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>oncrete</t>
    </r>
    <r>
      <rPr>
        <b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F</t>
    </r>
    <r>
      <rPr>
        <sz val="10"/>
        <color theme="1"/>
        <rFont val="Arial"/>
        <family val="2"/>
      </rPr>
      <t>orm Walls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</si>
</sst>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3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i/>
      <sz val="12"/>
      <color rgb="FFFF0000"/>
      <name val="Arial"/>
      <family val="2"/>
    </font>
    <font>
      <b/>
      <u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4.5"/>
      <color theme="1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9"/>
      <color rgb="FF000000"/>
      <name val="Arial"/>
      <family val="2"/>
    </font>
    <font>
      <sz val="9.5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C00000"/>
      <name val="Arial"/>
      <family val="2"/>
    </font>
    <font>
      <b/>
      <sz val="12"/>
      <color rgb="FFC00000"/>
      <name val="Arial"/>
      <family val="2"/>
    </font>
    <font>
      <sz val="6.5"/>
      <color theme="1"/>
      <name val="Arial"/>
      <family val="2"/>
    </font>
    <font>
      <b/>
      <i/>
      <sz val="12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rgb="FFFF0000"/>
      <name val="Arial"/>
      <family val="2"/>
    </font>
    <font>
      <i/>
      <sz val="9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C00000"/>
      <name val="Arial"/>
      <family val="2"/>
    </font>
    <font>
      <b/>
      <i/>
      <sz val="9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1">
    <xf numFmtId="0" fontId="0" fillId="0" borderId="0" xfId="0"/>
    <xf numFmtId="0" fontId="0" fillId="2" borderId="1" xfId="0" applyFill="1" applyBorder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7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2" fontId="0" fillId="0" borderId="19" xfId="0" applyNumberFormat="1" applyBorder="1"/>
    <xf numFmtId="0" fontId="0" fillId="0" borderId="19" xfId="0" applyBorder="1"/>
    <xf numFmtId="0" fontId="7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0" fillId="0" borderId="1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" xfId="0" applyBorder="1"/>
    <xf numFmtId="0" fontId="6" fillId="0" borderId="0" xfId="0" applyFont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0" fillId="0" borderId="8" xfId="0" applyNumberFormat="1" applyBorder="1" applyAlignment="1">
      <alignment horizontal="center"/>
    </xf>
    <xf numFmtId="3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23" xfId="0" applyBorder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2" fontId="1" fillId="0" borderId="0" xfId="0" applyNumberFormat="1" applyFont="1"/>
    <xf numFmtId="0" fontId="6" fillId="0" borderId="0" xfId="0" applyFont="1" applyAlignment="1">
      <alignment horizontal="center" vertical="center"/>
    </xf>
    <xf numFmtId="0" fontId="0" fillId="0" borderId="29" xfId="0" applyBorder="1"/>
    <xf numFmtId="0" fontId="9" fillId="0" borderId="29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left" vertical="top" wrapText="1"/>
    </xf>
    <xf numFmtId="0" fontId="0" fillId="0" borderId="25" xfId="0" applyBorder="1" applyAlignment="1">
      <alignment horizontal="left"/>
    </xf>
    <xf numFmtId="0" fontId="2" fillId="0" borderId="0" xfId="0" applyFont="1"/>
    <xf numFmtId="0" fontId="0" fillId="0" borderId="35" xfId="0" applyBorder="1"/>
    <xf numFmtId="2" fontId="1" fillId="0" borderId="0" xfId="0" applyNumberFormat="1" applyFont="1" applyAlignment="1">
      <alignment vertical="center"/>
    </xf>
    <xf numFmtId="0" fontId="1" fillId="6" borderId="4" xfId="0" applyFont="1" applyFill="1" applyBorder="1" applyProtection="1">
      <protection locked="0"/>
    </xf>
    <xf numFmtId="0" fontId="9" fillId="6" borderId="5" xfId="0" applyFont="1" applyFill="1" applyBorder="1" applyAlignment="1">
      <alignment horizontal="center"/>
    </xf>
    <xf numFmtId="0" fontId="0" fillId="6" borderId="5" xfId="0" applyFill="1" applyBorder="1"/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14" fillId="0" borderId="14" xfId="0" applyFont="1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horizontal="left" vertical="center" wrapText="1"/>
    </xf>
    <xf numFmtId="2" fontId="0" fillId="0" borderId="37" xfId="0" applyNumberFormat="1" applyBorder="1" applyAlignment="1">
      <alignment vertical="center"/>
    </xf>
    <xf numFmtId="0" fontId="22" fillId="0" borderId="38" xfId="0" applyFont="1" applyBorder="1" applyAlignment="1">
      <alignment vertical="center"/>
    </xf>
    <xf numFmtId="165" fontId="0" fillId="0" borderId="39" xfId="0" applyNumberFormat="1" applyBorder="1"/>
    <xf numFmtId="2" fontId="0" fillId="0" borderId="22" xfId="0" applyNumberFormat="1" applyBorder="1"/>
    <xf numFmtId="3" fontId="0" fillId="8" borderId="1" xfId="0" applyNumberFormat="1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vertical="center"/>
      <protection locked="0"/>
    </xf>
    <xf numFmtId="164" fontId="0" fillId="0" borderId="3" xfId="0" applyNumberFormat="1" applyBorder="1" applyAlignment="1">
      <alignment vertical="center"/>
    </xf>
    <xf numFmtId="2" fontId="0" fillId="0" borderId="41" xfId="0" applyNumberForma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19" fillId="0" borderId="21" xfId="0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4" xfId="0" applyFont="1" applyBorder="1"/>
    <xf numFmtId="0" fontId="0" fillId="0" borderId="40" xfId="0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0" fillId="8" borderId="9" xfId="0" applyNumberFormat="1" applyFill="1" applyBorder="1" applyAlignment="1" applyProtection="1">
      <alignment vertical="center"/>
      <protection locked="0"/>
    </xf>
    <xf numFmtId="164" fontId="0" fillId="0" borderId="9" xfId="0" applyNumberFormat="1" applyBorder="1" applyAlignment="1">
      <alignment vertical="center"/>
    </xf>
    <xf numFmtId="2" fontId="0" fillId="0" borderId="44" xfId="0" applyNumberFormat="1" applyBorder="1" applyAlignment="1">
      <alignment vertical="center"/>
    </xf>
    <xf numFmtId="2" fontId="1" fillId="7" borderId="6" xfId="0" applyNumberFormat="1" applyFont="1" applyFill="1" applyBorder="1" applyAlignment="1">
      <alignment horizontal="center" vertical="center"/>
    </xf>
    <xf numFmtId="2" fontId="1" fillId="9" borderId="6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6" borderId="5" xfId="0" applyFont="1" applyFill="1" applyBorder="1" applyAlignment="1">
      <alignment horizontal="right" vertical="center"/>
    </xf>
    <xf numFmtId="166" fontId="1" fillId="6" borderId="6" xfId="1" applyNumberFormat="1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0" fillId="2" borderId="13" xfId="0" applyFill="1" applyBorder="1" applyAlignment="1" applyProtection="1">
      <alignment horizontal="left"/>
      <protection locked="0"/>
    </xf>
    <xf numFmtId="0" fontId="0" fillId="6" borderId="9" xfId="0" applyFill="1" applyBorder="1"/>
    <xf numFmtId="0" fontId="0" fillId="6" borderId="1" xfId="0" applyFill="1" applyBorder="1"/>
    <xf numFmtId="0" fontId="1" fillId="6" borderId="1" xfId="0" applyFont="1" applyFill="1" applyBorder="1" applyAlignment="1">
      <alignment horizontal="center"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7" borderId="28" xfId="0" applyFont="1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1" fillId="6" borderId="4" xfId="0" applyFont="1" applyFill="1" applyBorder="1" applyAlignment="1" applyProtection="1">
      <alignment horizontal="left"/>
      <protection locked="0"/>
    </xf>
    <xf numFmtId="0" fontId="1" fillId="6" borderId="5" xfId="0" applyFont="1" applyFill="1" applyBorder="1" applyAlignment="1" applyProtection="1">
      <alignment horizontal="left"/>
      <protection locked="0"/>
    </xf>
    <xf numFmtId="0" fontId="1" fillId="6" borderId="5" xfId="0" applyFont="1" applyFill="1" applyBorder="1" applyAlignment="1" applyProtection="1">
      <alignment horizontal="center"/>
      <protection locked="0"/>
    </xf>
    <xf numFmtId="0" fontId="0" fillId="6" borderId="6" xfId="0" applyFill="1" applyBorder="1" applyProtection="1"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>
      <alignment wrapText="1"/>
    </xf>
    <xf numFmtId="0" fontId="0" fillId="10" borderId="29" xfId="0" applyFill="1" applyBorder="1" applyAlignment="1">
      <alignment wrapText="1"/>
    </xf>
    <xf numFmtId="0" fontId="0" fillId="10" borderId="30" xfId="0" applyFill="1" applyBorder="1" applyAlignment="1">
      <alignment wrapText="1"/>
    </xf>
    <xf numFmtId="0" fontId="0" fillId="10" borderId="35" xfId="0" applyFill="1" applyBorder="1" applyAlignment="1">
      <alignment wrapText="1"/>
    </xf>
    <xf numFmtId="0" fontId="0" fillId="10" borderId="23" xfId="0" applyFill="1" applyBorder="1" applyAlignment="1">
      <alignment wrapText="1"/>
    </xf>
    <xf numFmtId="0" fontId="0" fillId="10" borderId="34" xfId="0" applyFill="1" applyBorder="1" applyAlignment="1">
      <alignment wrapText="1"/>
    </xf>
    <xf numFmtId="0" fontId="0" fillId="6" borderId="24" xfId="0" applyFill="1" applyBorder="1" applyAlignment="1" applyProtection="1">
      <alignment horizontal="left" vertical="top" wrapText="1"/>
      <protection locked="0"/>
    </xf>
    <xf numFmtId="0" fontId="0" fillId="6" borderId="33" xfId="0" applyFill="1" applyBorder="1" applyAlignment="1" applyProtection="1">
      <alignment wrapText="1"/>
      <protection locked="0"/>
    </xf>
    <xf numFmtId="0" fontId="1" fillId="7" borderId="4" xfId="0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right" vertical="center" wrapText="1"/>
    </xf>
    <xf numFmtId="0" fontId="1" fillId="9" borderId="4" xfId="0" applyFont="1" applyFill="1" applyBorder="1" applyAlignment="1">
      <alignment horizontal="right" vertical="center" wrapText="1"/>
    </xf>
    <xf numFmtId="0" fontId="0" fillId="9" borderId="5" xfId="0" applyFill="1" applyBorder="1" applyAlignment="1">
      <alignment vertical="center" wrapText="1"/>
    </xf>
    <xf numFmtId="0" fontId="23" fillId="9" borderId="4" xfId="0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26" fillId="0" borderId="45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" fillId="6" borderId="13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8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15" fillId="0" borderId="0" xfId="0" applyFont="1" applyBorder="1"/>
    <xf numFmtId="49" fontId="15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/>
    </xf>
    <xf numFmtId="0" fontId="18" fillId="0" borderId="0" xfId="0" applyFont="1" applyBorder="1"/>
    <xf numFmtId="0" fontId="18" fillId="0" borderId="0" xfId="0" applyFont="1" applyFill="1" applyBorder="1" applyAlignment="1">
      <alignment horizontal="center"/>
    </xf>
    <xf numFmtId="0" fontId="27" fillId="6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/>
    <xf numFmtId="0" fontId="23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32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9" fillId="0" borderId="25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19" fillId="0" borderId="25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0" fillId="0" borderId="22" xfId="0" applyFont="1" applyBorder="1" applyAlignment="1">
      <alignment horizontal="right" wrapText="1"/>
    </xf>
    <xf numFmtId="0" fontId="0" fillId="0" borderId="36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8">
    <dxf>
      <font>
        <color rgb="FFFF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180975</xdr:rowOff>
    </xdr:from>
    <xdr:to>
      <xdr:col>1</xdr:col>
      <xdr:colOff>1466850</xdr:colOff>
      <xdr:row>0</xdr:row>
      <xdr:rowOff>1141674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17454F-3ED6-46CD-AB25-A71709D88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650" y="180975"/>
          <a:ext cx="1343025" cy="96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81492</xdr:colOff>
      <xdr:row>0</xdr:row>
      <xdr:rowOff>35024</xdr:rowOff>
    </xdr:from>
    <xdr:to>
      <xdr:col>0</xdr:col>
      <xdr:colOff>1685820</xdr:colOff>
      <xdr:row>5</xdr:row>
      <xdr:rowOff>57737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492" y="35024"/>
          <a:ext cx="1604328" cy="114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213049</xdr:colOff>
      <xdr:row>42</xdr:row>
      <xdr:rowOff>69458</xdr:rowOff>
    </xdr:from>
    <xdr:to>
      <xdr:col>5</xdr:col>
      <xdr:colOff>692923</xdr:colOff>
      <xdr:row>45</xdr:row>
      <xdr:rowOff>101697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229" y="7895198"/>
          <a:ext cx="479874" cy="474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0"/>
  <sheetViews>
    <sheetView topLeftCell="A11" workbookViewId="0">
      <selection activeCell="E16" sqref="E16:G16"/>
    </sheetView>
  </sheetViews>
  <sheetFormatPr defaultRowHeight="12.75" x14ac:dyDescent="0.2"/>
  <cols>
    <col min="2" max="2" width="24.28515625" customWidth="1"/>
    <col min="3" max="3" width="8.140625" customWidth="1"/>
    <col min="4" max="4" width="2.85546875" customWidth="1"/>
    <col min="5" max="5" width="11" customWidth="1"/>
    <col min="6" max="6" width="11.7109375" customWidth="1"/>
    <col min="7" max="7" width="12.85546875" customWidth="1"/>
    <col min="8" max="8" width="8.140625" customWidth="1"/>
    <col min="9" max="9" width="6.140625" style="34" customWidth="1"/>
  </cols>
  <sheetData>
    <row r="1" spans="1:9" ht="13.5" thickBot="1" x14ac:dyDescent="0.25"/>
    <row r="2" spans="1:9" ht="13.5" thickBot="1" x14ac:dyDescent="0.25">
      <c r="A2" s="133" t="s">
        <v>4</v>
      </c>
      <c r="B2" s="134"/>
      <c r="C2" s="135"/>
      <c r="E2" s="133" t="s">
        <v>5</v>
      </c>
      <c r="F2" s="134"/>
      <c r="G2" s="134"/>
      <c r="H2" s="135"/>
    </row>
    <row r="3" spans="1:9" ht="24.75" customHeight="1" x14ac:dyDescent="0.2">
      <c r="A3" s="5" t="s">
        <v>6</v>
      </c>
      <c r="B3" s="50" t="s">
        <v>57</v>
      </c>
      <c r="C3" s="6" t="s">
        <v>8</v>
      </c>
      <c r="D3" s="11"/>
      <c r="E3" s="44" t="s">
        <v>6</v>
      </c>
      <c r="F3" s="49" t="s">
        <v>210</v>
      </c>
      <c r="G3" s="50" t="s">
        <v>57</v>
      </c>
      <c r="H3" s="10" t="s">
        <v>8</v>
      </c>
    </row>
    <row r="4" spans="1:9" x14ac:dyDescent="0.2">
      <c r="A4" s="126" t="s">
        <v>58</v>
      </c>
      <c r="B4" s="130"/>
      <c r="C4" s="7"/>
      <c r="E4" s="126" t="s">
        <v>58</v>
      </c>
      <c r="F4" s="141"/>
      <c r="G4" s="130"/>
      <c r="H4" s="47"/>
    </row>
    <row r="5" spans="1:9" x14ac:dyDescent="0.2">
      <c r="A5" s="128" t="s">
        <v>22</v>
      </c>
      <c r="B5" s="129"/>
      <c r="C5" s="8">
        <v>2.7E-2</v>
      </c>
      <c r="E5" s="123" t="s">
        <v>38</v>
      </c>
      <c r="F5" s="124"/>
      <c r="G5" s="125"/>
      <c r="H5" s="48">
        <v>5.8999999999999997E-2</v>
      </c>
    </row>
    <row r="6" spans="1:9" x14ac:dyDescent="0.2">
      <c r="A6" s="128" t="s">
        <v>156</v>
      </c>
      <c r="B6" s="129"/>
      <c r="C6" s="8">
        <v>2.5999999999999999E-2</v>
      </c>
      <c r="E6" s="123" t="s">
        <v>42</v>
      </c>
      <c r="F6" s="124"/>
      <c r="G6" s="125"/>
      <c r="H6" s="48">
        <v>5.2999999999999999E-2</v>
      </c>
    </row>
    <row r="7" spans="1:9" x14ac:dyDescent="0.2">
      <c r="A7" s="128"/>
      <c r="B7" s="129"/>
      <c r="C7" s="8"/>
      <c r="E7" s="123" t="s">
        <v>49</v>
      </c>
      <c r="F7" s="124"/>
      <c r="G7" s="125"/>
      <c r="H7" s="48">
        <v>5.6000000000000001E-2</v>
      </c>
    </row>
    <row r="8" spans="1:9" x14ac:dyDescent="0.2">
      <c r="A8" s="128" t="s">
        <v>23</v>
      </c>
      <c r="B8" s="129"/>
      <c r="C8" s="8">
        <v>2.1000000000000001E-2</v>
      </c>
      <c r="E8" s="123" t="s">
        <v>53</v>
      </c>
      <c r="F8" s="124"/>
      <c r="G8" s="125"/>
      <c r="H8" s="48">
        <v>0.05</v>
      </c>
    </row>
    <row r="9" spans="1:9" x14ac:dyDescent="0.2">
      <c r="A9" s="128" t="s">
        <v>155</v>
      </c>
      <c r="B9" s="129"/>
      <c r="C9" s="8">
        <v>0.02</v>
      </c>
      <c r="E9" s="11"/>
      <c r="G9" s="12"/>
      <c r="H9" s="12"/>
    </row>
    <row r="10" spans="1:9" x14ac:dyDescent="0.2">
      <c r="A10" s="136"/>
      <c r="B10" s="129"/>
      <c r="C10" s="8"/>
      <c r="E10" s="123" t="s">
        <v>39</v>
      </c>
      <c r="F10" s="124"/>
      <c r="G10" s="125"/>
      <c r="H10" s="48">
        <v>5.6000000000000001E-2</v>
      </c>
    </row>
    <row r="11" spans="1:9" x14ac:dyDescent="0.2">
      <c r="A11" s="137" t="s">
        <v>176</v>
      </c>
      <c r="B11" s="138"/>
      <c r="C11" s="8">
        <v>1.7000000000000001E-2</v>
      </c>
      <c r="E11" s="123" t="s">
        <v>43</v>
      </c>
      <c r="F11" s="124"/>
      <c r="G11" s="125"/>
      <c r="H11" s="48">
        <v>0.05</v>
      </c>
    </row>
    <row r="12" spans="1:9" ht="13.5" thickBot="1" x14ac:dyDescent="0.25">
      <c r="A12" s="139" t="s">
        <v>166</v>
      </c>
      <c r="B12" s="140"/>
      <c r="C12" s="35">
        <v>1.6E-2</v>
      </c>
      <c r="E12" s="123" t="s">
        <v>46</v>
      </c>
      <c r="F12" s="124"/>
      <c r="G12" s="125"/>
      <c r="H12" s="48">
        <v>5.7000000000000002E-2</v>
      </c>
      <c r="I12" s="33"/>
    </row>
    <row r="13" spans="1:9" ht="13.5" thickBot="1" x14ac:dyDescent="0.25">
      <c r="A13" s="133" t="s">
        <v>9</v>
      </c>
      <c r="B13" s="134"/>
      <c r="C13" s="135"/>
      <c r="E13" s="123" t="s">
        <v>50</v>
      </c>
      <c r="F13" s="124"/>
      <c r="G13" s="125"/>
      <c r="H13" s="48">
        <v>5.1999999999999998E-2</v>
      </c>
      <c r="I13"/>
    </row>
    <row r="14" spans="1:9" x14ac:dyDescent="0.2">
      <c r="A14" s="5" t="s">
        <v>6</v>
      </c>
      <c r="B14" s="5" t="s">
        <v>7</v>
      </c>
      <c r="C14" s="10" t="s">
        <v>8</v>
      </c>
      <c r="E14" s="123" t="s">
        <v>54</v>
      </c>
      <c r="F14" s="124"/>
      <c r="G14" s="125"/>
      <c r="H14" s="48">
        <v>4.7E-2</v>
      </c>
      <c r="I14"/>
    </row>
    <row r="15" spans="1:9" x14ac:dyDescent="0.2">
      <c r="A15" s="126" t="s">
        <v>58</v>
      </c>
      <c r="B15" s="130"/>
      <c r="C15" s="7"/>
      <c r="E15" s="11"/>
      <c r="G15" s="12"/>
      <c r="H15" s="12"/>
    </row>
    <row r="16" spans="1:9" x14ac:dyDescent="0.2">
      <c r="A16" s="128" t="s">
        <v>12</v>
      </c>
      <c r="B16" s="129"/>
      <c r="C16" s="8">
        <v>0.05</v>
      </c>
      <c r="E16" s="123" t="s">
        <v>177</v>
      </c>
      <c r="F16" s="124"/>
      <c r="G16" s="125"/>
      <c r="H16" s="48">
        <v>6.3E-2</v>
      </c>
    </row>
    <row r="17" spans="1:13" x14ac:dyDescent="0.2">
      <c r="A17" s="128" t="s">
        <v>13</v>
      </c>
      <c r="B17" s="129"/>
      <c r="C17" s="8">
        <v>3.2000000000000001E-2</v>
      </c>
      <c r="E17" s="123" t="s">
        <v>34</v>
      </c>
      <c r="F17" s="124"/>
      <c r="G17" s="125"/>
      <c r="H17" s="48">
        <v>6.2E-2</v>
      </c>
    </row>
    <row r="18" spans="1:13" x14ac:dyDescent="0.2">
      <c r="A18" s="128" t="s">
        <v>14</v>
      </c>
      <c r="B18" s="129"/>
      <c r="C18" s="8">
        <v>2.5999999999999999E-2</v>
      </c>
      <c r="E18" s="11"/>
      <c r="G18" s="12"/>
      <c r="H18" s="12"/>
      <c r="M18" s="33"/>
    </row>
    <row r="19" spans="1:13" x14ac:dyDescent="0.2">
      <c r="A19" s="128"/>
      <c r="B19" s="129"/>
      <c r="C19" s="8"/>
      <c r="E19" s="123" t="s">
        <v>36</v>
      </c>
      <c r="F19" s="124"/>
      <c r="G19" s="125"/>
      <c r="H19" s="48">
        <v>5.1999999999999998E-2</v>
      </c>
      <c r="M19" s="33"/>
    </row>
    <row r="20" spans="1:13" x14ac:dyDescent="0.2">
      <c r="A20" s="128" t="s">
        <v>166</v>
      </c>
      <c r="B20" s="129"/>
      <c r="C20" s="35">
        <v>1.6E-2</v>
      </c>
      <c r="E20" s="123" t="s">
        <v>40</v>
      </c>
      <c r="F20" s="124"/>
      <c r="G20" s="125"/>
      <c r="H20" s="48">
        <v>4.8000000000000001E-2</v>
      </c>
      <c r="M20" s="33"/>
    </row>
    <row r="21" spans="1:13" x14ac:dyDescent="0.2">
      <c r="A21" s="128"/>
      <c r="B21" s="129"/>
      <c r="C21" s="45"/>
      <c r="E21" s="123" t="s">
        <v>44</v>
      </c>
      <c r="F21" s="124"/>
      <c r="G21" s="125"/>
      <c r="H21" s="48">
        <v>4.3999999999999997E-2</v>
      </c>
      <c r="M21" s="33"/>
    </row>
    <row r="22" spans="1:13" x14ac:dyDescent="0.2">
      <c r="A22" s="128" t="s">
        <v>15</v>
      </c>
      <c r="B22" s="129"/>
      <c r="C22" s="8">
        <v>5.1999999999999998E-2</v>
      </c>
      <c r="E22" s="123" t="s">
        <v>188</v>
      </c>
      <c r="F22" s="124"/>
      <c r="G22" s="125"/>
      <c r="H22" s="48">
        <v>0.05</v>
      </c>
      <c r="I22" s="33"/>
      <c r="M22" s="33"/>
    </row>
    <row r="23" spans="1:13" x14ac:dyDescent="0.2">
      <c r="A23" s="128" t="s">
        <v>16</v>
      </c>
      <c r="B23" s="129"/>
      <c r="C23" s="8">
        <v>3.4000000000000002E-2</v>
      </c>
      <c r="E23" s="123" t="s">
        <v>189</v>
      </c>
      <c r="F23" s="124"/>
      <c r="G23" s="125"/>
      <c r="H23" s="48">
        <v>4.7E-2</v>
      </c>
      <c r="I23"/>
      <c r="M23" s="33"/>
    </row>
    <row r="24" spans="1:13" x14ac:dyDescent="0.2">
      <c r="A24" s="128" t="s">
        <v>17</v>
      </c>
      <c r="B24" s="129"/>
      <c r="C24" s="8">
        <v>2.7E-2</v>
      </c>
      <c r="E24" s="123" t="s">
        <v>190</v>
      </c>
      <c r="F24" s="124"/>
      <c r="G24" s="125"/>
      <c r="H24" s="48">
        <v>4.2999999999999997E-2</v>
      </c>
      <c r="I24"/>
      <c r="M24" s="33"/>
    </row>
    <row r="25" spans="1:13" x14ac:dyDescent="0.2">
      <c r="A25" s="128" t="s">
        <v>18</v>
      </c>
      <c r="B25" s="129"/>
      <c r="C25" s="8">
        <v>2.1000000000000001E-2</v>
      </c>
      <c r="E25" s="123" t="s">
        <v>47</v>
      </c>
      <c r="F25" s="124"/>
      <c r="G25" s="125"/>
      <c r="H25" s="48">
        <v>4.9000000000000002E-2</v>
      </c>
      <c r="I25" s="33"/>
    </row>
    <row r="26" spans="1:13" x14ac:dyDescent="0.2">
      <c r="A26" s="128"/>
      <c r="B26" s="129"/>
      <c r="C26" s="8"/>
      <c r="E26" s="123" t="s">
        <v>51</v>
      </c>
      <c r="F26" s="124"/>
      <c r="G26" s="125"/>
      <c r="H26" s="48">
        <v>4.5999999999999999E-2</v>
      </c>
    </row>
    <row r="27" spans="1:13" x14ac:dyDescent="0.2">
      <c r="A27" s="128" t="s">
        <v>19</v>
      </c>
      <c r="B27" s="129"/>
      <c r="C27" s="8">
        <v>3.2000000000000001E-2</v>
      </c>
      <c r="E27" s="123" t="s">
        <v>55</v>
      </c>
      <c r="F27" s="124"/>
      <c r="G27" s="125"/>
      <c r="H27" s="48">
        <v>4.2000000000000003E-2</v>
      </c>
    </row>
    <row r="28" spans="1:13" x14ac:dyDescent="0.2">
      <c r="A28" s="128" t="s">
        <v>20</v>
      </c>
      <c r="B28" s="129"/>
      <c r="C28" s="8">
        <v>2.5999999999999999E-2</v>
      </c>
      <c r="E28" s="123"/>
      <c r="F28" s="124"/>
      <c r="G28" s="125"/>
      <c r="H28" s="48"/>
      <c r="J28" s="34"/>
      <c r="K28" s="34"/>
      <c r="L28" s="33"/>
      <c r="M28" s="33"/>
    </row>
    <row r="29" spans="1:13" x14ac:dyDescent="0.2">
      <c r="A29" s="128" t="s">
        <v>21</v>
      </c>
      <c r="B29" s="129"/>
      <c r="C29" s="8">
        <v>0.02</v>
      </c>
      <c r="E29" s="123" t="s">
        <v>33</v>
      </c>
      <c r="F29" s="124"/>
      <c r="G29" s="125"/>
      <c r="H29" s="48">
        <v>6.3E-2</v>
      </c>
      <c r="J29" s="34"/>
      <c r="K29" s="34"/>
      <c r="L29" s="33"/>
      <c r="M29" s="33"/>
    </row>
    <row r="30" spans="1:13" x14ac:dyDescent="0.2">
      <c r="A30" s="128"/>
      <c r="B30" s="129"/>
      <c r="C30" s="8"/>
      <c r="E30" s="123" t="s">
        <v>180</v>
      </c>
      <c r="F30" s="124"/>
      <c r="G30" s="125"/>
      <c r="H30" s="48">
        <v>5.8999999999999997E-2</v>
      </c>
      <c r="J30" s="34"/>
      <c r="K30" s="34"/>
      <c r="L30" s="33"/>
      <c r="M30" s="33"/>
    </row>
    <row r="31" spans="1:13" x14ac:dyDescent="0.2">
      <c r="A31" s="128" t="s">
        <v>30</v>
      </c>
      <c r="B31" s="129"/>
      <c r="C31" s="8">
        <v>3.4000000000000002E-2</v>
      </c>
      <c r="E31" s="123" t="s">
        <v>35</v>
      </c>
      <c r="F31" s="124"/>
      <c r="G31" s="125"/>
      <c r="H31" s="48">
        <v>5.7000000000000002E-2</v>
      </c>
      <c r="J31" s="34"/>
      <c r="K31" s="34"/>
    </row>
    <row r="32" spans="1:13" x14ac:dyDescent="0.2">
      <c r="A32" s="128" t="s">
        <v>31</v>
      </c>
      <c r="B32" s="129"/>
      <c r="C32" s="8">
        <v>2.7E-2</v>
      </c>
      <c r="E32" s="11"/>
      <c r="G32" s="12"/>
      <c r="H32" s="12"/>
      <c r="J32" s="34"/>
      <c r="K32" s="34"/>
    </row>
    <row r="33" spans="1:11" ht="13.5" thickBot="1" x14ac:dyDescent="0.25">
      <c r="A33" s="131" t="s">
        <v>32</v>
      </c>
      <c r="B33" s="132"/>
      <c r="C33" s="9">
        <v>2.3E-2</v>
      </c>
      <c r="E33" s="123" t="s">
        <v>37</v>
      </c>
      <c r="F33" s="124"/>
      <c r="G33" s="125"/>
      <c r="H33" s="48">
        <v>4.9000000000000002E-2</v>
      </c>
      <c r="J33" s="34"/>
      <c r="K33" s="34"/>
    </row>
    <row r="34" spans="1:11" ht="13.5" thickBot="1" x14ac:dyDescent="0.25">
      <c r="A34" s="133" t="s">
        <v>10</v>
      </c>
      <c r="B34" s="134"/>
      <c r="C34" s="135"/>
      <c r="E34" s="123" t="s">
        <v>41</v>
      </c>
      <c r="F34" s="124"/>
      <c r="G34" s="125"/>
      <c r="H34" s="48">
        <v>4.4999999999999998E-2</v>
      </c>
      <c r="J34" s="36"/>
      <c r="K34" s="36"/>
    </row>
    <row r="35" spans="1:11" x14ac:dyDescent="0.2">
      <c r="A35" s="5" t="s">
        <v>6</v>
      </c>
      <c r="B35" s="5" t="s">
        <v>7</v>
      </c>
      <c r="C35" s="10" t="s">
        <v>8</v>
      </c>
      <c r="E35" s="123" t="s">
        <v>45</v>
      </c>
      <c r="F35" s="124"/>
      <c r="G35" s="125"/>
      <c r="H35" s="48">
        <v>4.1000000000000002E-2</v>
      </c>
      <c r="J35" s="34"/>
      <c r="K35" s="34"/>
    </row>
    <row r="36" spans="1:11" x14ac:dyDescent="0.2">
      <c r="A36" s="126" t="s">
        <v>58</v>
      </c>
      <c r="B36" s="130"/>
      <c r="C36" s="7"/>
      <c r="E36" s="123" t="s">
        <v>191</v>
      </c>
      <c r="F36" s="124"/>
      <c r="G36" s="125"/>
      <c r="H36" s="48">
        <v>4.7E-2</v>
      </c>
      <c r="I36" s="33"/>
      <c r="J36" s="36"/>
      <c r="K36" s="34"/>
    </row>
    <row r="37" spans="1:11" x14ac:dyDescent="0.2">
      <c r="A37" s="128" t="s">
        <v>24</v>
      </c>
      <c r="B37" s="129"/>
      <c r="C37" s="8">
        <v>4.5999999999999999E-2</v>
      </c>
      <c r="E37" s="123" t="s">
        <v>192</v>
      </c>
      <c r="F37" s="124"/>
      <c r="G37" s="125"/>
      <c r="H37" s="48">
        <v>4.3999999999999997E-2</v>
      </c>
      <c r="I37"/>
    </row>
    <row r="38" spans="1:11" x14ac:dyDescent="0.2">
      <c r="A38" s="128" t="s">
        <v>25</v>
      </c>
      <c r="B38" s="129"/>
      <c r="C38" s="8">
        <v>3.9E-2</v>
      </c>
      <c r="E38" s="123" t="s">
        <v>193</v>
      </c>
      <c r="F38" s="124"/>
      <c r="G38" s="125"/>
      <c r="H38" s="48">
        <v>0.04</v>
      </c>
      <c r="I38"/>
    </row>
    <row r="39" spans="1:11" x14ac:dyDescent="0.2">
      <c r="A39" s="128" t="s">
        <v>26</v>
      </c>
      <c r="B39" s="129"/>
      <c r="C39" s="8">
        <v>3.3000000000000002E-2</v>
      </c>
      <c r="E39" s="123" t="s">
        <v>48</v>
      </c>
      <c r="F39" s="124"/>
      <c r="G39" s="125"/>
      <c r="H39" s="48">
        <v>4.5999999999999999E-2</v>
      </c>
      <c r="I39" s="33"/>
    </row>
    <row r="40" spans="1:11" x14ac:dyDescent="0.2">
      <c r="A40" s="128" t="s">
        <v>164</v>
      </c>
      <c r="B40" s="129"/>
      <c r="C40" s="35">
        <v>2.5999999999999999E-2</v>
      </c>
      <c r="E40" s="123" t="s">
        <v>52</v>
      </c>
      <c r="F40" s="124"/>
      <c r="G40" s="125"/>
      <c r="H40" s="48">
        <v>4.2999999999999997E-2</v>
      </c>
    </row>
    <row r="41" spans="1:11" x14ac:dyDescent="0.2">
      <c r="A41" s="128" t="s">
        <v>165</v>
      </c>
      <c r="B41" s="129"/>
      <c r="C41" s="8">
        <v>0.02</v>
      </c>
      <c r="E41" s="123" t="s">
        <v>56</v>
      </c>
      <c r="F41" s="124"/>
      <c r="G41" s="125"/>
      <c r="H41" s="48">
        <v>3.9E-2</v>
      </c>
    </row>
    <row r="42" spans="1:11" ht="13.5" thickBot="1" x14ac:dyDescent="0.25">
      <c r="A42" s="131"/>
      <c r="B42" s="132"/>
      <c r="C42" s="8"/>
      <c r="E42" s="128"/>
      <c r="F42" s="136"/>
      <c r="G42" s="129"/>
      <c r="H42" s="48"/>
    </row>
    <row r="43" spans="1:11" ht="13.5" thickBot="1" x14ac:dyDescent="0.25">
      <c r="A43" s="133" t="s">
        <v>11</v>
      </c>
      <c r="B43" s="134"/>
      <c r="C43" s="135"/>
      <c r="E43" s="123" t="s">
        <v>194</v>
      </c>
      <c r="F43" s="124"/>
      <c r="G43" s="125"/>
      <c r="H43" s="48">
        <v>5.8999999999999997E-2</v>
      </c>
    </row>
    <row r="44" spans="1:11" x14ac:dyDescent="0.2">
      <c r="A44" s="5" t="s">
        <v>6</v>
      </c>
      <c r="B44" s="5" t="s">
        <v>7</v>
      </c>
      <c r="C44" s="10" t="s">
        <v>8</v>
      </c>
      <c r="E44" s="123" t="s">
        <v>195</v>
      </c>
      <c r="F44" s="124"/>
      <c r="G44" s="125"/>
      <c r="H44" s="48">
        <v>5.5E-2</v>
      </c>
    </row>
    <row r="45" spans="1:11" x14ac:dyDescent="0.2">
      <c r="A45" s="126" t="s">
        <v>58</v>
      </c>
      <c r="B45" s="127"/>
      <c r="C45" s="7"/>
      <c r="E45" s="123" t="s">
        <v>196</v>
      </c>
      <c r="F45" s="124"/>
      <c r="G45" s="125"/>
      <c r="H45" s="48">
        <v>5.2999999999999999E-2</v>
      </c>
    </row>
    <row r="46" spans="1:11" x14ac:dyDescent="0.2">
      <c r="A46" s="128" t="s">
        <v>187</v>
      </c>
      <c r="B46" s="129"/>
      <c r="C46" s="8">
        <v>0.73</v>
      </c>
      <c r="E46" s="11"/>
      <c r="G46" s="12"/>
      <c r="H46" s="12"/>
    </row>
    <row r="47" spans="1:11" x14ac:dyDescent="0.2">
      <c r="A47" s="128" t="s">
        <v>181</v>
      </c>
      <c r="B47" s="129"/>
      <c r="C47" s="8">
        <v>0.54</v>
      </c>
      <c r="E47" s="123" t="s">
        <v>200</v>
      </c>
      <c r="F47" s="124"/>
      <c r="G47" s="125"/>
      <c r="H47" s="48">
        <v>4.6000000000000006E-2</v>
      </c>
    </row>
    <row r="48" spans="1:11" x14ac:dyDescent="0.2">
      <c r="A48" s="128" t="s">
        <v>182</v>
      </c>
      <c r="B48" s="129"/>
      <c r="C48" s="8">
        <v>0.52</v>
      </c>
      <c r="E48" s="123" t="s">
        <v>201</v>
      </c>
      <c r="F48" s="124"/>
      <c r="G48" s="125"/>
      <c r="H48" s="48">
        <v>4.2000000000000003E-2</v>
      </c>
    </row>
    <row r="49" spans="1:9" x14ac:dyDescent="0.2">
      <c r="A49" s="128" t="s">
        <v>183</v>
      </c>
      <c r="B49" s="129"/>
      <c r="C49" s="8">
        <v>0.51</v>
      </c>
      <c r="E49" s="123" t="s">
        <v>202</v>
      </c>
      <c r="F49" s="124"/>
      <c r="G49" s="125"/>
      <c r="H49" s="48">
        <v>3.8000000000000006E-2</v>
      </c>
    </row>
    <row r="50" spans="1:9" x14ac:dyDescent="0.2">
      <c r="A50" s="128" t="s">
        <v>184</v>
      </c>
      <c r="B50" s="129"/>
      <c r="C50" s="8">
        <v>0.48</v>
      </c>
      <c r="E50" s="123" t="s">
        <v>203</v>
      </c>
      <c r="F50" s="124"/>
      <c r="G50" s="125"/>
      <c r="H50" s="48">
        <v>4.4000000000000004E-2</v>
      </c>
    </row>
    <row r="51" spans="1:9" x14ac:dyDescent="0.2">
      <c r="A51" s="128" t="s">
        <v>185</v>
      </c>
      <c r="B51" s="129"/>
      <c r="C51" s="8">
        <v>0.45</v>
      </c>
      <c r="E51" s="123" t="s">
        <v>204</v>
      </c>
      <c r="F51" s="124"/>
      <c r="G51" s="125"/>
      <c r="H51" s="48">
        <v>4.1000000000000002E-2</v>
      </c>
    </row>
    <row r="52" spans="1:9" x14ac:dyDescent="0.2">
      <c r="A52" s="128" t="s">
        <v>186</v>
      </c>
      <c r="B52" s="129"/>
      <c r="C52" s="8">
        <v>0.434</v>
      </c>
      <c r="E52" s="123" t="s">
        <v>205</v>
      </c>
      <c r="F52" s="124"/>
      <c r="G52" s="125"/>
      <c r="H52" s="48">
        <v>3.7000000000000005E-2</v>
      </c>
    </row>
    <row r="53" spans="1:9" x14ac:dyDescent="0.2">
      <c r="A53" s="128" t="s">
        <v>172</v>
      </c>
      <c r="B53" s="136"/>
      <c r="C53" s="8">
        <v>0.46</v>
      </c>
      <c r="E53" s="123" t="s">
        <v>206</v>
      </c>
      <c r="F53" s="124"/>
      <c r="G53" s="125"/>
      <c r="H53" s="48">
        <v>4.3000000000000003E-2</v>
      </c>
    </row>
    <row r="54" spans="1:9" x14ac:dyDescent="0.2">
      <c r="A54" s="128" t="s">
        <v>173</v>
      </c>
      <c r="B54" s="129"/>
      <c r="C54" s="8">
        <v>0.41</v>
      </c>
      <c r="E54" s="123" t="s">
        <v>207</v>
      </c>
      <c r="F54" s="124"/>
      <c r="G54" s="125"/>
      <c r="H54" s="48">
        <v>0.04</v>
      </c>
    </row>
    <row r="55" spans="1:9" x14ac:dyDescent="0.2">
      <c r="A55" s="142" t="s">
        <v>174</v>
      </c>
      <c r="B55" s="143"/>
      <c r="C55" s="10">
        <v>0.36</v>
      </c>
      <c r="E55" s="123" t="s">
        <v>208</v>
      </c>
      <c r="F55" s="124"/>
      <c r="G55" s="125"/>
      <c r="H55" s="48">
        <v>3.6000000000000004E-2</v>
      </c>
    </row>
    <row r="56" spans="1:9" x14ac:dyDescent="0.2">
      <c r="E56" s="42"/>
      <c r="F56" s="4"/>
      <c r="G56" s="43"/>
      <c r="H56" s="48"/>
    </row>
    <row r="57" spans="1:9" x14ac:dyDescent="0.2">
      <c r="E57" s="123" t="s">
        <v>197</v>
      </c>
      <c r="F57" s="124"/>
      <c r="G57" s="125"/>
      <c r="H57" s="48">
        <v>5.7000000000000002E-2</v>
      </c>
    </row>
    <row r="58" spans="1:9" ht="12.75" customHeight="1" x14ac:dyDescent="0.2">
      <c r="E58" s="123" t="s">
        <v>198</v>
      </c>
      <c r="F58" s="124"/>
      <c r="G58" s="125"/>
      <c r="H58" s="48">
        <v>5.2999999999999999E-2</v>
      </c>
    </row>
    <row r="59" spans="1:9" x14ac:dyDescent="0.2">
      <c r="E59" s="123" t="s">
        <v>199</v>
      </c>
      <c r="F59" s="124"/>
      <c r="G59" s="125"/>
      <c r="H59" s="48">
        <v>5.0999999999999997E-2</v>
      </c>
    </row>
    <row r="60" spans="1:9" x14ac:dyDescent="0.2">
      <c r="E60" s="128"/>
      <c r="F60" s="136"/>
      <c r="G60" s="129"/>
      <c r="H60" s="48"/>
    </row>
    <row r="61" spans="1:9" ht="12.75" customHeight="1" x14ac:dyDescent="0.2">
      <c r="E61" s="11" t="s">
        <v>27</v>
      </c>
      <c r="F61" s="12"/>
      <c r="G61" s="8"/>
      <c r="H61" s="48">
        <v>5.8999999999999997E-2</v>
      </c>
    </row>
    <row r="62" spans="1:9" x14ac:dyDescent="0.2">
      <c r="E62" s="11" t="s">
        <v>28</v>
      </c>
      <c r="F62" s="12"/>
      <c r="G62" s="8"/>
      <c r="H62" s="48">
        <v>0.04</v>
      </c>
    </row>
    <row r="63" spans="1:9" x14ac:dyDescent="0.2">
      <c r="E63" s="13" t="s">
        <v>29</v>
      </c>
      <c r="F63" s="14"/>
      <c r="G63" s="10"/>
      <c r="H63" s="51">
        <v>3.1E-2</v>
      </c>
    </row>
    <row r="64" spans="1:9" x14ac:dyDescent="0.2">
      <c r="I64"/>
    </row>
    <row r="65" customFormat="1" x14ac:dyDescent="0.2"/>
    <row r="66" customFormat="1" x14ac:dyDescent="0.2"/>
    <row r="67" customFormat="1" x14ac:dyDescent="0.2"/>
    <row r="68" customFormat="1" x14ac:dyDescent="0.2"/>
    <row r="70" customFormat="1" x14ac:dyDescent="0.2"/>
  </sheetData>
  <customSheetViews>
    <customSheetView guid="{265024A7-4973-4B77-ACE1-1BE29185CDB5}" state="hidden">
      <selection activeCell="C12" sqref="C12"/>
      <pageMargins left="0.7" right="0.7" top="0.75" bottom="0.75" header="0.3" footer="0.3"/>
      <pageSetup orientation="portrait" r:id="rId1"/>
    </customSheetView>
  </customSheetViews>
  <mergeCells count="102">
    <mergeCell ref="A55:B55"/>
    <mergeCell ref="E22:G22"/>
    <mergeCell ref="E23:G23"/>
    <mergeCell ref="E24:G24"/>
    <mergeCell ref="E36:G36"/>
    <mergeCell ref="E37:G37"/>
    <mergeCell ref="E38:G38"/>
    <mergeCell ref="A7:B7"/>
    <mergeCell ref="A22:B22"/>
    <mergeCell ref="A23:B23"/>
    <mergeCell ref="A24:B24"/>
    <mergeCell ref="A25:B25"/>
    <mergeCell ref="A26:B26"/>
    <mergeCell ref="A27:B27"/>
    <mergeCell ref="A28:B28"/>
    <mergeCell ref="A29:B29"/>
    <mergeCell ref="E10:G10"/>
    <mergeCell ref="E30:G30"/>
    <mergeCell ref="A17:B17"/>
    <mergeCell ref="A18:B18"/>
    <mergeCell ref="E44:G44"/>
    <mergeCell ref="E45:G45"/>
    <mergeCell ref="E42:G42"/>
    <mergeCell ref="A48:B48"/>
    <mergeCell ref="E60:G60"/>
    <mergeCell ref="E4:G4"/>
    <mergeCell ref="E41:G41"/>
    <mergeCell ref="E27:G27"/>
    <mergeCell ref="E14:G14"/>
    <mergeCell ref="E8:G8"/>
    <mergeCell ref="E28:G28"/>
    <mergeCell ref="E40:G40"/>
    <mergeCell ref="E26:G26"/>
    <mergeCell ref="E13:G13"/>
    <mergeCell ref="E7:G7"/>
    <mergeCell ref="E17:G17"/>
    <mergeCell ref="E31:G31"/>
    <mergeCell ref="E35:G35"/>
    <mergeCell ref="E34:G34"/>
    <mergeCell ref="E33:G33"/>
    <mergeCell ref="E59:G59"/>
    <mergeCell ref="E58:G58"/>
    <mergeCell ref="E57:G57"/>
    <mergeCell ref="E47:G47"/>
    <mergeCell ref="E48:G48"/>
    <mergeCell ref="E49:G49"/>
    <mergeCell ref="E55:G55"/>
    <mergeCell ref="E43:G43"/>
    <mergeCell ref="A2:C2"/>
    <mergeCell ref="A4:B4"/>
    <mergeCell ref="A11:B11"/>
    <mergeCell ref="A5:B5"/>
    <mergeCell ref="A8:B8"/>
    <mergeCell ref="A9:B9"/>
    <mergeCell ref="A6:B6"/>
    <mergeCell ref="E29:G29"/>
    <mergeCell ref="E16:G16"/>
    <mergeCell ref="A10:B10"/>
    <mergeCell ref="A12:B12"/>
    <mergeCell ref="A19:B19"/>
    <mergeCell ref="E5:G5"/>
    <mergeCell ref="E19:G19"/>
    <mergeCell ref="E25:G25"/>
    <mergeCell ref="E12:G12"/>
    <mergeCell ref="E11:G11"/>
    <mergeCell ref="E21:G21"/>
    <mergeCell ref="E6:G6"/>
    <mergeCell ref="E20:G20"/>
    <mergeCell ref="E2:H2"/>
    <mergeCell ref="A13:C13"/>
    <mergeCell ref="A15:B15"/>
    <mergeCell ref="A16:B16"/>
    <mergeCell ref="A30:B30"/>
    <mergeCell ref="A31:B31"/>
    <mergeCell ref="A32:B32"/>
    <mergeCell ref="A33:B33"/>
    <mergeCell ref="A34:C34"/>
    <mergeCell ref="A20:B20"/>
    <mergeCell ref="A21:B21"/>
    <mergeCell ref="E52:G52"/>
    <mergeCell ref="E53:G53"/>
    <mergeCell ref="E54:G54"/>
    <mergeCell ref="A45:B45"/>
    <mergeCell ref="A47:B47"/>
    <mergeCell ref="A36:B36"/>
    <mergeCell ref="A37:B37"/>
    <mergeCell ref="A38:B38"/>
    <mergeCell ref="A39:B39"/>
    <mergeCell ref="A40:B40"/>
    <mergeCell ref="E50:G50"/>
    <mergeCell ref="E51:G51"/>
    <mergeCell ref="A41:B41"/>
    <mergeCell ref="A42:B42"/>
    <mergeCell ref="A43:C43"/>
    <mergeCell ref="E39:G39"/>
    <mergeCell ref="A53:B53"/>
    <mergeCell ref="A54:B54"/>
    <mergeCell ref="A49:B49"/>
    <mergeCell ref="A50:B50"/>
    <mergeCell ref="A51:B51"/>
    <mergeCell ref="A52:B52"/>
    <mergeCell ref="A46:B46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8168-C57E-4EF9-80F4-5D8A04E81C6C}">
  <dimension ref="B1:K18"/>
  <sheetViews>
    <sheetView tabSelected="1" workbookViewId="0">
      <selection activeCell="C1" sqref="C1:I1"/>
    </sheetView>
  </sheetViews>
  <sheetFormatPr defaultColWidth="8.85546875" defaultRowHeight="12.75" x14ac:dyDescent="0.2"/>
  <cols>
    <col min="1" max="1" width="1.85546875" style="208" customWidth="1"/>
    <col min="2" max="2" width="24.42578125" style="212" customWidth="1"/>
    <col min="3" max="9" width="11" style="212" customWidth="1"/>
    <col min="10" max="10" width="11" style="204" customWidth="1"/>
    <col min="11" max="11" width="9.140625" style="206" customWidth="1"/>
    <col min="12" max="16384" width="8.85546875" style="208"/>
  </cols>
  <sheetData>
    <row r="1" spans="2:11" s="206" customFormat="1" ht="91.5" customHeight="1" x14ac:dyDescent="0.2">
      <c r="B1" s="213"/>
      <c r="C1" s="220" t="s">
        <v>264</v>
      </c>
      <c r="D1" s="220"/>
      <c r="E1" s="220"/>
      <c r="F1" s="220"/>
      <c r="G1" s="220"/>
      <c r="H1" s="220"/>
      <c r="I1" s="220"/>
      <c r="J1" s="205"/>
      <c r="K1" s="205"/>
    </row>
    <row r="2" spans="2:11" s="207" customFormat="1" ht="18" customHeight="1" x14ac:dyDescent="0.2">
      <c r="B2" s="213"/>
      <c r="C2" s="214" t="s">
        <v>211</v>
      </c>
      <c r="D2" s="214"/>
      <c r="E2" s="214"/>
      <c r="F2" s="214"/>
      <c r="G2" s="214"/>
      <c r="H2" s="214"/>
      <c r="I2" s="214"/>
      <c r="J2" s="215"/>
      <c r="K2" s="215"/>
    </row>
    <row r="3" spans="2:11" ht="8.1" customHeight="1" x14ac:dyDescent="0.2">
      <c r="B3" s="208"/>
      <c r="C3" s="208"/>
      <c r="D3" s="208"/>
      <c r="E3" s="208"/>
      <c r="F3" s="208"/>
      <c r="G3" s="208"/>
      <c r="H3" s="208"/>
      <c r="I3" s="208"/>
      <c r="J3" s="206"/>
    </row>
    <row r="4" spans="2:11" s="209" customFormat="1" ht="76.5" customHeight="1" x14ac:dyDescent="0.2">
      <c r="B4" s="221" t="s">
        <v>256</v>
      </c>
      <c r="C4" s="221"/>
      <c r="D4" s="221"/>
      <c r="E4" s="221"/>
      <c r="F4" s="221"/>
      <c r="G4" s="221"/>
      <c r="H4" s="221"/>
      <c r="I4" s="221"/>
      <c r="J4" s="216"/>
      <c r="K4" s="216"/>
    </row>
    <row r="5" spans="2:11" s="209" customFormat="1" ht="8.1" customHeight="1" x14ac:dyDescent="0.2">
      <c r="B5" s="210"/>
      <c r="C5" s="210"/>
      <c r="D5" s="210"/>
      <c r="E5" s="210"/>
      <c r="F5" s="210"/>
      <c r="G5" s="210"/>
      <c r="H5" s="210"/>
      <c r="I5" s="210"/>
      <c r="J5" s="217"/>
      <c r="K5" s="217"/>
    </row>
    <row r="6" spans="2:11" s="209" customFormat="1" ht="69" customHeight="1" x14ac:dyDescent="0.2">
      <c r="B6" s="221" t="s">
        <v>257</v>
      </c>
      <c r="C6" s="221"/>
      <c r="D6" s="221"/>
      <c r="E6" s="221"/>
      <c r="F6" s="221"/>
      <c r="G6" s="221"/>
      <c r="H6" s="221"/>
      <c r="I6" s="221"/>
      <c r="J6" s="216"/>
      <c r="K6" s="216"/>
    </row>
    <row r="7" spans="2:11" s="209" customFormat="1" ht="8.1" customHeight="1" x14ac:dyDescent="0.2">
      <c r="B7" s="210"/>
      <c r="C7" s="210"/>
      <c r="D7" s="210"/>
      <c r="E7" s="210"/>
      <c r="F7" s="210"/>
      <c r="G7" s="210"/>
      <c r="H7" s="210"/>
      <c r="I7" s="210"/>
      <c r="J7" s="217"/>
      <c r="K7" s="217"/>
    </row>
    <row r="8" spans="2:11" s="209" customFormat="1" ht="72.75" customHeight="1" x14ac:dyDescent="0.2">
      <c r="B8" s="221" t="s">
        <v>258</v>
      </c>
      <c r="C8" s="221"/>
      <c r="D8" s="221"/>
      <c r="E8" s="221"/>
      <c r="F8" s="221"/>
      <c r="G8" s="221"/>
      <c r="H8" s="221"/>
      <c r="I8" s="221"/>
      <c r="J8" s="216"/>
      <c r="K8" s="216"/>
    </row>
    <row r="9" spans="2:11" s="209" customFormat="1" ht="8.1" customHeight="1" x14ac:dyDescent="0.2">
      <c r="B9" s="210"/>
      <c r="C9" s="210"/>
      <c r="D9" s="210"/>
      <c r="E9" s="210"/>
      <c r="F9" s="210"/>
      <c r="G9" s="210"/>
      <c r="H9" s="210"/>
      <c r="I9" s="210"/>
      <c r="J9" s="217"/>
      <c r="K9" s="217"/>
    </row>
    <row r="10" spans="2:11" s="209" customFormat="1" ht="70.5" customHeight="1" x14ac:dyDescent="0.2">
      <c r="B10" s="221" t="s">
        <v>259</v>
      </c>
      <c r="C10" s="221"/>
      <c r="D10" s="221"/>
      <c r="E10" s="221"/>
      <c r="F10" s="221"/>
      <c r="G10" s="221"/>
      <c r="H10" s="221"/>
      <c r="I10" s="221"/>
      <c r="J10" s="216"/>
      <c r="K10" s="216"/>
    </row>
    <row r="11" spans="2:11" s="209" customFormat="1" ht="8.1" customHeight="1" x14ac:dyDescent="0.2">
      <c r="B11" s="210"/>
      <c r="C11" s="210"/>
      <c r="D11" s="210"/>
      <c r="E11" s="210"/>
      <c r="F11" s="210"/>
      <c r="G11" s="210"/>
      <c r="H11" s="210"/>
      <c r="I11" s="210"/>
      <c r="J11" s="217"/>
      <c r="K11" s="217"/>
    </row>
    <row r="12" spans="2:11" s="209" customFormat="1" ht="36" customHeight="1" x14ac:dyDescent="0.2">
      <c r="B12" s="221" t="s">
        <v>260</v>
      </c>
      <c r="C12" s="221"/>
      <c r="D12" s="221"/>
      <c r="E12" s="221"/>
      <c r="F12" s="221"/>
      <c r="G12" s="221"/>
      <c r="H12" s="221"/>
      <c r="I12" s="221"/>
      <c r="J12" s="216"/>
      <c r="K12" s="216"/>
    </row>
    <row r="13" spans="2:11" s="209" customFormat="1" ht="8.1" customHeight="1" x14ac:dyDescent="0.2">
      <c r="B13" s="210"/>
      <c r="C13" s="210"/>
      <c r="D13" s="210"/>
      <c r="E13" s="210"/>
      <c r="F13" s="210"/>
      <c r="G13" s="210"/>
      <c r="H13" s="210"/>
      <c r="I13" s="210"/>
      <c r="J13" s="217"/>
      <c r="K13" s="217"/>
    </row>
    <row r="14" spans="2:11" s="209" customFormat="1" ht="84" customHeight="1" x14ac:dyDescent="0.2">
      <c r="B14" s="221" t="s">
        <v>261</v>
      </c>
      <c r="C14" s="221"/>
      <c r="D14" s="221"/>
      <c r="E14" s="221"/>
      <c r="F14" s="221"/>
      <c r="G14" s="221"/>
      <c r="H14" s="221"/>
      <c r="I14" s="221"/>
      <c r="J14" s="216"/>
      <c r="K14" s="216"/>
    </row>
    <row r="15" spans="2:11" ht="8.1" customHeight="1" x14ac:dyDescent="0.2">
      <c r="B15" s="211"/>
      <c r="C15" s="211"/>
      <c r="D15" s="211"/>
      <c r="E15" s="211"/>
      <c r="F15" s="211"/>
      <c r="G15" s="211"/>
      <c r="H15" s="211"/>
      <c r="I15" s="211"/>
      <c r="J15" s="218"/>
      <c r="K15" s="218"/>
    </row>
    <row r="16" spans="2:11" ht="43.5" customHeight="1" x14ac:dyDescent="0.2">
      <c r="B16" s="221" t="s">
        <v>262</v>
      </c>
      <c r="C16" s="221"/>
      <c r="D16" s="221"/>
      <c r="E16" s="221"/>
      <c r="F16" s="221"/>
      <c r="G16" s="221"/>
      <c r="H16" s="221"/>
      <c r="I16" s="221"/>
      <c r="J16" s="216"/>
      <c r="K16" s="216"/>
    </row>
    <row r="17" spans="2:11" ht="8.1" customHeight="1" x14ac:dyDescent="0.2">
      <c r="B17" s="211"/>
      <c r="C17" s="211"/>
      <c r="D17" s="211"/>
      <c r="E17" s="211"/>
      <c r="F17" s="211"/>
      <c r="G17" s="211"/>
      <c r="H17" s="211"/>
      <c r="I17" s="211"/>
      <c r="J17" s="219"/>
      <c r="K17" s="219"/>
    </row>
    <row r="18" spans="2:11" ht="38.25" customHeight="1" x14ac:dyDescent="0.2">
      <c r="B18" s="221" t="s">
        <v>263</v>
      </c>
      <c r="C18" s="221"/>
      <c r="D18" s="221"/>
      <c r="E18" s="221"/>
      <c r="F18" s="221"/>
      <c r="G18" s="221"/>
      <c r="H18" s="221"/>
      <c r="I18" s="221"/>
      <c r="J18" s="216"/>
      <c r="K18" s="216"/>
    </row>
  </sheetData>
  <sheetProtection sheet="1" objects="1" scenarios="1" selectLockedCells="1"/>
  <customSheetViews>
    <customSheetView guid="{265024A7-4973-4B77-ACE1-1BE29185CDB5}">
      <selection activeCell="R19" sqref="R19"/>
      <pageMargins left="0.7" right="0.7" top="0.75" bottom="0.75" header="0.3" footer="0.3"/>
      <pageSetup orientation="portrait" r:id="rId1"/>
    </customSheetView>
  </customSheetViews>
  <mergeCells count="11">
    <mergeCell ref="B18:I18"/>
    <mergeCell ref="B1:B2"/>
    <mergeCell ref="C1:I1"/>
    <mergeCell ref="C2:I2"/>
    <mergeCell ref="B4:I4"/>
    <mergeCell ref="B6:I6"/>
    <mergeCell ref="B8:I8"/>
    <mergeCell ref="B10:I10"/>
    <mergeCell ref="B12:I12"/>
    <mergeCell ref="B14:I14"/>
    <mergeCell ref="B16:I16"/>
  </mergeCells>
  <pageMargins left="0.25" right="0.25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zoomScaleNormal="100" zoomScalePageLayoutView="130" workbookViewId="0">
      <selection activeCell="B32" sqref="B32:C32"/>
    </sheetView>
  </sheetViews>
  <sheetFormatPr defaultRowHeight="12.75" x14ac:dyDescent="0.2"/>
  <cols>
    <col min="1" max="1" width="27.7109375" customWidth="1"/>
    <col min="2" max="2" width="7.85546875" customWidth="1"/>
    <col min="3" max="3" width="24.140625" customWidth="1"/>
    <col min="5" max="5" width="9.85546875" customWidth="1"/>
    <col min="6" max="6" width="11.28515625" customWidth="1"/>
    <col min="7" max="7" width="10.85546875" hidden="1" customWidth="1"/>
    <col min="8" max="8" width="7.7109375" hidden="1" customWidth="1"/>
  </cols>
  <sheetData>
    <row r="1" spans="1:14" ht="18" customHeight="1" x14ac:dyDescent="0.25">
      <c r="A1" s="2"/>
      <c r="B1" s="144" t="s">
        <v>254</v>
      </c>
      <c r="C1" s="144"/>
      <c r="D1" s="144"/>
      <c r="E1" s="144"/>
      <c r="F1" s="144"/>
      <c r="G1" s="144"/>
      <c r="H1" s="144"/>
    </row>
    <row r="2" spans="1:14" ht="14.25" customHeight="1" x14ac:dyDescent="0.25">
      <c r="A2" s="2"/>
      <c r="B2" s="222" t="s">
        <v>253</v>
      </c>
      <c r="C2" s="41"/>
      <c r="D2" s="41"/>
      <c r="E2" s="41"/>
      <c r="F2" s="41"/>
      <c r="G2" s="41"/>
      <c r="H2" s="41"/>
    </row>
    <row r="3" spans="1:14" ht="27.75" customHeight="1" x14ac:dyDescent="0.25">
      <c r="A3" s="2"/>
      <c r="B3" s="148" t="s">
        <v>255</v>
      </c>
      <c r="C3" s="148"/>
      <c r="D3" s="148"/>
      <c r="E3" s="148"/>
      <c r="F3" s="148"/>
      <c r="G3" s="148"/>
      <c r="H3" s="148"/>
    </row>
    <row r="4" spans="1:14" ht="14.25" customHeight="1" x14ac:dyDescent="0.25">
      <c r="A4" s="2"/>
      <c r="B4" s="223" t="s">
        <v>265</v>
      </c>
      <c r="F4" s="19"/>
      <c r="G4" s="17"/>
    </row>
    <row r="5" spans="1:14" ht="13.5" customHeight="1" x14ac:dyDescent="0.25">
      <c r="A5" s="2"/>
      <c r="B5" s="149" t="s">
        <v>239</v>
      </c>
      <c r="C5" s="150"/>
      <c r="D5" s="150"/>
      <c r="E5" s="150"/>
      <c r="F5" s="150"/>
      <c r="G5" s="150"/>
      <c r="H5" s="150"/>
    </row>
    <row r="6" spans="1:14" ht="15.75" customHeight="1" x14ac:dyDescent="0.25">
      <c r="A6" s="2"/>
      <c r="B6" s="150"/>
      <c r="C6" s="150"/>
      <c r="D6" s="150"/>
      <c r="E6" s="150"/>
      <c r="F6" s="150"/>
      <c r="G6" s="150"/>
      <c r="H6" s="150"/>
    </row>
    <row r="7" spans="1:14" ht="4.3499999999999996" customHeight="1" thickBot="1" x14ac:dyDescent="0.3">
      <c r="A7" s="2"/>
      <c r="B7" s="96"/>
      <c r="C7" s="96"/>
      <c r="D7" s="96"/>
      <c r="E7" s="96"/>
      <c r="F7" s="96"/>
      <c r="G7" s="96"/>
      <c r="H7" s="96"/>
    </row>
    <row r="8" spans="1:14" ht="16.5" thickBot="1" x14ac:dyDescent="0.3">
      <c r="A8" s="154" t="s">
        <v>212</v>
      </c>
      <c r="B8" s="155"/>
      <c r="C8" s="155"/>
      <c r="D8" s="69" t="s">
        <v>224</v>
      </c>
      <c r="E8" s="156"/>
      <c r="F8" s="157"/>
      <c r="G8" s="70"/>
      <c r="H8" s="71"/>
    </row>
    <row r="9" spans="1:14" ht="20.25" customHeight="1" thickBot="1" x14ac:dyDescent="0.3">
      <c r="A9" s="151" t="s">
        <v>3</v>
      </c>
      <c r="B9" s="152"/>
      <c r="C9" s="152"/>
      <c r="D9" s="152"/>
      <c r="E9" s="152"/>
      <c r="F9" s="153"/>
      <c r="G9" s="61"/>
      <c r="H9" s="60"/>
    </row>
    <row r="10" spans="1:14" ht="15.75" customHeight="1" thickBot="1" x14ac:dyDescent="0.3">
      <c r="A10" s="89" t="s">
        <v>225</v>
      </c>
      <c r="B10" s="90" t="s">
        <v>228</v>
      </c>
      <c r="C10" s="91"/>
      <c r="D10" s="89" t="s">
        <v>222</v>
      </c>
      <c r="E10" s="89" t="s">
        <v>2</v>
      </c>
      <c r="F10" s="89" t="s">
        <v>241</v>
      </c>
      <c r="G10" s="19"/>
    </row>
    <row r="11" spans="1:14" ht="15.75" customHeight="1" x14ac:dyDescent="0.25">
      <c r="A11" s="168"/>
      <c r="B11" s="98" t="s">
        <v>213</v>
      </c>
      <c r="C11" s="74"/>
      <c r="D11" s="86">
        <v>0</v>
      </c>
      <c r="E11" s="87">
        <v>2.1000000000000001E-2</v>
      </c>
      <c r="F11" s="88">
        <f>D11*E11</f>
        <v>0</v>
      </c>
      <c r="G11" s="19"/>
    </row>
    <row r="12" spans="1:14" ht="15.75" customHeight="1" x14ac:dyDescent="0.25">
      <c r="A12" s="168"/>
      <c r="B12" s="77" t="s">
        <v>214</v>
      </c>
      <c r="C12" s="75"/>
      <c r="D12" s="84">
        <v>0</v>
      </c>
      <c r="E12" s="53">
        <v>3.3000000000000002E-2</v>
      </c>
      <c r="F12" s="80">
        <f t="shared" ref="F12" si="0">D12*E12</f>
        <v>0</v>
      </c>
      <c r="G12" s="19"/>
    </row>
    <row r="13" spans="1:14" ht="15.75" customHeight="1" x14ac:dyDescent="0.25">
      <c r="A13" s="168"/>
      <c r="B13" s="99" t="s">
        <v>234</v>
      </c>
      <c r="C13" s="76"/>
      <c r="D13" s="84">
        <v>0</v>
      </c>
      <c r="E13" s="53"/>
      <c r="F13" s="80"/>
      <c r="G13" s="19"/>
      <c r="N13" s="3"/>
    </row>
    <row r="14" spans="1:14" ht="15.75" customHeight="1" x14ac:dyDescent="0.25">
      <c r="A14" s="168"/>
      <c r="B14" s="99" t="s">
        <v>218</v>
      </c>
      <c r="C14" s="76"/>
      <c r="D14" s="52">
        <f>D13-D15-D17</f>
        <v>0</v>
      </c>
      <c r="E14" s="53">
        <v>5.8999999999999997E-2</v>
      </c>
      <c r="F14" s="80">
        <f t="shared" ref="F14:F19" si="1">D14*E14</f>
        <v>0</v>
      </c>
      <c r="G14" s="19"/>
    </row>
    <row r="15" spans="1:14" ht="15.75" customHeight="1" x14ac:dyDescent="0.25">
      <c r="A15" s="168"/>
      <c r="B15" s="77" t="s">
        <v>235</v>
      </c>
      <c r="C15" s="75"/>
      <c r="D15" s="52">
        <f>SUM(D36)</f>
        <v>0</v>
      </c>
      <c r="E15" s="53">
        <v>0.27</v>
      </c>
      <c r="F15" s="80">
        <f t="shared" si="1"/>
        <v>0</v>
      </c>
      <c r="G15" s="19"/>
    </row>
    <row r="16" spans="1:14" ht="15.75" customHeight="1" x14ac:dyDescent="0.25">
      <c r="A16" s="168"/>
      <c r="B16" s="77" t="s">
        <v>215</v>
      </c>
      <c r="C16" s="75"/>
      <c r="D16" s="52">
        <f>SUM(D37)</f>
        <v>0</v>
      </c>
      <c r="E16" s="53">
        <v>0.5</v>
      </c>
      <c r="F16" s="80">
        <f t="shared" si="1"/>
        <v>0</v>
      </c>
      <c r="G16" s="19"/>
    </row>
    <row r="17" spans="1:8" ht="15.75" customHeight="1" x14ac:dyDescent="0.25">
      <c r="A17" s="168"/>
      <c r="B17" s="77" t="s">
        <v>216</v>
      </c>
      <c r="C17" s="75"/>
      <c r="D17" s="52">
        <f>SUM(D38)</f>
        <v>0</v>
      </c>
      <c r="E17" s="53">
        <v>0.2</v>
      </c>
      <c r="F17" s="80">
        <f t="shared" si="1"/>
        <v>0</v>
      </c>
      <c r="G17" s="19"/>
    </row>
    <row r="18" spans="1:8" ht="15.75" customHeight="1" x14ac:dyDescent="0.25">
      <c r="A18" s="168"/>
      <c r="B18" s="77" t="s">
        <v>217</v>
      </c>
      <c r="C18" s="75"/>
      <c r="D18" s="84">
        <v>0</v>
      </c>
      <c r="E18" s="53">
        <v>3.3000000000000002E-2</v>
      </c>
      <c r="F18" s="80">
        <f t="shared" si="1"/>
        <v>0</v>
      </c>
      <c r="G18" s="19"/>
    </row>
    <row r="19" spans="1:8" ht="15.75" customHeight="1" thickBot="1" x14ac:dyDescent="0.3">
      <c r="A19" s="168"/>
      <c r="B19" s="77" t="s">
        <v>236</v>
      </c>
      <c r="C19" s="75"/>
      <c r="D19" s="101"/>
      <c r="E19" s="102">
        <v>0.52</v>
      </c>
      <c r="F19" s="103">
        <f t="shared" si="1"/>
        <v>0</v>
      </c>
      <c r="G19" s="19"/>
    </row>
    <row r="20" spans="1:8" ht="15.75" customHeight="1" thickBot="1" x14ac:dyDescent="0.3">
      <c r="A20" s="169"/>
      <c r="B20" s="81" t="s">
        <v>230</v>
      </c>
      <c r="C20" s="100"/>
      <c r="D20" s="170" t="s">
        <v>237</v>
      </c>
      <c r="E20" s="171"/>
      <c r="F20" s="104">
        <f>SUM(F11:F19)</f>
        <v>0</v>
      </c>
      <c r="G20" s="62"/>
      <c r="H20" s="54"/>
    </row>
    <row r="21" spans="1:8" ht="4.3499999999999996" customHeight="1" thickBot="1" x14ac:dyDescent="0.3">
      <c r="A21" s="55"/>
      <c r="D21" s="56"/>
      <c r="E21" s="57"/>
      <c r="F21" s="58"/>
      <c r="G21" s="19"/>
    </row>
    <row r="22" spans="1:8" ht="20.25" customHeight="1" thickBot="1" x14ac:dyDescent="0.3">
      <c r="A22" s="174" t="s">
        <v>129</v>
      </c>
      <c r="B22" s="175"/>
      <c r="C22" s="175"/>
      <c r="D22" s="175"/>
      <c r="E22" s="175"/>
      <c r="F22" s="176"/>
      <c r="G22" s="61"/>
      <c r="H22" s="60"/>
    </row>
    <row r="23" spans="1:8" ht="15.75" customHeight="1" thickBot="1" x14ac:dyDescent="0.3">
      <c r="A23" s="90" t="s">
        <v>228</v>
      </c>
      <c r="B23" s="177" t="s">
        <v>231</v>
      </c>
      <c r="C23" s="178"/>
      <c r="D23" s="89" t="s">
        <v>222</v>
      </c>
      <c r="E23" s="89" t="s">
        <v>2</v>
      </c>
      <c r="F23" s="89" t="s">
        <v>241</v>
      </c>
      <c r="G23" s="19"/>
    </row>
    <row r="24" spans="1:8" ht="15.75" x14ac:dyDescent="0.25">
      <c r="A24" s="92" t="s">
        <v>0</v>
      </c>
      <c r="B24" s="159" t="s">
        <v>23</v>
      </c>
      <c r="C24" s="159"/>
      <c r="D24" s="93">
        <f>D11</f>
        <v>0</v>
      </c>
      <c r="E24" s="87">
        <f>IF('Table N1104.1(1)'!B24='Default U-Factors'!A4,'Default U-Factors'!C4,IF('Table N1104.1(1)'!B24='Default U-Factors'!A5,'Default U-Factors'!C5,IF('Table N1104.1(1)'!B24='Default U-Factors'!A6,'Default U-Factors'!C6,IF('Table N1104.1(1)'!B24='Default U-Factors'!A7,'Default U-Factors'!C7,IF('Table N1104.1(1)'!B24='Default U-Factors'!A8,'Default U-Factors'!C8,IF('Table N1104.1(1)'!B24='Default U-Factors'!A9,'Default U-Factors'!C9,IF('Table N1104.1(1)'!B24='Default U-Factors'!A10,'Default U-Factors'!C10,IF('Table N1104.1(1)'!B24='Default U-Factors'!A11,'Default U-Factors'!C11,IF('Table N1104.1(1)'!B24='Default U-Factors'!A12,'Default U-Factors'!C12)))))))))</f>
        <v>2.1000000000000001E-2</v>
      </c>
      <c r="F24" s="88">
        <f>D24*E24</f>
        <v>0</v>
      </c>
      <c r="G24" s="19"/>
    </row>
    <row r="25" spans="1:8" ht="15.75" x14ac:dyDescent="0.25">
      <c r="A25" s="78" t="s">
        <v>1</v>
      </c>
      <c r="B25" s="158" t="s">
        <v>58</v>
      </c>
      <c r="C25" s="158"/>
      <c r="D25" s="52">
        <f>D12</f>
        <v>0</v>
      </c>
      <c r="E25" s="53">
        <f>IF('Table N1104.1(1)'!B25='Default U-Factors'!A15,'Default U-Factors'!C15,IF('Table N1104.1(1)'!B25='Default U-Factors'!A16,'Default U-Factors'!C16,IF('Table N1104.1(1)'!B25='Default U-Factors'!A17,'Default U-Factors'!C17,IF('Table N1104.1(1)'!B25='Default U-Factors'!A18,'Default U-Factors'!C18,IF('Table N1104.1(1)'!B25='Default U-Factors'!A19,'Default U-Factors'!C19,IF('Table N1104.1(1)'!B25='Default U-Factors'!A20,'Default U-Factors'!C20,IF('Table N1104.1(1)'!B25='Default U-Factors'!A21,'Default U-Factors'!C21,IF('Table N1104.1(1)'!B25='Default U-Factors'!A22,'Default U-Factors'!C22,IF('Table N1104.1(1)'!B25='Default U-Factors'!A23,'Default U-Factors'!C23,IF('Table N1104.1(1)'!B25='Default U-Factors'!A24,'Default U-Factors'!C24,IF('Table N1104.1(1)'!B25='Default U-Factors'!A25,'Default U-Factors'!C25,IF('Table N1104.1(1)'!B25='Default U-Factors'!A26,'Default U-Factors'!C26,IF('Table N1104.1(1)'!B25='Default U-Factors'!A27,'Default U-Factors'!C27,IF('Table N1104.1(1)'!B25='Default U-Factors'!A28,'Default U-Factors'!C28,IF('Table N1104.1(1)'!B25='Default U-Factors'!A29,'Default U-Factors'!C29,IF('Table N1104.1(1)'!B25='Default U-Factors'!A30,'Default U-Factors'!C30,IF('Table N1104.1(1)'!B25='Default U-Factors'!A31,'Default U-Factors'!C31,IF('Table N1104.1(1)'!B25='Default U-Factors'!A32,'Default U-Factors'!C32,IF('Table N1104.1(1)'!B25='Default U-Factors'!A33,'Default U-Factors'!C33)))))))))))))))))))</f>
        <v>0</v>
      </c>
      <c r="F25" s="80">
        <f t="shared" ref="F25:F38" si="2">D25*E25</f>
        <v>0</v>
      </c>
      <c r="G25" s="19"/>
    </row>
    <row r="26" spans="1:8" ht="15.75" x14ac:dyDescent="0.25">
      <c r="A26" s="78" t="s">
        <v>209</v>
      </c>
      <c r="B26" s="158" t="s">
        <v>180</v>
      </c>
      <c r="C26" s="158"/>
      <c r="D26" s="72">
        <f>IF(OR(D27&gt;0,E32&gt;0),"0",D13-(D36+D38))</f>
        <v>0</v>
      </c>
      <c r="E26" s="53">
        <f>IF(B26='Default U-Factors'!E5,'Default U-Factors'!H5,IF('Table N1104.1(1)'!B26='Default U-Factors'!E6,'Default U-Factors'!H6,IF('Table N1104.1(1)'!B26='Default U-Factors'!E7,'Default U-Factors'!H7,IF('Table N1104.1(1)'!B26='Default U-Factors'!E8,'Default U-Factors'!H8,IF('Table N1104.1(1)'!B26='Default U-Factors'!E10,'Default U-Factors'!H10,IF('Table N1104.1(1)'!B26='Default U-Factors'!E10,'Default U-Factors'!H10,IF('Table N1104.1(1)'!B26='Default U-Factors'!E11,'Default U-Factors'!H11,IF('Table N1104.1(1)'!B26='Default U-Factors'!E12,'Default U-Factors'!H12,IF('Table N1104.1(1)'!B26='Default U-Factors'!E13,'Default U-Factors'!H13,IF('Table N1104.1(1)'!B26='Default U-Factors'!E14,'Default U-Factors'!H14,IF('Table N1104.1(1)'!B26='Default U-Factors'!E16,'Default U-Factors'!H16,IF('Table N1104.1(1)'!B26='Default U-Factors'!E17,'Default U-Factors'!H17,IF('Table N1104.1(1)'!B26='Default U-Factors'!E19,'Default U-Factors'!H19,IF('Table N1104.1(1)'!B26='Default U-Factors'!E20,'Default U-Factors'!H20,IF('Table N1104.1(1)'!B26='Default U-Factors'!E21,'Default U-Factors'!H21,IF('Table N1104.1(1)'!B26='Default U-Factors'!E22,'Default U-Factors'!H22,IF('Table N1104.1(1)'!B26='Default U-Factors'!E23,'Default U-Factors'!H23,IF('Table N1104.1(1)'!B26='Default U-Factors'!E24,'Default U-Factors'!H24,IF('Table N1104.1(1)'!B26='Default U-Factors'!E25,'Default U-Factors'!H25,IF('Table N1104.1(1)'!B26='Default U-Factors'!E26,'Default U-Factors'!H26,IF('Table N1104.1(1)'!B26='Default U-Factors'!E27,'Default U-Factors'!H27,IF('Table N1104.1(1)'!B26='Default U-Factors'!E29,'Default U-Factors'!H29,IF('Table N1104.1(1)'!B26='Default U-Factors'!E30,'Default U-Factors'!H30,IF('Table N1104.1(1)'!B26='Default U-Factors'!E31,'Default U-Factors'!H31,IF('Table N1104.1(1)'!B26='Default U-Factors'!E33,'Default U-Factors'!H33,IF('Table N1104.1(1)'!B26='Default U-Factors'!E34,'Default U-Factors'!H34,IF('Table N1104.1(1)'!B26='Default U-Factors'!E35,'Default U-Factors'!H35,IF('Table N1104.1(1)'!B26='Default U-Factors'!E36,'Default U-Factors'!H36,IF('Table N1104.1(1)'!B26='Default U-Factors'!E37,'Default U-Factors'!H37,IF('Table N1104.1(1)'!B26='Default U-Factors'!E38,'Default U-Factors'!H38,IF('Table N1104.1(1)'!B26='Default U-Factors'!E39,'Default U-Factors'!H39,IF('Table N1104.1(1)'!B26='Default U-Factors'!E40,'Default U-Factors'!H40,IF('Table N1104.1(1)'!B26='Default U-Factors'!E41,'Default U-Factors'!H41,IF('Table N1104.1(1)'!B26='Default U-Factors'!E43,'Default U-Factors'!H43,IF('Table N1104.1(1)'!B26='Default U-Factors'!E44,'Default U-Factors'!H44,IF('Table N1104.1(1)'!B26='Default U-Factors'!E45,'Default U-Factors'!H45,IF('Table N1104.1(1)'!B26='Default U-Factors'!E47,'Default U-Factors'!H47,IF('Table N1104.1(1)'!B26='Default U-Factors'!E48,'Default U-Factors'!H48,IF('Table N1104.1(1)'!B26='Default U-Factors'!E49,'Default U-Factors'!H49,IF('Table N1104.1(1)'!B26='Default U-Factors'!E50,'Default U-Factors'!H50,IF('Table N1104.1(1)'!B26='Default U-Factors'!E51,'Default U-Factors'!H51,IF('Table N1104.1(1)'!B26='Default U-Factors'!E52,'Default U-Factors'!H52,IF('Table N1104.1(1)'!B26='Default U-Factors'!E53,'Default U-Factors'!H53,IF('Table N1104.1(1)'!B26='Default U-Factors'!E54,'Default U-Factors'!H54,IF('Table N1104.1(1)'!B26='Default U-Factors'!E55,'Default U-Factors'!H55,IF('Table N1104.1(1)'!B26='Default U-Factors'!E57,'Default U-Factors'!H57,IF('Table N1104.1(1)'!B26='Default U-Factors'!E58,'Default U-Factors'!H58,IF('Table N1104.1(1)'!B26='Default U-Factors'!E59,'Default U-Factors'!H59,IF('Table N1104.1(1)'!B26='Default U-Factors'!E61,'Default U-Factors'!H61,IF('Table N1104.1(1)'!B26='Default U-Factors'!E62,'Default U-Factors'!H62,IF('Table N1104.1(1)'!B26='Default U-Factors'!E63,'Default U-Factors'!H63)))))))))))))))))))))))))))))))))))))))))))))))))))</f>
        <v>5.8999999999999997E-2</v>
      </c>
      <c r="F26" s="80">
        <f t="shared" si="2"/>
        <v>0</v>
      </c>
      <c r="G26" s="19"/>
    </row>
    <row r="27" spans="1:8" ht="15.75" x14ac:dyDescent="0.25">
      <c r="A27" s="78" t="s">
        <v>226</v>
      </c>
      <c r="B27" s="145" t="s">
        <v>227</v>
      </c>
      <c r="C27" s="145"/>
      <c r="D27" s="52">
        <f>'Mixed-Alt. Walls U-Factor'!C15</f>
        <v>0</v>
      </c>
      <c r="E27" s="53">
        <f>'Mixed-Alt. Walls U-Factor'!D15</f>
        <v>0</v>
      </c>
      <c r="F27" s="80">
        <f t="shared" si="2"/>
        <v>0</v>
      </c>
      <c r="G27" s="19"/>
    </row>
    <row r="28" spans="1:8" ht="15.75" x14ac:dyDescent="0.25">
      <c r="A28" s="78" t="s">
        <v>179</v>
      </c>
      <c r="B28" s="158" t="s">
        <v>26</v>
      </c>
      <c r="C28" s="158"/>
      <c r="D28" s="52">
        <f>D18</f>
        <v>0</v>
      </c>
      <c r="E28" s="53">
        <f>IF('Table N1104.1(1)'!B28='Default U-Factors'!A36,'Default U-Factors'!C36,IF('Table N1104.1(1)'!B28='Default U-Factors'!A37,'Default U-Factors'!C37,IF('Table N1104.1(1)'!B28='Default U-Factors'!A38,'Default U-Factors'!C38,IF('Table N1104.1(1)'!B28='Default U-Factors'!A39,'Default U-Factors'!C39,IF('Table N1104.1(1)'!B28='Default U-Factors'!A40,'Default U-Factors'!C40,IF('Table N1104.1(1)'!B28='Default U-Factors'!A41,'Default U-Factors'!C41))))))</f>
        <v>3.3000000000000002E-2</v>
      </c>
      <c r="F28" s="80">
        <f t="shared" si="2"/>
        <v>0</v>
      </c>
      <c r="G28" s="19"/>
    </row>
    <row r="29" spans="1:8" ht="15.75" customHeight="1" x14ac:dyDescent="0.25">
      <c r="A29" s="79" t="s">
        <v>229</v>
      </c>
      <c r="B29" s="158" t="s">
        <v>58</v>
      </c>
      <c r="C29" s="158"/>
      <c r="D29" s="52">
        <f>D19</f>
        <v>0</v>
      </c>
      <c r="E29" s="53">
        <f>IF('Table N1104.1(1)'!B29='Default U-Factors'!A46,'Default U-Factors'!C46,IF('Table N1104.1(1)'!B29='Default U-Factors'!A45,'Default U-Factors'!C45,IF('Table N1104.1(1)'!B29='Default U-Factors'!A47,'Default U-Factors'!C47,IF('Table N1104.1(1)'!B29='Default U-Factors'!A48,'Default U-Factors'!C48,IF('Table N1104.1(1)'!B29='Default U-Factors'!A49,'Default U-Factors'!C49,IF('Table N1104.1(1)'!B29='Default U-Factors'!A50,'Default U-Factors'!C50,IF('Table N1104.1(1)'!B29='Default U-Factors'!A51,'Default U-Factors'!C51,IF('Table N1104.1(1)'!B29='Default U-Factors'!A52,'Default U-Factors'!C52,IF('Table N1104.1(1)'!B29='Default U-Factors'!A53,'Default U-Factors'!C53,IF('Table N1104.1(1)'!B29='Default U-Factors'!A54,'Default U-Factors'!C54,IF('Table N1104.1(1)'!B29='Default U-Factors'!A55,'Default U-Factors'!C55)))))))))))</f>
        <v>0</v>
      </c>
      <c r="F29" s="80">
        <f t="shared" si="2"/>
        <v>0</v>
      </c>
      <c r="G29" s="19"/>
    </row>
    <row r="30" spans="1:8" ht="4.3499999999999996" customHeight="1" x14ac:dyDescent="0.25">
      <c r="A30" s="64"/>
      <c r="B30" s="110"/>
      <c r="C30" s="110"/>
      <c r="D30" s="16"/>
      <c r="E30" s="15"/>
      <c r="F30" s="82"/>
      <c r="G30" s="19"/>
    </row>
    <row r="31" spans="1:8" ht="15.75" customHeight="1" x14ac:dyDescent="0.25">
      <c r="A31" s="227" t="s">
        <v>232</v>
      </c>
      <c r="B31" s="228"/>
      <c r="C31" s="228"/>
      <c r="D31" s="228"/>
      <c r="E31" s="228"/>
      <c r="F31" s="229"/>
      <c r="G31" s="19"/>
    </row>
    <row r="32" spans="1:8" ht="15.75" customHeight="1" x14ac:dyDescent="0.25">
      <c r="A32" s="230" t="s">
        <v>266</v>
      </c>
      <c r="B32" s="160"/>
      <c r="C32" s="161"/>
      <c r="D32" s="73" t="str">
        <f>IF(OR(D27&gt;0,E32=0),"0",D13-D36-D38-#REF!)</f>
        <v>0</v>
      </c>
      <c r="E32" s="85"/>
      <c r="F32" s="80">
        <f>D32*E32</f>
        <v>0</v>
      </c>
      <c r="G32" s="19"/>
    </row>
    <row r="33" spans="1:8" ht="4.3499999999999996" customHeight="1" x14ac:dyDescent="0.25">
      <c r="A33" s="65"/>
      <c r="B33" s="38"/>
      <c r="C33" s="38"/>
      <c r="D33" s="39"/>
      <c r="E33" s="39"/>
      <c r="F33" s="83"/>
      <c r="G33" s="19"/>
    </row>
    <row r="34" spans="1:8" ht="15.75" customHeight="1" thickBot="1" x14ac:dyDescent="0.25">
      <c r="A34" s="224" t="s">
        <v>233</v>
      </c>
      <c r="B34" s="225"/>
      <c r="C34" s="225"/>
      <c r="D34" s="225"/>
      <c r="E34" s="225"/>
      <c r="F34" s="226"/>
      <c r="G34" s="59"/>
      <c r="H34" s="59"/>
    </row>
    <row r="35" spans="1:8" ht="15.75" customHeight="1" thickBot="1" x14ac:dyDescent="0.25">
      <c r="A35" s="63"/>
      <c r="B35" s="97" t="s">
        <v>228</v>
      </c>
      <c r="C35" s="94"/>
      <c r="D35" s="95" t="s">
        <v>222</v>
      </c>
      <c r="E35" s="95" t="s">
        <v>2</v>
      </c>
      <c r="F35" s="95" t="s">
        <v>223</v>
      </c>
      <c r="G35" s="46"/>
      <c r="H35" s="46"/>
    </row>
    <row r="36" spans="1:8" ht="15.75" customHeight="1" x14ac:dyDescent="0.25">
      <c r="A36" s="63"/>
      <c r="B36" s="146" t="s">
        <v>219</v>
      </c>
      <c r="C36" s="146"/>
      <c r="D36" s="93">
        <f>'Windows Overall U-Factor'!B36</f>
        <v>0</v>
      </c>
      <c r="E36" s="87">
        <f>'Windows Overall U-Factor'!C36</f>
        <v>0</v>
      </c>
      <c r="F36" s="88">
        <f t="shared" si="2"/>
        <v>0</v>
      </c>
      <c r="G36" s="19"/>
    </row>
    <row r="37" spans="1:8" ht="15.75" customHeight="1" x14ac:dyDescent="0.2">
      <c r="A37" s="181" t="s">
        <v>242</v>
      </c>
      <c r="B37" s="147" t="s">
        <v>220</v>
      </c>
      <c r="C37" s="147"/>
      <c r="D37" s="52">
        <f>'Skylights Overall U-Factor'!B16</f>
        <v>0</v>
      </c>
      <c r="E37" s="53">
        <f>'Skylights Overall U-Factor'!C16</f>
        <v>0</v>
      </c>
      <c r="F37" s="80">
        <f t="shared" ref="F37" si="3">D37*E37</f>
        <v>0</v>
      </c>
    </row>
    <row r="38" spans="1:8" ht="15.75" customHeight="1" thickBot="1" x14ac:dyDescent="0.25">
      <c r="A38" s="181"/>
      <c r="B38" s="147" t="s">
        <v>240</v>
      </c>
      <c r="C38" s="147"/>
      <c r="D38" s="52">
        <f>'Doors Overall U-Factor'!C15</f>
        <v>0</v>
      </c>
      <c r="E38" s="53">
        <f>'Doors Overall U-Factor'!D15</f>
        <v>0</v>
      </c>
      <c r="F38" s="80">
        <f t="shared" si="2"/>
        <v>0</v>
      </c>
      <c r="G38" s="66"/>
    </row>
    <row r="39" spans="1:8" ht="15.75" customHeight="1" thickBot="1" x14ac:dyDescent="0.25">
      <c r="A39" s="67"/>
      <c r="B39" s="54"/>
      <c r="C39" s="54"/>
      <c r="D39" s="172" t="s">
        <v>238</v>
      </c>
      <c r="E39" s="173"/>
      <c r="F39" s="105">
        <f>SUM(F24:F38)</f>
        <v>0</v>
      </c>
      <c r="G39" s="54"/>
      <c r="H39" s="54"/>
    </row>
    <row r="40" spans="1:8" ht="4.3499999999999996" customHeight="1" thickBot="1" x14ac:dyDescent="0.25">
      <c r="D40" s="56"/>
      <c r="E40" s="55"/>
      <c r="F40" s="68"/>
    </row>
    <row r="41" spans="1:8" ht="15.75" customHeight="1" thickBot="1" x14ac:dyDescent="0.25">
      <c r="A41" s="162"/>
      <c r="B41" s="163"/>
      <c r="C41" s="164"/>
      <c r="D41" s="106"/>
      <c r="E41" s="107" t="s">
        <v>221</v>
      </c>
      <c r="F41" s="108" t="str">
        <f>IF(F39=0,"",F39/F20-1)</f>
        <v/>
      </c>
      <c r="G41" s="60" t="str">
        <f>IF(F39="","None","Yes")</f>
        <v>Yes</v>
      </c>
      <c r="H41" s="60" t="str">
        <f>IF(F41="","None","Yes")</f>
        <v>None</v>
      </c>
    </row>
    <row r="42" spans="1:8" ht="15.75" customHeight="1" thickBot="1" x14ac:dyDescent="0.25">
      <c r="A42" s="165"/>
      <c r="B42" s="166"/>
      <c r="C42" s="167"/>
      <c r="D42" s="179" t="s">
        <v>143</v>
      </c>
      <c r="E42" s="180"/>
      <c r="F42" s="109" t="str">
        <f>IF(AND(F41&gt;0.000001%,G41="Yes",H41="Yes"),"FAIL",IF(AND(F41&lt;0.000001%,G41="Yes",H41="Yes"),"PASS",""))</f>
        <v/>
      </c>
      <c r="G42" s="54"/>
      <c r="H42" s="54"/>
    </row>
    <row r="43" spans="1:8" ht="9.75" customHeight="1" x14ac:dyDescent="0.2">
      <c r="B43" s="4"/>
      <c r="C43" s="4"/>
      <c r="D43" s="4"/>
      <c r="E43" s="4"/>
      <c r="F43" s="4"/>
    </row>
    <row r="44" spans="1:8" x14ac:dyDescent="0.2">
      <c r="A44" s="111" t="s">
        <v>162</v>
      </c>
      <c r="B44" s="40"/>
      <c r="C44" s="40"/>
      <c r="D44" s="40"/>
      <c r="E44" s="40"/>
      <c r="F44" s="40"/>
      <c r="G44" s="4"/>
      <c r="H44" s="4"/>
    </row>
    <row r="45" spans="1:8" x14ac:dyDescent="0.2">
      <c r="A45" s="112" t="s">
        <v>163</v>
      </c>
      <c r="B45" s="112"/>
      <c r="C45" s="112"/>
      <c r="D45" s="112"/>
      <c r="E45" s="112"/>
      <c r="F45" s="4"/>
      <c r="G45" s="4"/>
      <c r="H45" s="4"/>
    </row>
    <row r="46" spans="1:8" x14ac:dyDescent="0.2">
      <c r="A46" s="112" t="s">
        <v>175</v>
      </c>
      <c r="B46" s="113"/>
      <c r="C46" s="113"/>
      <c r="D46" s="113"/>
      <c r="E46" s="113"/>
      <c r="F46" s="34"/>
      <c r="G46" s="4"/>
      <c r="H46" s="4"/>
    </row>
    <row r="47" spans="1:8" ht="12.75" customHeight="1" x14ac:dyDescent="0.2"/>
  </sheetData>
  <sheetProtection sheet="1" objects="1" scenarios="1" selectLockedCells="1"/>
  <dataConsolidate/>
  <customSheetViews>
    <customSheetView guid="{265024A7-4973-4B77-ACE1-1BE29185CDB5}" scale="125" showPageBreaks="1" showGridLines="0" printArea="1">
      <selection activeCell="K14" sqref="K14"/>
      <pageMargins left="0.5" right="0.5" top="0.75" bottom="0.75" header="0.3" footer="0.3"/>
      <printOptions horizontalCentered="1"/>
      <pageSetup orientation="portrait" r:id="rId1"/>
      <headerFooter scaleWithDoc="0"/>
    </customSheetView>
  </customSheetViews>
  <mergeCells count="26">
    <mergeCell ref="A41:C42"/>
    <mergeCell ref="A11:A20"/>
    <mergeCell ref="D20:E20"/>
    <mergeCell ref="D39:E39"/>
    <mergeCell ref="A31:F31"/>
    <mergeCell ref="A34:F34"/>
    <mergeCell ref="A22:F22"/>
    <mergeCell ref="B23:C23"/>
    <mergeCell ref="D42:E42"/>
    <mergeCell ref="A37:A38"/>
    <mergeCell ref="B1:H1"/>
    <mergeCell ref="B27:C27"/>
    <mergeCell ref="B36:C36"/>
    <mergeCell ref="B37:C37"/>
    <mergeCell ref="B38:C38"/>
    <mergeCell ref="B3:H3"/>
    <mergeCell ref="B5:H6"/>
    <mergeCell ref="A9:F9"/>
    <mergeCell ref="A8:C8"/>
    <mergeCell ref="E8:F8"/>
    <mergeCell ref="B29:C29"/>
    <mergeCell ref="B24:C24"/>
    <mergeCell ref="B25:C25"/>
    <mergeCell ref="B26:C26"/>
    <mergeCell ref="B32:C32"/>
    <mergeCell ref="B28:C28"/>
  </mergeCells>
  <conditionalFormatting sqref="F42">
    <cfRule type="containsText" dxfId="7" priority="1" operator="containsText" text=" ">
      <formula>NOT(ISERROR(SEARCH(" ",F42)))</formula>
    </cfRule>
    <cfRule type="cellIs" dxfId="6" priority="2" operator="equal">
      <formula>0</formula>
    </cfRule>
    <cfRule type="containsText" dxfId="5" priority="3" operator="containsText" text="FAIL">
      <formula>NOT(ISERROR(SEARCH("FAIL",F42)))</formula>
    </cfRule>
    <cfRule type="containsText" dxfId="4" priority="4" operator="containsText" text="PASS">
      <formula>NOT(ISERROR(SEARCH("PASS",F42)))</formula>
    </cfRule>
    <cfRule type="containsText" dxfId="3" priority="5" operator="containsText" text="FAIL">
      <formula>NOT(ISERROR(SEARCH("FAIL",F42)))</formula>
    </cfRule>
  </conditionalFormatting>
  <conditionalFormatting sqref="G36">
    <cfRule type="containsText" dxfId="2" priority="12" operator="containsText" text="FAIL">
      <formula>NOT(ISERROR(SEARCH("FAIL",G36)))</formula>
    </cfRule>
    <cfRule type="containsText" dxfId="1" priority="13" operator="containsText" text="PASS">
      <formula>NOT(ISERROR(SEARCH("PASS",G36)))</formula>
    </cfRule>
    <cfRule type="containsText" dxfId="0" priority="14" operator="containsText" text="FAIL">
      <formula>NOT(ISERROR(SEARCH("FAIL",G36)))</formula>
    </cfRule>
  </conditionalFormatting>
  <printOptions horizontalCentered="1"/>
  <pageMargins left="0.5" right="0.5" top="0.75" bottom="0.75" header="0.3" footer="0.3"/>
  <pageSetup orientation="portrait" r:id="rId2"/>
  <headerFooter scaleWithDoc="0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'Default U-Factors'!#REF!</xm:f>
          </x14:formula1>
          <xm:sqref>B30</xm:sqref>
        </x14:dataValidation>
        <x14:dataValidation type="list" allowBlank="1" showInputMessage="1" showErrorMessage="1" xr:uid="{00000000-0002-0000-0000-000001000000}">
          <x14:formula1>
            <xm:f>'Default U-Factors'!$A$15:$A$33</xm:f>
          </x14:formula1>
          <xm:sqref>B25:C25</xm:sqref>
        </x14:dataValidation>
        <x14:dataValidation type="list" allowBlank="1" showInputMessage="1" showErrorMessage="1" xr:uid="{00000000-0002-0000-0000-000002000000}">
          <x14:formula1>
            <xm:f>'Default U-Factors'!$A$36:$A$41</xm:f>
          </x14:formula1>
          <xm:sqref>B28:C28</xm:sqref>
        </x14:dataValidation>
        <x14:dataValidation type="list" allowBlank="1" showInputMessage="1" showErrorMessage="1" xr:uid="{00000000-0002-0000-0000-000005000000}">
          <x14:formula1>
            <xm:f>'Default U-Factors'!$A$4:$A$12</xm:f>
          </x14:formula1>
          <xm:sqref>B24:C24</xm:sqref>
        </x14:dataValidation>
        <x14:dataValidation type="list" allowBlank="1" showInputMessage="1" showErrorMessage="1" xr:uid="{00000000-0002-0000-0000-000004000000}">
          <x14:formula1>
            <xm:f>'Default U-Factors'!$A$45:$A$55</xm:f>
          </x14:formula1>
          <xm:sqref>B29:C29</xm:sqref>
        </x14:dataValidation>
        <x14:dataValidation type="list" allowBlank="1" showInputMessage="1" showErrorMessage="1" xr:uid="{00000000-0002-0000-0000-000000000000}">
          <x14:formula1>
            <xm:f>'Default U-Factors'!$E$4:$E$77</xm:f>
          </x14:formula1>
          <xm:sqref>B26:C26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"/>
  <sheetViews>
    <sheetView showGridLines="0" zoomScaleNormal="100" workbookViewId="0">
      <selection activeCell="B4" sqref="B4"/>
    </sheetView>
  </sheetViews>
  <sheetFormatPr defaultRowHeight="12.75" x14ac:dyDescent="0.2"/>
  <cols>
    <col min="1" max="1" width="23.7109375" customWidth="1"/>
    <col min="2" max="2" width="46" customWidth="1"/>
    <col min="3" max="3" width="9.28515625" customWidth="1"/>
    <col min="5" max="5" width="15.7109375" customWidth="1"/>
  </cols>
  <sheetData>
    <row r="1" spans="1:4" x14ac:dyDescent="0.2">
      <c r="A1" s="182" t="s">
        <v>171</v>
      </c>
      <c r="B1" s="182"/>
      <c r="C1" s="182"/>
      <c r="D1" s="182"/>
    </row>
    <row r="2" spans="1:4" ht="12.75" customHeight="1" x14ac:dyDescent="0.2">
      <c r="A2" s="183" t="s">
        <v>95</v>
      </c>
      <c r="B2" s="183"/>
      <c r="C2" s="183"/>
      <c r="D2" s="183"/>
    </row>
    <row r="3" spans="1:4" ht="25.5" x14ac:dyDescent="0.2">
      <c r="A3" s="23" t="s">
        <v>91</v>
      </c>
      <c r="B3" s="23" t="s">
        <v>122</v>
      </c>
      <c r="C3" s="23" t="s">
        <v>121</v>
      </c>
      <c r="D3" s="23" t="s">
        <v>8</v>
      </c>
    </row>
    <row r="4" spans="1:4" x14ac:dyDescent="0.2">
      <c r="A4" s="20" t="s">
        <v>109</v>
      </c>
      <c r="B4" s="121"/>
      <c r="C4" s="30"/>
      <c r="D4" s="31"/>
    </row>
    <row r="5" spans="1:4" x14ac:dyDescent="0.2">
      <c r="A5" s="20" t="s">
        <v>110</v>
      </c>
      <c r="B5" s="121"/>
      <c r="C5" s="30"/>
      <c r="D5" s="31"/>
    </row>
    <row r="6" spans="1:4" x14ac:dyDescent="0.2">
      <c r="A6" s="20" t="s">
        <v>111</v>
      </c>
      <c r="B6" s="121"/>
      <c r="C6" s="30"/>
      <c r="D6" s="31"/>
    </row>
    <row r="7" spans="1:4" x14ac:dyDescent="0.2">
      <c r="A7" s="20" t="s">
        <v>112</v>
      </c>
      <c r="B7" s="121"/>
      <c r="C7" s="30"/>
      <c r="D7" s="31"/>
    </row>
    <row r="8" spans="1:4" x14ac:dyDescent="0.2">
      <c r="A8" s="20" t="s">
        <v>113</v>
      </c>
      <c r="B8" s="121"/>
      <c r="C8" s="30"/>
      <c r="D8" s="31"/>
    </row>
    <row r="9" spans="1:4" x14ac:dyDescent="0.2">
      <c r="A9" s="20" t="s">
        <v>114</v>
      </c>
      <c r="B9" s="121"/>
      <c r="C9" s="30"/>
      <c r="D9" s="31"/>
    </row>
    <row r="10" spans="1:4" x14ac:dyDescent="0.2">
      <c r="A10" s="20" t="s">
        <v>115</v>
      </c>
      <c r="B10" s="121"/>
      <c r="C10" s="30"/>
      <c r="D10" s="31"/>
    </row>
    <row r="11" spans="1:4" x14ac:dyDescent="0.2">
      <c r="A11" s="20" t="s">
        <v>116</v>
      </c>
      <c r="B11" s="121"/>
      <c r="C11" s="30"/>
      <c r="D11" s="31"/>
    </row>
    <row r="12" spans="1:4" x14ac:dyDescent="0.2">
      <c r="A12" s="20" t="s">
        <v>117</v>
      </c>
      <c r="B12" s="121"/>
      <c r="C12" s="30"/>
      <c r="D12" s="31"/>
    </row>
    <row r="13" spans="1:4" x14ac:dyDescent="0.2">
      <c r="A13" s="20" t="s">
        <v>118</v>
      </c>
      <c r="B13" s="121"/>
      <c r="C13" s="30"/>
      <c r="D13" s="31"/>
    </row>
    <row r="14" spans="1:4" ht="24" customHeight="1" x14ac:dyDescent="0.2">
      <c r="B14" s="118"/>
      <c r="C14" s="21" t="s">
        <v>93</v>
      </c>
      <c r="D14" s="21" t="s">
        <v>94</v>
      </c>
    </row>
    <row r="15" spans="1:4" x14ac:dyDescent="0.2">
      <c r="B15" s="114" t="s">
        <v>92</v>
      </c>
      <c r="C15" s="24">
        <f>SUM(C4:C13)</f>
        <v>0</v>
      </c>
      <c r="D15" s="25">
        <f>IF(D4="",0,(C4/C15*D4)+(C5/C15*D5)+(C6/C15*D6)+(C7/C15*D7)+(C8/C15*D8)+(C9/C15*D9)+(C10/C15*D10)+(C11/C15*D11)+(C12/C15*D12)+(C13/C15*D13))</f>
        <v>0</v>
      </c>
    </row>
    <row r="17" spans="1:6" x14ac:dyDescent="0.2">
      <c r="A17" s="28" t="s">
        <v>119</v>
      </c>
    </row>
    <row r="18" spans="1:6" x14ac:dyDescent="0.2">
      <c r="A18" s="3" t="s">
        <v>123</v>
      </c>
    </row>
    <row r="19" spans="1:6" x14ac:dyDescent="0.2">
      <c r="A19" s="3" t="s">
        <v>178</v>
      </c>
    </row>
    <row r="20" spans="1:6" x14ac:dyDescent="0.2">
      <c r="A20" s="3" t="s">
        <v>125</v>
      </c>
    </row>
    <row r="21" spans="1:6" x14ac:dyDescent="0.2">
      <c r="A21" s="185" t="s">
        <v>139</v>
      </c>
      <c r="B21" s="185"/>
      <c r="C21" s="185"/>
      <c r="D21" s="185"/>
      <c r="E21" s="185"/>
      <c r="F21" s="185"/>
    </row>
    <row r="22" spans="1:6" x14ac:dyDescent="0.2">
      <c r="A22" s="185" t="s">
        <v>160</v>
      </c>
      <c r="B22" s="185"/>
      <c r="C22" s="185"/>
      <c r="D22" s="185"/>
      <c r="E22" s="185"/>
    </row>
    <row r="23" spans="1:6" x14ac:dyDescent="0.2">
      <c r="A23" s="185" t="s">
        <v>142</v>
      </c>
      <c r="B23" s="185"/>
      <c r="C23" s="185"/>
      <c r="D23" s="185"/>
      <c r="E23" s="185"/>
    </row>
    <row r="24" spans="1:6" x14ac:dyDescent="0.2">
      <c r="A24" s="185" t="s">
        <v>161</v>
      </c>
      <c r="B24" s="185"/>
      <c r="C24" s="185"/>
      <c r="D24" s="185"/>
      <c r="E24" s="185"/>
    </row>
    <row r="26" spans="1:6" x14ac:dyDescent="0.2">
      <c r="A26" s="28" t="s">
        <v>120</v>
      </c>
    </row>
    <row r="27" spans="1:6" ht="18" customHeight="1" x14ac:dyDescent="0.2">
      <c r="A27" s="186" t="s">
        <v>157</v>
      </c>
      <c r="B27" s="186"/>
      <c r="C27" s="186"/>
      <c r="D27" s="186"/>
      <c r="E27" s="115"/>
    </row>
    <row r="28" spans="1:6" ht="24.75" customHeight="1" x14ac:dyDescent="0.2">
      <c r="A28" s="186"/>
      <c r="B28" s="186"/>
      <c r="C28" s="186"/>
      <c r="D28" s="186"/>
      <c r="E28" s="115"/>
    </row>
    <row r="30" spans="1:6" ht="15.75" x14ac:dyDescent="0.25">
      <c r="A30" s="184" t="s">
        <v>132</v>
      </c>
      <c r="B30" s="184"/>
      <c r="C30" s="184"/>
      <c r="D30" s="184"/>
      <c r="E30" s="27"/>
    </row>
    <row r="32" spans="1:6" x14ac:dyDescent="0.2">
      <c r="A32" s="183" t="s">
        <v>95</v>
      </c>
      <c r="B32" s="183"/>
      <c r="C32" s="183"/>
      <c r="D32" s="183"/>
    </row>
    <row r="33" spans="1:4" ht="25.5" x14ac:dyDescent="0.2">
      <c r="A33" s="23" t="s">
        <v>91</v>
      </c>
      <c r="B33" s="23" t="s">
        <v>122</v>
      </c>
      <c r="C33" s="23" t="s">
        <v>121</v>
      </c>
      <c r="D33" s="23" t="s">
        <v>8</v>
      </c>
    </row>
    <row r="34" spans="1:4" x14ac:dyDescent="0.2">
      <c r="A34" s="20" t="s">
        <v>109</v>
      </c>
      <c r="B34" s="122" t="s">
        <v>37</v>
      </c>
      <c r="C34" s="18">
        <v>675</v>
      </c>
      <c r="D34" s="26">
        <v>4.9000000000000002E-2</v>
      </c>
    </row>
    <row r="35" spans="1:4" x14ac:dyDescent="0.2">
      <c r="A35" s="20" t="s">
        <v>110</v>
      </c>
      <c r="B35" s="122" t="s">
        <v>180</v>
      </c>
      <c r="C35" s="18">
        <v>1150</v>
      </c>
      <c r="D35" s="26">
        <v>5.8999999999999997E-2</v>
      </c>
    </row>
    <row r="36" spans="1:4" x14ac:dyDescent="0.2">
      <c r="A36" s="20" t="s">
        <v>111</v>
      </c>
      <c r="B36" s="122" t="s">
        <v>177</v>
      </c>
      <c r="C36" s="18">
        <v>350</v>
      </c>
      <c r="D36" s="26">
        <v>6.3E-2</v>
      </c>
    </row>
    <row r="37" spans="1:4" x14ac:dyDescent="0.2">
      <c r="A37" s="20" t="s">
        <v>112</v>
      </c>
      <c r="B37" s="122"/>
      <c r="C37" s="18"/>
      <c r="D37" s="26"/>
    </row>
    <row r="38" spans="1:4" x14ac:dyDescent="0.2">
      <c r="A38" s="20" t="s">
        <v>113</v>
      </c>
      <c r="B38" s="122"/>
      <c r="C38" s="18"/>
      <c r="D38" s="26"/>
    </row>
    <row r="39" spans="1:4" x14ac:dyDescent="0.2">
      <c r="A39" s="20" t="s">
        <v>114</v>
      </c>
      <c r="B39" s="122"/>
      <c r="C39" s="18"/>
      <c r="D39" s="26"/>
    </row>
    <row r="40" spans="1:4" x14ac:dyDescent="0.2">
      <c r="A40" s="20" t="s">
        <v>115</v>
      </c>
      <c r="B40" s="122"/>
      <c r="C40" s="18"/>
      <c r="D40" s="26"/>
    </row>
    <row r="41" spans="1:4" x14ac:dyDescent="0.2">
      <c r="A41" s="20" t="s">
        <v>116</v>
      </c>
      <c r="B41" s="122"/>
      <c r="C41" s="18"/>
      <c r="D41" s="26"/>
    </row>
    <row r="42" spans="1:4" x14ac:dyDescent="0.2">
      <c r="A42" s="20" t="s">
        <v>117</v>
      </c>
      <c r="B42" s="122"/>
      <c r="C42" s="18"/>
      <c r="D42" s="26"/>
    </row>
    <row r="43" spans="1:4" x14ac:dyDescent="0.2">
      <c r="A43" s="20" t="s">
        <v>118</v>
      </c>
      <c r="B43" s="122"/>
      <c r="C43" s="18"/>
      <c r="D43" s="26"/>
    </row>
    <row r="44" spans="1:4" ht="25.5" x14ac:dyDescent="0.2">
      <c r="B44" s="119"/>
      <c r="C44" s="21" t="s">
        <v>93</v>
      </c>
      <c r="D44" s="21" t="s">
        <v>94</v>
      </c>
    </row>
    <row r="45" spans="1:4" x14ac:dyDescent="0.2">
      <c r="B45" s="22" t="s">
        <v>92</v>
      </c>
      <c r="C45" s="24">
        <f>SUM(C34:C43)</f>
        <v>2175</v>
      </c>
      <c r="D45" s="25">
        <f>(C34/C45*D34)+(C35/C45*D35)+C36/C45*D36+C37/C45*D37+C38/C45*D38+C39/C45*D39+C40/C45*D40+C41/C45*D41+C42/C45*D42+C43/C45*D43</f>
        <v>5.6540229885057476E-2</v>
      </c>
    </row>
  </sheetData>
  <sheetProtection sheet="1" objects="1" scenarios="1" selectLockedCells="1"/>
  <customSheetViews>
    <customSheetView guid="{265024A7-4973-4B77-ACE1-1BE29185CDB5}" showPageBreaks="1" showGridLines="0">
      <selection activeCell="B4" sqref="B4"/>
      <pageMargins left="0.7" right="0.7" top="0.75" bottom="0.75" header="0.3" footer="0.3"/>
      <pageSetup orientation="portrait" r:id="rId1"/>
    </customSheetView>
  </customSheetViews>
  <mergeCells count="9">
    <mergeCell ref="A1:D1"/>
    <mergeCell ref="A32:D32"/>
    <mergeCell ref="A2:D2"/>
    <mergeCell ref="A30:D30"/>
    <mergeCell ref="A23:E23"/>
    <mergeCell ref="A22:E22"/>
    <mergeCell ref="A24:E24"/>
    <mergeCell ref="A21:F21"/>
    <mergeCell ref="A27:D28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4"/>
  <sheetViews>
    <sheetView showGridLines="0" zoomScaleNormal="100" zoomScalePageLayoutView="90" workbookViewId="0">
      <selection activeCell="B5" sqref="B5:C5"/>
    </sheetView>
  </sheetViews>
  <sheetFormatPr defaultRowHeight="12.75" x14ac:dyDescent="0.2"/>
  <cols>
    <col min="1" max="1" width="15.85546875" customWidth="1"/>
    <col min="2" max="2" width="11.140625" customWidth="1"/>
    <col min="3" max="3" width="9.7109375" customWidth="1"/>
    <col min="5" max="5" width="15.85546875" customWidth="1"/>
    <col min="6" max="6" width="11.140625" customWidth="1"/>
    <col min="7" max="7" width="9.7109375" customWidth="1"/>
    <col min="8" max="8" width="8.28515625" customWidth="1"/>
  </cols>
  <sheetData>
    <row r="2" spans="1:7" x14ac:dyDescent="0.2">
      <c r="E2" s="188" t="s">
        <v>132</v>
      </c>
      <c r="F2" s="188"/>
      <c r="G2" s="188"/>
    </row>
    <row r="3" spans="1:7" ht="12.75" customHeight="1" x14ac:dyDescent="0.2">
      <c r="A3" s="190" t="s">
        <v>90</v>
      </c>
      <c r="B3" s="191"/>
      <c r="C3" s="192"/>
      <c r="E3" s="190" t="s">
        <v>90</v>
      </c>
      <c r="F3" s="191"/>
      <c r="G3" s="192"/>
    </row>
    <row r="4" spans="1:7" ht="38.25" x14ac:dyDescent="0.2">
      <c r="A4" s="23" t="s">
        <v>89</v>
      </c>
      <c r="B4" s="23" t="s">
        <v>97</v>
      </c>
      <c r="C4" s="23" t="s">
        <v>144</v>
      </c>
      <c r="E4" s="23" t="s">
        <v>89</v>
      </c>
      <c r="F4" s="23" t="s">
        <v>97</v>
      </c>
      <c r="G4" s="23" t="s">
        <v>144</v>
      </c>
    </row>
    <row r="5" spans="1:7" x14ac:dyDescent="0.2">
      <c r="A5" s="20" t="s">
        <v>59</v>
      </c>
      <c r="B5" s="30"/>
      <c r="C5" s="32"/>
      <c r="E5" s="20" t="s">
        <v>59</v>
      </c>
      <c r="F5" s="18">
        <v>25</v>
      </c>
      <c r="G5" s="29">
        <v>0.25</v>
      </c>
    </row>
    <row r="6" spans="1:7" x14ac:dyDescent="0.2">
      <c r="A6" s="20" t="s">
        <v>60</v>
      </c>
      <c r="B6" s="30"/>
      <c r="C6" s="32"/>
      <c r="E6" s="20" t="s">
        <v>60</v>
      </c>
      <c r="F6" s="18">
        <v>20</v>
      </c>
      <c r="G6" s="29">
        <v>0.26</v>
      </c>
    </row>
    <row r="7" spans="1:7" x14ac:dyDescent="0.2">
      <c r="A7" s="20" t="s">
        <v>61</v>
      </c>
      <c r="B7" s="30"/>
      <c r="C7" s="32"/>
      <c r="E7" s="20" t="s">
        <v>61</v>
      </c>
      <c r="F7" s="18">
        <v>65</v>
      </c>
      <c r="G7" s="29">
        <v>0.27</v>
      </c>
    </row>
    <row r="8" spans="1:7" x14ac:dyDescent="0.2">
      <c r="A8" s="20" t="s">
        <v>62</v>
      </c>
      <c r="B8" s="30"/>
      <c r="C8" s="32"/>
      <c r="E8" s="20" t="s">
        <v>62</v>
      </c>
      <c r="F8" s="18">
        <v>30</v>
      </c>
      <c r="G8" s="29">
        <v>0.32</v>
      </c>
    </row>
    <row r="9" spans="1:7" x14ac:dyDescent="0.2">
      <c r="A9" s="20" t="s">
        <v>63</v>
      </c>
      <c r="B9" s="30"/>
      <c r="C9" s="32"/>
      <c r="E9" s="20" t="s">
        <v>63</v>
      </c>
      <c r="F9" s="18">
        <v>10</v>
      </c>
      <c r="G9" s="29">
        <v>0.22</v>
      </c>
    </row>
    <row r="10" spans="1:7" x14ac:dyDescent="0.2">
      <c r="A10" s="20" t="s">
        <v>64</v>
      </c>
      <c r="B10" s="30"/>
      <c r="C10" s="32"/>
      <c r="E10" s="20" t="s">
        <v>64</v>
      </c>
      <c r="F10" s="18">
        <v>25</v>
      </c>
      <c r="G10" s="29">
        <v>0.2</v>
      </c>
    </row>
    <row r="11" spans="1:7" x14ac:dyDescent="0.2">
      <c r="A11" s="20" t="s">
        <v>65</v>
      </c>
      <c r="B11" s="30"/>
      <c r="C11" s="32"/>
      <c r="E11" s="20" t="s">
        <v>65</v>
      </c>
      <c r="F11" s="18"/>
      <c r="G11" s="29"/>
    </row>
    <row r="12" spans="1:7" x14ac:dyDescent="0.2">
      <c r="A12" s="20" t="s">
        <v>66</v>
      </c>
      <c r="B12" s="30"/>
      <c r="C12" s="32"/>
      <c r="E12" s="20" t="s">
        <v>66</v>
      </c>
      <c r="F12" s="18"/>
      <c r="G12" s="29"/>
    </row>
    <row r="13" spans="1:7" x14ac:dyDescent="0.2">
      <c r="A13" s="20" t="s">
        <v>67</v>
      </c>
      <c r="B13" s="30"/>
      <c r="C13" s="32"/>
      <c r="E13" s="20" t="s">
        <v>67</v>
      </c>
      <c r="F13" s="18"/>
      <c r="G13" s="29"/>
    </row>
    <row r="14" spans="1:7" x14ac:dyDescent="0.2">
      <c r="A14" s="20" t="s">
        <v>68</v>
      </c>
      <c r="B14" s="30"/>
      <c r="C14" s="32"/>
      <c r="E14" s="20" t="s">
        <v>68</v>
      </c>
      <c r="F14" s="18"/>
      <c r="G14" s="29"/>
    </row>
    <row r="15" spans="1:7" x14ac:dyDescent="0.2">
      <c r="A15" s="20" t="s">
        <v>69</v>
      </c>
      <c r="B15" s="30"/>
      <c r="C15" s="32"/>
      <c r="E15" s="20" t="s">
        <v>69</v>
      </c>
      <c r="F15" s="18"/>
      <c r="G15" s="29"/>
    </row>
    <row r="16" spans="1:7" x14ac:dyDescent="0.2">
      <c r="A16" s="20" t="s">
        <v>70</v>
      </c>
      <c r="B16" s="30"/>
      <c r="C16" s="32"/>
      <c r="E16" s="20" t="s">
        <v>70</v>
      </c>
      <c r="F16" s="18"/>
      <c r="G16" s="29"/>
    </row>
    <row r="17" spans="1:7" x14ac:dyDescent="0.2">
      <c r="A17" s="20" t="s">
        <v>71</v>
      </c>
      <c r="B17" s="30"/>
      <c r="C17" s="32"/>
      <c r="E17" s="20" t="s">
        <v>71</v>
      </c>
      <c r="F17" s="18"/>
      <c r="G17" s="29"/>
    </row>
    <row r="18" spans="1:7" x14ac:dyDescent="0.2">
      <c r="A18" s="20" t="s">
        <v>72</v>
      </c>
      <c r="B18" s="30"/>
      <c r="C18" s="32"/>
      <c r="E18" s="20" t="s">
        <v>72</v>
      </c>
      <c r="F18" s="18"/>
      <c r="G18" s="29"/>
    </row>
    <row r="19" spans="1:7" x14ac:dyDescent="0.2">
      <c r="A19" s="20" t="s">
        <v>73</v>
      </c>
      <c r="B19" s="30"/>
      <c r="C19" s="32"/>
      <c r="E19" s="20" t="s">
        <v>73</v>
      </c>
      <c r="F19" s="18"/>
      <c r="G19" s="29"/>
    </row>
    <row r="20" spans="1:7" x14ac:dyDescent="0.2">
      <c r="A20" s="20" t="s">
        <v>74</v>
      </c>
      <c r="B20" s="30"/>
      <c r="C20" s="32"/>
      <c r="E20" s="20" t="s">
        <v>74</v>
      </c>
      <c r="F20" s="18"/>
      <c r="G20" s="29"/>
    </row>
    <row r="21" spans="1:7" x14ac:dyDescent="0.2">
      <c r="A21" s="20" t="s">
        <v>75</v>
      </c>
      <c r="B21" s="30"/>
      <c r="C21" s="32"/>
      <c r="E21" s="20" t="s">
        <v>75</v>
      </c>
      <c r="F21" s="18"/>
      <c r="G21" s="29"/>
    </row>
    <row r="22" spans="1:7" x14ac:dyDescent="0.2">
      <c r="A22" s="20" t="s">
        <v>76</v>
      </c>
      <c r="B22" s="30"/>
      <c r="C22" s="32"/>
      <c r="E22" s="20" t="s">
        <v>76</v>
      </c>
      <c r="F22" s="18"/>
      <c r="G22" s="29"/>
    </row>
    <row r="23" spans="1:7" x14ac:dyDescent="0.2">
      <c r="A23" s="20" t="s">
        <v>78</v>
      </c>
      <c r="B23" s="30"/>
      <c r="C23" s="32"/>
      <c r="E23" s="20" t="s">
        <v>78</v>
      </c>
      <c r="F23" s="18"/>
      <c r="G23" s="29"/>
    </row>
    <row r="24" spans="1:7" x14ac:dyDescent="0.2">
      <c r="A24" s="20" t="s">
        <v>77</v>
      </c>
      <c r="B24" s="30"/>
      <c r="C24" s="32"/>
      <c r="E24" s="20" t="s">
        <v>77</v>
      </c>
      <c r="F24" s="18"/>
      <c r="G24" s="29"/>
    </row>
    <row r="25" spans="1:7" x14ac:dyDescent="0.2">
      <c r="A25" s="20" t="s">
        <v>79</v>
      </c>
      <c r="B25" s="30"/>
      <c r="C25" s="32"/>
      <c r="E25" s="20" t="s">
        <v>79</v>
      </c>
      <c r="F25" s="18"/>
      <c r="G25" s="29"/>
    </row>
    <row r="26" spans="1:7" x14ac:dyDescent="0.2">
      <c r="A26" s="20" t="s">
        <v>80</v>
      </c>
      <c r="B26" s="30"/>
      <c r="C26" s="32"/>
      <c r="E26" s="20" t="s">
        <v>80</v>
      </c>
      <c r="F26" s="18"/>
      <c r="G26" s="29"/>
    </row>
    <row r="27" spans="1:7" x14ac:dyDescent="0.2">
      <c r="A27" s="20" t="s">
        <v>81</v>
      </c>
      <c r="B27" s="30"/>
      <c r="C27" s="32"/>
      <c r="E27" s="20" t="s">
        <v>81</v>
      </c>
      <c r="F27" s="18"/>
      <c r="G27" s="29"/>
    </row>
    <row r="28" spans="1:7" x14ac:dyDescent="0.2">
      <c r="A28" s="20" t="s">
        <v>82</v>
      </c>
      <c r="B28" s="30"/>
      <c r="C28" s="32"/>
      <c r="E28" s="20" t="s">
        <v>82</v>
      </c>
      <c r="F28" s="18"/>
      <c r="G28" s="29"/>
    </row>
    <row r="29" spans="1:7" x14ac:dyDescent="0.2">
      <c r="A29" s="20" t="s">
        <v>83</v>
      </c>
      <c r="B29" s="30"/>
      <c r="C29" s="32"/>
      <c r="E29" s="20" t="s">
        <v>83</v>
      </c>
      <c r="F29" s="18"/>
      <c r="G29" s="29"/>
    </row>
    <row r="30" spans="1:7" x14ac:dyDescent="0.2">
      <c r="A30" s="20" t="s">
        <v>84</v>
      </c>
      <c r="B30" s="30"/>
      <c r="C30" s="32"/>
      <c r="E30" s="20" t="s">
        <v>84</v>
      </c>
      <c r="F30" s="18"/>
      <c r="G30" s="29"/>
    </row>
    <row r="31" spans="1:7" x14ac:dyDescent="0.2">
      <c r="A31" s="20" t="s">
        <v>85</v>
      </c>
      <c r="B31" s="30"/>
      <c r="C31" s="32"/>
      <c r="E31" s="20" t="s">
        <v>85</v>
      </c>
      <c r="F31" s="18"/>
      <c r="G31" s="29"/>
    </row>
    <row r="32" spans="1:7" x14ac:dyDescent="0.2">
      <c r="A32" s="20" t="s">
        <v>86</v>
      </c>
      <c r="B32" s="30"/>
      <c r="C32" s="32"/>
      <c r="E32" s="20" t="s">
        <v>86</v>
      </c>
      <c r="F32" s="18"/>
      <c r="G32" s="29"/>
    </row>
    <row r="33" spans="1:7" x14ac:dyDescent="0.2">
      <c r="A33" s="20" t="s">
        <v>87</v>
      </c>
      <c r="B33" s="30"/>
      <c r="C33" s="32"/>
      <c r="E33" s="20" t="s">
        <v>87</v>
      </c>
      <c r="F33" s="18"/>
      <c r="G33" s="29"/>
    </row>
    <row r="34" spans="1:7" x14ac:dyDescent="0.2">
      <c r="A34" s="20" t="s">
        <v>88</v>
      </c>
      <c r="B34" s="30"/>
      <c r="C34" s="32"/>
      <c r="E34" s="20" t="s">
        <v>88</v>
      </c>
      <c r="F34" s="18"/>
      <c r="G34" s="29"/>
    </row>
    <row r="35" spans="1:7" ht="24" customHeight="1" x14ac:dyDescent="0.2">
      <c r="A35" s="119"/>
      <c r="B35" s="120" t="s">
        <v>93</v>
      </c>
      <c r="C35" s="120" t="s">
        <v>94</v>
      </c>
      <c r="E35" s="119"/>
      <c r="F35" s="120" t="s">
        <v>93</v>
      </c>
      <c r="G35" s="120" t="s">
        <v>94</v>
      </c>
    </row>
    <row r="36" spans="1:7" x14ac:dyDescent="0.2">
      <c r="A36" s="22" t="s">
        <v>92</v>
      </c>
      <c r="B36" s="24">
        <f>SUM(B5:B34)</f>
        <v>0</v>
      </c>
      <c r="C36" s="25">
        <f>IF(C5="",0,(B5/B36*C5)+(B6/B36*C6)+B7/B36*C7+B8/B36*C8+B9/B36*C9+B10/B36*C10+B11/B36*C11+B12/B36*C12+B13/B36*C13+B14/B36*C14+B15/B36*C15+B16/B36*C16+B17/B36*C17+B18/B36*C18+B19/B36*C19+B20/B36*C20+B21/B36*C21+B22/B36*C22+B23/B36*C23+B24/B36*C24+B25/B36*C25+B26/B36*C26+(B27/B36*C27)+(B28/B36*C28)+(B29/B36*C29)+(B30/B36*C30)+(B31/B36*C31)+B32/B36*C32+B33/B36*C33+B34/B36*C34)</f>
        <v>0</v>
      </c>
      <c r="E36" s="22" t="s">
        <v>92</v>
      </c>
      <c r="F36" s="24">
        <f>SUM(F5:F34)</f>
        <v>175</v>
      </c>
      <c r="G36" s="25">
        <f>IF(G5="",0,(F5/F36*G5)+(F6/F36*G6)+F7/F36*G7+F8/F36*G8+F9/F36*G9+F10/F36*G10+F11/F36*G11+F12/F36*G12+F13/F36*G13+F14/F36*G14+F15/F36*G15+F16/F36*G16+F17/F36*G17+F18/F36*G18+F19/F36*G19+F20/F36*G20+F21/F36*G21+F22/F36*G22+F23/F36*G23+F24/F36*G24+F25/F36*G25+F26/F36*G26+(F27/F36*G27)+(F28/F36*G28)+(F29/F36*G29)+(F30/F36*G30)+(F31/F36*G31)+F32/F36*G32+F33/F36*G33+F34/F36*G34)</f>
        <v>0.26171428571428568</v>
      </c>
    </row>
    <row r="38" spans="1:7" x14ac:dyDescent="0.2">
      <c r="A38" s="28" t="s">
        <v>119</v>
      </c>
    </row>
    <row r="39" spans="1:7" x14ac:dyDescent="0.2">
      <c r="A39" s="3" t="s">
        <v>137</v>
      </c>
    </row>
    <row r="40" spans="1:7" x14ac:dyDescent="0.2">
      <c r="A40" s="3" t="s">
        <v>138</v>
      </c>
    </row>
    <row r="41" spans="1:7" x14ac:dyDescent="0.2">
      <c r="A41" s="3" t="s">
        <v>140</v>
      </c>
    </row>
    <row r="42" spans="1:7" x14ac:dyDescent="0.2">
      <c r="A42" s="185" t="s">
        <v>130</v>
      </c>
      <c r="B42" s="185"/>
      <c r="C42" s="185"/>
      <c r="D42" s="185"/>
      <c r="E42" s="185"/>
      <c r="F42" s="185"/>
    </row>
    <row r="43" spans="1:7" x14ac:dyDescent="0.2">
      <c r="A43" s="3" t="s">
        <v>141</v>
      </c>
    </row>
    <row r="44" spans="1:7" x14ac:dyDescent="0.2">
      <c r="A44" s="185" t="s">
        <v>131</v>
      </c>
      <c r="B44" s="185"/>
      <c r="C44" s="185"/>
      <c r="D44" s="185"/>
      <c r="E44" s="185"/>
      <c r="F44" s="185"/>
    </row>
    <row r="45" spans="1:7" ht="9.75" customHeight="1" x14ac:dyDescent="0.2"/>
    <row r="46" spans="1:7" x14ac:dyDescent="0.2">
      <c r="A46" s="28" t="s">
        <v>167</v>
      </c>
    </row>
    <row r="47" spans="1:7" ht="12.75" customHeight="1" x14ac:dyDescent="0.2">
      <c r="A47" s="189" t="s">
        <v>159</v>
      </c>
      <c r="B47" s="189"/>
      <c r="C47" s="189"/>
      <c r="D47" s="189"/>
      <c r="E47" s="189"/>
      <c r="F47" s="189"/>
      <c r="G47" s="189"/>
    </row>
    <row r="48" spans="1:7" x14ac:dyDescent="0.2">
      <c r="A48" s="189"/>
      <c r="B48" s="189"/>
      <c r="C48" s="189"/>
      <c r="D48" s="189"/>
      <c r="E48" s="189"/>
      <c r="F48" s="189"/>
      <c r="G48" s="189"/>
    </row>
    <row r="49" spans="1:7" x14ac:dyDescent="0.2">
      <c r="A49" s="189"/>
      <c r="B49" s="189"/>
      <c r="C49" s="189"/>
      <c r="D49" s="189"/>
      <c r="E49" s="189"/>
      <c r="F49" s="189"/>
      <c r="G49" s="189"/>
    </row>
    <row r="50" spans="1:7" ht="4.5" customHeight="1" x14ac:dyDescent="0.2">
      <c r="A50" s="189"/>
      <c r="B50" s="189"/>
      <c r="C50" s="189"/>
      <c r="D50" s="189"/>
      <c r="E50" s="189"/>
      <c r="F50" s="189"/>
      <c r="G50" s="189"/>
    </row>
    <row r="51" spans="1:7" ht="5.25" customHeight="1" x14ac:dyDescent="0.2"/>
    <row r="52" spans="1:7" x14ac:dyDescent="0.2">
      <c r="A52" s="3" t="s">
        <v>168</v>
      </c>
    </row>
    <row r="53" spans="1:7" x14ac:dyDescent="0.2">
      <c r="A53" s="187" t="s">
        <v>251</v>
      </c>
      <c r="B53" s="187"/>
      <c r="C53" s="187"/>
      <c r="D53" s="187"/>
      <c r="E53" s="187"/>
      <c r="F53" s="187"/>
      <c r="G53" s="187"/>
    </row>
    <row r="54" spans="1:7" x14ac:dyDescent="0.2">
      <c r="A54" s="187"/>
      <c r="B54" s="187"/>
      <c r="C54" s="187"/>
      <c r="D54" s="187"/>
      <c r="E54" s="187"/>
      <c r="F54" s="187"/>
      <c r="G54" s="187"/>
    </row>
  </sheetData>
  <sheetProtection sheet="1" objects="1" scenarios="1" selectLockedCells="1"/>
  <customSheetViews>
    <customSheetView guid="{265024A7-4973-4B77-ACE1-1BE29185CDB5}" scale="90" showPageBreaks="1" showGridLines="0" view="pageLayout" topLeftCell="A13">
      <selection activeCell="C5" sqref="C5"/>
      <pageMargins left="0.7" right="0.7" top="0.75" bottom="0.55555555555555558" header="0.3" footer="0.3"/>
      <pageSetup orientation="portrait" r:id="rId1"/>
    </customSheetView>
  </customSheetViews>
  <mergeCells count="7">
    <mergeCell ref="A53:G54"/>
    <mergeCell ref="E2:G2"/>
    <mergeCell ref="A47:G50"/>
    <mergeCell ref="A3:C3"/>
    <mergeCell ref="A42:F42"/>
    <mergeCell ref="A44:F44"/>
    <mergeCell ref="E3:G3"/>
  </mergeCells>
  <pageMargins left="0.7" right="0.7" top="0.75" bottom="0.55555555555555558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30"/>
  <sheetViews>
    <sheetView showGridLines="0" zoomScaleNormal="100" workbookViewId="0">
      <selection activeCell="B7" sqref="B7"/>
    </sheetView>
  </sheetViews>
  <sheetFormatPr defaultRowHeight="12.75" x14ac:dyDescent="0.2"/>
  <cols>
    <col min="1" max="1" width="15.7109375" customWidth="1"/>
    <col min="2" max="2" width="10.7109375" customWidth="1"/>
    <col min="3" max="3" width="9.28515625" customWidth="1"/>
    <col min="5" max="5" width="15.7109375" customWidth="1"/>
    <col min="6" max="6" width="10.7109375" customWidth="1"/>
    <col min="7" max="7" width="9.5703125" customWidth="1"/>
  </cols>
  <sheetData>
    <row r="2" spans="1:7" x14ac:dyDescent="0.2">
      <c r="E2" s="188" t="s">
        <v>132</v>
      </c>
      <c r="F2" s="188"/>
      <c r="G2" s="188"/>
    </row>
    <row r="3" spans="1:7" ht="12.75" customHeight="1" x14ac:dyDescent="0.2">
      <c r="A3" s="193" t="s">
        <v>96</v>
      </c>
      <c r="B3" s="194"/>
      <c r="C3" s="194"/>
      <c r="E3" s="193" t="s">
        <v>96</v>
      </c>
      <c r="F3" s="194"/>
      <c r="G3" s="194"/>
    </row>
    <row r="4" spans="1:7" ht="51" x14ac:dyDescent="0.2">
      <c r="A4" s="23" t="s">
        <v>133</v>
      </c>
      <c r="B4" s="23" t="s">
        <v>136</v>
      </c>
      <c r="C4" s="23" t="s">
        <v>144</v>
      </c>
      <c r="E4" s="23" t="s">
        <v>133</v>
      </c>
      <c r="F4" s="23" t="s">
        <v>136</v>
      </c>
      <c r="G4" s="23" t="s">
        <v>144</v>
      </c>
    </row>
    <row r="5" spans="1:7" x14ac:dyDescent="0.2">
      <c r="A5" s="20" t="s">
        <v>99</v>
      </c>
      <c r="B5" s="30"/>
      <c r="C5" s="32"/>
      <c r="E5" s="20" t="s">
        <v>99</v>
      </c>
      <c r="F5" s="18">
        <v>16</v>
      </c>
      <c r="G5" s="29">
        <v>0.48</v>
      </c>
    </row>
    <row r="6" spans="1:7" x14ac:dyDescent="0.2">
      <c r="A6" s="20" t="s">
        <v>100</v>
      </c>
      <c r="B6" s="30"/>
      <c r="C6" s="32"/>
      <c r="E6" s="20" t="s">
        <v>100</v>
      </c>
      <c r="F6" s="18">
        <v>10</v>
      </c>
      <c r="G6" s="29">
        <v>0.52</v>
      </c>
    </row>
    <row r="7" spans="1:7" x14ac:dyDescent="0.2">
      <c r="A7" s="20" t="s">
        <v>101</v>
      </c>
      <c r="B7" s="30"/>
      <c r="C7" s="32"/>
      <c r="E7" s="20" t="s">
        <v>101</v>
      </c>
      <c r="F7" s="18">
        <v>12</v>
      </c>
      <c r="G7" s="29">
        <v>0.5</v>
      </c>
    </row>
    <row r="8" spans="1:7" x14ac:dyDescent="0.2">
      <c r="A8" s="20" t="s">
        <v>102</v>
      </c>
      <c r="B8" s="30"/>
      <c r="C8" s="32"/>
      <c r="E8" s="20" t="s">
        <v>102</v>
      </c>
      <c r="F8" s="18"/>
      <c r="G8" s="29"/>
    </row>
    <row r="9" spans="1:7" x14ac:dyDescent="0.2">
      <c r="A9" s="20" t="s">
        <v>103</v>
      </c>
      <c r="B9" s="30"/>
      <c r="C9" s="32"/>
      <c r="E9" s="20" t="s">
        <v>103</v>
      </c>
      <c r="F9" s="18"/>
      <c r="G9" s="29"/>
    </row>
    <row r="10" spans="1:7" x14ac:dyDescent="0.2">
      <c r="A10" s="20" t="s">
        <v>104</v>
      </c>
      <c r="B10" s="30"/>
      <c r="C10" s="32"/>
      <c r="E10" s="20" t="s">
        <v>104</v>
      </c>
      <c r="F10" s="18"/>
      <c r="G10" s="29"/>
    </row>
    <row r="11" spans="1:7" x14ac:dyDescent="0.2">
      <c r="A11" s="20" t="s">
        <v>105</v>
      </c>
      <c r="B11" s="30"/>
      <c r="C11" s="32"/>
      <c r="E11" s="20" t="s">
        <v>105</v>
      </c>
      <c r="F11" s="18"/>
      <c r="G11" s="29"/>
    </row>
    <row r="12" spans="1:7" x14ac:dyDescent="0.2">
      <c r="A12" s="20" t="s">
        <v>106</v>
      </c>
      <c r="B12" s="30"/>
      <c r="C12" s="32"/>
      <c r="E12" s="20" t="s">
        <v>106</v>
      </c>
      <c r="F12" s="18"/>
      <c r="G12" s="29"/>
    </row>
    <row r="13" spans="1:7" x14ac:dyDescent="0.2">
      <c r="A13" s="20" t="s">
        <v>107</v>
      </c>
      <c r="B13" s="30"/>
      <c r="C13" s="32"/>
      <c r="E13" s="20" t="s">
        <v>107</v>
      </c>
      <c r="F13" s="18"/>
      <c r="G13" s="29"/>
    </row>
    <row r="14" spans="1:7" x14ac:dyDescent="0.2">
      <c r="A14" s="20" t="s">
        <v>108</v>
      </c>
      <c r="B14" s="30"/>
      <c r="C14" s="32"/>
      <c r="E14" s="20" t="s">
        <v>108</v>
      </c>
      <c r="F14" s="18"/>
      <c r="G14" s="29"/>
    </row>
    <row r="15" spans="1:7" ht="24" customHeight="1" x14ac:dyDescent="0.2">
      <c r="A15" s="118"/>
      <c r="B15" s="120" t="s">
        <v>93</v>
      </c>
      <c r="C15" s="120" t="s">
        <v>94</v>
      </c>
      <c r="E15" s="118"/>
      <c r="F15" s="120" t="s">
        <v>93</v>
      </c>
      <c r="G15" s="120" t="s">
        <v>94</v>
      </c>
    </row>
    <row r="16" spans="1:7" x14ac:dyDescent="0.2">
      <c r="A16" s="114" t="s">
        <v>92</v>
      </c>
      <c r="B16" s="24">
        <f>SUM(B5:B14)</f>
        <v>0</v>
      </c>
      <c r="C16" s="25">
        <f>IF(C5="",0,(B5/B16*C5)+(B6/B16*C6)+(B7/B16*C7)+(B8/B16*C8)+(B9/B16*C9)+(B10/B16*C10)+(B11/B16*C11)+(B12/B16*C12)+(B13/B16*C13)+(B14/B16*C14))</f>
        <v>0</v>
      </c>
      <c r="E16" s="114" t="s">
        <v>92</v>
      </c>
      <c r="F16" s="24">
        <f>SUM(F5:F14)</f>
        <v>38</v>
      </c>
      <c r="G16" s="25">
        <f>IF(G5="",0,(F5/F16*G5)+(F6/F16*G6)+(F7/F16*G7)+(F8/F16*G8)+(F9/F16*G9)+(F10/F16*G10)+(F11/F16*G11)+(F12/F16*G12)+(F13/F16*G13)+(F14/F16*G14))</f>
        <v>0.49684210526315786</v>
      </c>
    </row>
    <row r="18" spans="1:7" x14ac:dyDescent="0.2">
      <c r="A18" s="28" t="s">
        <v>119</v>
      </c>
    </row>
    <row r="19" spans="1:7" x14ac:dyDescent="0.2">
      <c r="A19" s="3" t="s">
        <v>134</v>
      </c>
    </row>
    <row r="20" spans="1:7" x14ac:dyDescent="0.2">
      <c r="A20" s="3" t="s">
        <v>135</v>
      </c>
    </row>
    <row r="21" spans="1:7" x14ac:dyDescent="0.2">
      <c r="A21" s="3" t="s">
        <v>140</v>
      </c>
    </row>
    <row r="22" spans="1:7" x14ac:dyDescent="0.2">
      <c r="A22" s="185" t="s">
        <v>130</v>
      </c>
      <c r="B22" s="185"/>
      <c r="C22" s="185"/>
      <c r="D22" s="185"/>
      <c r="E22" s="185"/>
      <c r="F22" s="185"/>
    </row>
    <row r="23" spans="1:7" x14ac:dyDescent="0.2">
      <c r="A23" s="3" t="s">
        <v>141</v>
      </c>
    </row>
    <row r="24" spans="1:7" x14ac:dyDescent="0.2">
      <c r="A24" s="185" t="s">
        <v>131</v>
      </c>
      <c r="B24" s="185"/>
      <c r="C24" s="185"/>
      <c r="D24" s="185"/>
      <c r="E24" s="185"/>
      <c r="F24" s="185"/>
    </row>
    <row r="26" spans="1:7" x14ac:dyDescent="0.2">
      <c r="A26" s="28" t="s">
        <v>120</v>
      </c>
    </row>
    <row r="27" spans="1:7" x14ac:dyDescent="0.2">
      <c r="A27" s="187" t="s">
        <v>158</v>
      </c>
      <c r="B27" s="187"/>
      <c r="C27" s="187"/>
      <c r="D27" s="187"/>
      <c r="E27" s="187"/>
      <c r="F27" s="187"/>
      <c r="G27" s="187"/>
    </row>
    <row r="28" spans="1:7" x14ac:dyDescent="0.2">
      <c r="A28" s="187"/>
      <c r="B28" s="187"/>
      <c r="C28" s="187"/>
      <c r="D28" s="187"/>
      <c r="E28" s="187"/>
      <c r="F28" s="187"/>
      <c r="G28" s="187"/>
    </row>
    <row r="29" spans="1:7" x14ac:dyDescent="0.2">
      <c r="A29" s="187"/>
      <c r="B29" s="187"/>
      <c r="C29" s="187"/>
      <c r="D29" s="187"/>
      <c r="E29" s="187"/>
      <c r="F29" s="187"/>
      <c r="G29" s="187"/>
    </row>
    <row r="30" spans="1:7" x14ac:dyDescent="0.2">
      <c r="A30" s="187"/>
      <c r="B30" s="187"/>
      <c r="C30" s="187"/>
      <c r="D30" s="187"/>
      <c r="E30" s="187"/>
      <c r="F30" s="187"/>
      <c r="G30" s="187"/>
    </row>
  </sheetData>
  <sheetProtection sheet="1" objects="1" scenarios="1" selectLockedCells="1"/>
  <customSheetViews>
    <customSheetView guid="{265024A7-4973-4B77-ACE1-1BE29185CDB5}" showPageBreaks="1" showGridLines="0" view="pageLayout">
      <selection activeCell="C5" sqref="C5"/>
      <pageMargins left="0.7" right="0.7" top="0.75" bottom="0.75" header="0.3" footer="0.3"/>
      <pageSetup orientation="portrait" r:id="rId1"/>
    </customSheetView>
  </customSheetViews>
  <mergeCells count="6">
    <mergeCell ref="A27:G30"/>
    <mergeCell ref="A3:C3"/>
    <mergeCell ref="E3:G3"/>
    <mergeCell ref="E2:G2"/>
    <mergeCell ref="A22:F22"/>
    <mergeCell ref="A24:F24"/>
  </mergeCell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showGridLines="0" zoomScaleNormal="100" workbookViewId="0">
      <selection activeCell="D11" sqref="D11"/>
    </sheetView>
  </sheetViews>
  <sheetFormatPr defaultRowHeight="12.75" x14ac:dyDescent="0.2"/>
  <cols>
    <col min="1" max="1" width="15.7109375" customWidth="1"/>
    <col min="2" max="2" width="48.5703125" customWidth="1"/>
    <col min="3" max="4" width="11.7109375" customWidth="1"/>
  </cols>
  <sheetData>
    <row r="1" spans="1:4" x14ac:dyDescent="0.2">
      <c r="A1" s="195" t="s">
        <v>248</v>
      </c>
      <c r="B1" s="196"/>
      <c r="C1" s="196"/>
      <c r="D1" s="197"/>
    </row>
    <row r="2" spans="1:4" ht="12.75" customHeight="1" x14ac:dyDescent="0.2">
      <c r="A2" s="201" t="s">
        <v>124</v>
      </c>
      <c r="B2" s="202"/>
      <c r="C2" s="202"/>
      <c r="D2" s="203"/>
    </row>
    <row r="3" spans="1:4" ht="38.25" customHeight="1" x14ac:dyDescent="0.2">
      <c r="A3" s="23" t="s">
        <v>91</v>
      </c>
      <c r="B3" s="23" t="s">
        <v>122</v>
      </c>
      <c r="C3" s="23" t="s">
        <v>98</v>
      </c>
      <c r="D3" s="23" t="s">
        <v>8</v>
      </c>
    </row>
    <row r="4" spans="1:4" x14ac:dyDescent="0.2">
      <c r="A4" s="20" t="s">
        <v>145</v>
      </c>
      <c r="B4" s="117"/>
      <c r="C4" s="30"/>
      <c r="D4" s="30"/>
    </row>
    <row r="5" spans="1:4" x14ac:dyDescent="0.2">
      <c r="A5" s="20" t="s">
        <v>146</v>
      </c>
      <c r="B5" s="117"/>
      <c r="C5" s="30"/>
      <c r="D5" s="30"/>
    </row>
    <row r="6" spans="1:4" x14ac:dyDescent="0.2">
      <c r="A6" s="20" t="s">
        <v>147</v>
      </c>
      <c r="B6" s="117"/>
      <c r="C6" s="30"/>
      <c r="D6" s="30"/>
    </row>
    <row r="7" spans="1:4" x14ac:dyDescent="0.2">
      <c r="A7" s="20" t="s">
        <v>148</v>
      </c>
      <c r="B7" s="117"/>
      <c r="C7" s="30"/>
      <c r="D7" s="30"/>
    </row>
    <row r="8" spans="1:4" x14ac:dyDescent="0.2">
      <c r="A8" s="20" t="s">
        <v>149</v>
      </c>
      <c r="B8" s="117"/>
      <c r="C8" s="30"/>
      <c r="D8" s="30"/>
    </row>
    <row r="9" spans="1:4" x14ac:dyDescent="0.2">
      <c r="A9" s="20" t="s">
        <v>150</v>
      </c>
      <c r="B9" s="117"/>
      <c r="C9" s="30"/>
      <c r="D9" s="30"/>
    </row>
    <row r="10" spans="1:4" x14ac:dyDescent="0.2">
      <c r="A10" s="20" t="s">
        <v>151</v>
      </c>
      <c r="B10" s="117"/>
      <c r="C10" s="30"/>
      <c r="D10" s="30"/>
    </row>
    <row r="11" spans="1:4" x14ac:dyDescent="0.2">
      <c r="A11" s="20" t="s">
        <v>152</v>
      </c>
      <c r="B11" s="117"/>
      <c r="C11" s="30"/>
      <c r="D11" s="30"/>
    </row>
    <row r="12" spans="1:4" x14ac:dyDescent="0.2">
      <c r="A12" s="20" t="s">
        <v>153</v>
      </c>
      <c r="B12" s="117"/>
      <c r="C12" s="30"/>
      <c r="D12" s="30"/>
    </row>
    <row r="13" spans="1:4" x14ac:dyDescent="0.2">
      <c r="A13" s="20" t="s">
        <v>154</v>
      </c>
      <c r="B13" s="117"/>
      <c r="C13" s="30"/>
      <c r="D13" s="30"/>
    </row>
    <row r="14" spans="1:4" ht="24" customHeight="1" x14ac:dyDescent="0.2">
      <c r="B14" s="119"/>
      <c r="C14" s="21" t="s">
        <v>93</v>
      </c>
      <c r="D14" s="21" t="s">
        <v>94</v>
      </c>
    </row>
    <row r="15" spans="1:4" x14ac:dyDescent="0.2">
      <c r="B15" s="114" t="s">
        <v>92</v>
      </c>
      <c r="C15" s="24">
        <f>SUM(C4:C13)</f>
        <v>0</v>
      </c>
      <c r="D15" s="25">
        <f>IF(D4="",0,(C4/C15*D4)+(C5/C15*D5)+(C6/C15*D6)+(C7/C15*D7)+(C8/C15*D8)+(C9/C15*D9)+(C10/C15*D10)+(C11/C15*D11)+(C12/C15*D12)+(C13/C15*D13))</f>
        <v>0</v>
      </c>
    </row>
    <row r="17" spans="1:4" x14ac:dyDescent="0.2">
      <c r="A17" s="28" t="s">
        <v>119</v>
      </c>
    </row>
    <row r="18" spans="1:4" x14ac:dyDescent="0.2">
      <c r="A18" s="3" t="s">
        <v>126</v>
      </c>
    </row>
    <row r="19" spans="1:4" x14ac:dyDescent="0.2">
      <c r="A19" s="3" t="s">
        <v>127</v>
      </c>
    </row>
    <row r="20" spans="1:4" x14ac:dyDescent="0.2">
      <c r="A20" s="3" t="s">
        <v>128</v>
      </c>
    </row>
    <row r="21" spans="1:4" x14ac:dyDescent="0.2">
      <c r="A21" s="187" t="s">
        <v>243</v>
      </c>
      <c r="B21" s="187"/>
      <c r="C21" s="187"/>
      <c r="D21" s="187"/>
    </row>
    <row r="22" spans="1:4" x14ac:dyDescent="0.2">
      <c r="A22" s="187"/>
      <c r="B22" s="187"/>
      <c r="C22" s="187"/>
      <c r="D22" s="187"/>
    </row>
    <row r="23" spans="1:4" x14ac:dyDescent="0.2">
      <c r="A23" s="189" t="s">
        <v>244</v>
      </c>
      <c r="B23" s="189"/>
      <c r="C23" s="189"/>
      <c r="D23" s="189"/>
    </row>
    <row r="24" spans="1:4" x14ac:dyDescent="0.2">
      <c r="A24" s="189"/>
      <c r="B24" s="189"/>
      <c r="C24" s="189"/>
      <c r="D24" s="189"/>
    </row>
    <row r="25" spans="1:4" ht="5.25" customHeight="1" x14ac:dyDescent="0.2">
      <c r="A25" s="3"/>
    </row>
    <row r="26" spans="1:4" x14ac:dyDescent="0.2">
      <c r="A26" s="28" t="s">
        <v>169</v>
      </c>
    </row>
    <row r="27" spans="1:4" s="116" customFormat="1" ht="23.25" customHeight="1" x14ac:dyDescent="0.2">
      <c r="A27" s="189" t="s">
        <v>247</v>
      </c>
      <c r="B27" s="189"/>
      <c r="C27" s="189"/>
      <c r="D27" s="189"/>
    </row>
    <row r="28" spans="1:4" s="116" customFormat="1" ht="23.25" customHeight="1" x14ac:dyDescent="0.2">
      <c r="A28" s="189"/>
      <c r="B28" s="189"/>
      <c r="C28" s="189"/>
      <c r="D28" s="189"/>
    </row>
    <row r="29" spans="1:4" ht="12.75" customHeight="1" x14ac:dyDescent="0.2">
      <c r="A29" s="37" t="s">
        <v>170</v>
      </c>
      <c r="B29" s="37"/>
      <c r="C29" s="37"/>
      <c r="D29" s="37"/>
    </row>
    <row r="30" spans="1:4" ht="17.25" customHeight="1" x14ac:dyDescent="0.2">
      <c r="A30" s="187" t="s">
        <v>249</v>
      </c>
      <c r="B30" s="187"/>
      <c r="C30" s="187"/>
      <c r="D30" s="187"/>
    </row>
    <row r="31" spans="1:4" ht="17.25" customHeight="1" x14ac:dyDescent="0.2">
      <c r="A31" s="187"/>
      <c r="B31" s="187"/>
      <c r="C31" s="187"/>
      <c r="D31" s="187"/>
    </row>
    <row r="32" spans="1:4" ht="12.75" customHeight="1" x14ac:dyDescent="0.2">
      <c r="A32" s="3"/>
    </row>
    <row r="33" spans="1:4" ht="15.75" x14ac:dyDescent="0.25">
      <c r="A33" s="184" t="s">
        <v>132</v>
      </c>
      <c r="B33" s="184"/>
      <c r="C33" s="184"/>
      <c r="D33" s="184"/>
    </row>
    <row r="34" spans="1:4" x14ac:dyDescent="0.2">
      <c r="A34" s="195" t="s">
        <v>248</v>
      </c>
      <c r="B34" s="196"/>
      <c r="C34" s="196"/>
      <c r="D34" s="197"/>
    </row>
    <row r="35" spans="1:4" x14ac:dyDescent="0.2">
      <c r="A35" s="198" t="s">
        <v>124</v>
      </c>
      <c r="B35" s="199"/>
      <c r="C35" s="199"/>
      <c r="D35" s="200"/>
    </row>
    <row r="36" spans="1:4" ht="25.5" x14ac:dyDescent="0.2">
      <c r="A36" s="23" t="s">
        <v>91</v>
      </c>
      <c r="B36" s="23" t="s">
        <v>122</v>
      </c>
      <c r="C36" s="23" t="s">
        <v>98</v>
      </c>
      <c r="D36" s="23" t="s">
        <v>8</v>
      </c>
    </row>
    <row r="37" spans="1:4" x14ac:dyDescent="0.2">
      <c r="A37" s="20" t="s">
        <v>145</v>
      </c>
      <c r="B37" s="1" t="s">
        <v>250</v>
      </c>
      <c r="C37" s="18">
        <v>42</v>
      </c>
      <c r="D37" s="26">
        <v>0.18</v>
      </c>
    </row>
    <row r="38" spans="1:4" x14ac:dyDescent="0.2">
      <c r="A38" s="20" t="s">
        <v>146</v>
      </c>
      <c r="B38" s="1" t="s">
        <v>246</v>
      </c>
      <c r="C38" s="18">
        <v>21</v>
      </c>
      <c r="D38" s="26">
        <v>0.23</v>
      </c>
    </row>
    <row r="39" spans="1:4" x14ac:dyDescent="0.2">
      <c r="A39" s="20" t="s">
        <v>147</v>
      </c>
      <c r="B39" s="1" t="s">
        <v>245</v>
      </c>
      <c r="C39" s="18">
        <v>18</v>
      </c>
      <c r="D39" s="26">
        <v>0.21</v>
      </c>
    </row>
    <row r="40" spans="1:4" x14ac:dyDescent="0.2">
      <c r="A40" s="20" t="s">
        <v>148</v>
      </c>
      <c r="B40" s="1" t="s">
        <v>252</v>
      </c>
      <c r="C40" s="18">
        <v>18</v>
      </c>
      <c r="D40" s="26">
        <v>0.2</v>
      </c>
    </row>
    <row r="41" spans="1:4" x14ac:dyDescent="0.2">
      <c r="A41" s="20" t="s">
        <v>149</v>
      </c>
      <c r="B41" s="1"/>
      <c r="C41" s="18"/>
      <c r="D41" s="26"/>
    </row>
    <row r="42" spans="1:4" x14ac:dyDescent="0.2">
      <c r="A42" s="20" t="s">
        <v>150</v>
      </c>
      <c r="B42" s="1"/>
      <c r="C42" s="18"/>
      <c r="D42" s="26"/>
    </row>
    <row r="43" spans="1:4" x14ac:dyDescent="0.2">
      <c r="A43" s="20" t="s">
        <v>151</v>
      </c>
      <c r="B43" s="1"/>
      <c r="C43" s="18"/>
      <c r="D43" s="26"/>
    </row>
    <row r="44" spans="1:4" x14ac:dyDescent="0.2">
      <c r="A44" s="20" t="s">
        <v>152</v>
      </c>
      <c r="B44" s="1"/>
      <c r="C44" s="18"/>
      <c r="D44" s="26"/>
    </row>
    <row r="45" spans="1:4" x14ac:dyDescent="0.2">
      <c r="A45" s="20" t="s">
        <v>153</v>
      </c>
      <c r="B45" s="1"/>
      <c r="C45" s="18"/>
      <c r="D45" s="26"/>
    </row>
    <row r="46" spans="1:4" x14ac:dyDescent="0.2">
      <c r="A46" s="20" t="s">
        <v>154</v>
      </c>
      <c r="B46" s="1"/>
      <c r="C46" s="18"/>
      <c r="D46" s="26"/>
    </row>
    <row r="47" spans="1:4" ht="25.5" x14ac:dyDescent="0.2">
      <c r="B47" s="118"/>
      <c r="C47" s="120" t="s">
        <v>93</v>
      </c>
      <c r="D47" s="120" t="s">
        <v>94</v>
      </c>
    </row>
    <row r="48" spans="1:4" x14ac:dyDescent="0.2">
      <c r="B48" s="114" t="s">
        <v>92</v>
      </c>
      <c r="C48" s="24">
        <f>SUM(C37:C46)</f>
        <v>99</v>
      </c>
      <c r="D48" s="25">
        <f>(C37/C48*D37)+(C38/C48*D38)+C39/C48*D39+C40/C48*D40+C41/C48*D41+C42/C48*D42+C43/C48*D43+C44/C48*D44+C45/C48*D45+C46/C48*D46</f>
        <v>0.19969696969696971</v>
      </c>
    </row>
  </sheetData>
  <sheetProtection sheet="1" objects="1" scenarios="1" selectLockedCells="1"/>
  <customSheetViews>
    <customSheetView guid="{265024A7-4973-4B77-ACE1-1BE29185CDB5}" showPageBreaks="1" showGridLines="0" view="pageLayout" topLeftCell="A4">
      <selection activeCell="I4" sqref="I4"/>
      <pageMargins left="0.7" right="0.7" top="0.75" bottom="0.75" header="0.3" footer="0.3"/>
      <pageSetup orientation="portrait" r:id="rId1"/>
    </customSheetView>
  </customSheetViews>
  <mergeCells count="9">
    <mergeCell ref="A21:D22"/>
    <mergeCell ref="A23:D24"/>
    <mergeCell ref="A1:D1"/>
    <mergeCell ref="A35:D35"/>
    <mergeCell ref="A2:D2"/>
    <mergeCell ref="A34:D34"/>
    <mergeCell ref="A33:D33"/>
    <mergeCell ref="A27:D28"/>
    <mergeCell ref="A30:D31"/>
  </mergeCell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0875D9B8369E4182977A5DE60F4AEF" ma:contentTypeVersion="11" ma:contentTypeDescription="Create a new document." ma:contentTypeScope="" ma:versionID="83ab52a33ef8c43ca60e0b29e1ad6732">
  <xsd:schema xmlns:xsd="http://www.w3.org/2001/XMLSchema" xmlns:xs="http://www.w3.org/2001/XMLSchema" xmlns:p="http://schemas.microsoft.com/office/2006/metadata/properties" xmlns:ns1="http://schemas.microsoft.com/sharepoint/v3" xmlns:ns2="dddd1f45-7d45-40f9-b0ce-0597dbfc3418" xmlns:ns3="811281f8-4e78-4fff-88fd-a214f74f6a99" targetNamespace="http://schemas.microsoft.com/office/2006/metadata/properties" ma:root="true" ma:fieldsID="00d88b080e91c2601470884b1a4ed62e" ns1:_="" ns2:_="" ns3:_="">
    <xsd:import namespace="http://schemas.microsoft.com/sharepoint/v3"/>
    <xsd:import namespace="dddd1f45-7d45-40f9-b0ce-0597dbfc3418"/>
    <xsd:import namespace="811281f8-4e78-4fff-88fd-a214f74f6a9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ocument_x0020_tyoe" minOccurs="0"/>
                <xsd:element ref="ns2:Program" minOccurs="0"/>
                <xsd:element ref="ns2:Tag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d1f45-7d45-40f9-b0ce-0597dbfc3418" elementFormDefault="qualified">
    <xsd:import namespace="http://schemas.microsoft.com/office/2006/documentManagement/types"/>
    <xsd:import namespace="http://schemas.microsoft.com/office/infopath/2007/PartnerControls"/>
    <xsd:element name="Document_x0020_tyoe" ma:index="10" nillable="true" ma:displayName="Document type" ma:default="Other" ma:description="Choose the document type" ma:format="Dropdown" ma:internalName="Document_x0020_tyoe">
      <xsd:simpleType>
        <xsd:union memberTypes="dms:Text">
          <xsd:simpleType>
            <xsd:restriction base="dms:Choice">
              <xsd:enumeration value="Appeal decision"/>
              <xsd:enumeration value="Alternate method"/>
              <xsd:enumeration value="Code/statutory interpretation"/>
              <xsd:enumeration value="Code adoption information"/>
              <xsd:enumeration value="Code amendment proposal"/>
              <xsd:enumeration value="Codebook"/>
              <xsd:enumeration value="Codebook amendment"/>
              <xsd:enumeration value="Codebook calculator, checklist, form"/>
              <xsd:enumeration value="Codebook errata"/>
              <xsd:enumeration value="Codebook resources"/>
              <xsd:enumeration value="Codebook supplement"/>
              <xsd:enumeration value="Compliance checklist"/>
              <xsd:enumeration value="Enforcement tool"/>
              <xsd:enumeration value="Technical bulletin"/>
              <xsd:enumeration value="White paper"/>
              <xsd:enumeration value="Other"/>
            </xsd:restriction>
          </xsd:simpleType>
        </xsd:union>
      </xsd:simpleType>
    </xsd:element>
    <xsd:element name="Program" ma:index="11" nillable="true" ma:displayName="Program" ma:default="Amusement rides and devices" ma:internalName="Progra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musement rides and devices"/>
                    <xsd:enumeration value="Boilers and pressure vessels"/>
                    <xsd:enumeration value="Commercial structures"/>
                    <xsd:enumeration value="Elevators"/>
                    <xsd:enumeration value="Electrical"/>
                    <xsd:enumeration value="Energy efficiency"/>
                    <xsd:enumeration value="Manufactured dwellings"/>
                    <xsd:enumeration value="Mechanical"/>
                    <xsd:enumeration value="Parks"/>
                    <xsd:enumeration value="Plumbing"/>
                    <xsd:enumeration value="Residential structures"/>
                    <xsd:enumeration value="Reach code"/>
                    <xsd:enumeration value="Low-Volume Window Labels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Tag" ma:index="12" nillable="true" ma:displayName="Tag" ma:description="Add a tag for sorting, etc." ma:internalName="Tag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281f8-4e78-4fff-88fd-a214f74f6a9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oe xmlns="dddd1f45-7d45-40f9-b0ce-0597dbfc3418">Codebook calculator, checklist, form</Document_x0020_tyoe>
    <Tag xmlns="dddd1f45-7d45-40f9-b0ce-0597dbfc3418" xsi:nil="true"/>
    <PublishingExpirationDate xmlns="http://schemas.microsoft.com/sharepoint/v3" xsi:nil="true"/>
    <PublishingStartDate xmlns="http://schemas.microsoft.com/sharepoint/v3" xsi:nil="true"/>
    <Program xmlns="dddd1f45-7d45-40f9-b0ce-0597dbfc3418">
      <Value>Energy efficiency</Value>
      <Value>Residential structures</Value>
    </Program>
  </documentManagement>
</p:properties>
</file>

<file path=customXml/itemProps1.xml><?xml version="1.0" encoding="utf-8"?>
<ds:datastoreItem xmlns:ds="http://schemas.openxmlformats.org/officeDocument/2006/customXml" ds:itemID="{E5C1146C-70BD-479B-959E-BCBB4EA86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C2E5F5-6760-4466-B154-C4C24075F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dd1f45-7d45-40f9-b0ce-0597dbfc3418"/>
    <ds:schemaRef ds:uri="811281f8-4e78-4fff-88fd-a214f74f6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FF527F-88B5-4ACC-B929-01BFC57F6022}">
  <ds:schemaRefs>
    <ds:schemaRef ds:uri="http://schemas.microsoft.com/office/2006/metadata/properties"/>
    <ds:schemaRef ds:uri="http://schemas.microsoft.com/office/infopath/2007/PartnerControls"/>
    <ds:schemaRef ds:uri="dddd1f45-7d45-40f9-b0ce-0597dbfc341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Default U-Factors</vt:lpstr>
      <vt:lpstr>Instructions</vt:lpstr>
      <vt:lpstr>Table N1104.1(1)</vt:lpstr>
      <vt:lpstr>Mixed-Alt. Walls U-Factor</vt:lpstr>
      <vt:lpstr>Windows Overall U-Factor</vt:lpstr>
      <vt:lpstr>Skylights Overall U-Factor</vt:lpstr>
      <vt:lpstr>Doors Overall U-Factor</vt:lpstr>
      <vt:lpstr>'Table N1104.1(1)'!Print_Area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ORSC - Tradeoff calculator</dc:title>
  <dc:creator>Building Codes Division</dc:creator>
  <cp:lastModifiedBy>Burns Laura L</cp:lastModifiedBy>
  <cp:lastPrinted>2024-03-20T21:01:01Z</cp:lastPrinted>
  <dcterms:created xsi:type="dcterms:W3CDTF">2013-01-23T22:10:44Z</dcterms:created>
  <dcterms:modified xsi:type="dcterms:W3CDTF">2024-03-20T21:01:31Z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0x010100F20875D9B8369E4182977A5DE60F4AEF</vt:lpwstr>
  </property>
  <property fmtid="{D5CDD505-2E9C-101B-9397-08002B2CF9AE}" pid="3" name="MSIP_Label_db79d039-fcd0-4045-9c78-4cfb2eba0904_Enabled">
    <vt:lpwstr>true</vt:lpwstr>
  </property>
  <property fmtid="{D5CDD505-2E9C-101B-9397-08002B2CF9AE}" pid="4" name="MSIP_Label_db79d039-fcd0-4045-9c78-4cfb2eba0904_SetDate">
    <vt:lpwstr>2024-02-29T18:42:44Z</vt:lpwstr>
  </property>
  <property fmtid="{D5CDD505-2E9C-101B-9397-08002B2CF9AE}" pid="5" name="MSIP_Label_db79d039-fcd0-4045-9c78-4cfb2eba0904_Method">
    <vt:lpwstr>Privileged</vt:lpwstr>
  </property>
  <property fmtid="{D5CDD505-2E9C-101B-9397-08002B2CF9AE}" pid="6" name="MSIP_Label_db79d039-fcd0-4045-9c78-4cfb2eba0904_Name">
    <vt:lpwstr>Level 2 - Limited (Items)</vt:lpwstr>
  </property>
  <property fmtid="{D5CDD505-2E9C-101B-9397-08002B2CF9AE}" pid="7" name="MSIP_Label_db79d039-fcd0-4045-9c78-4cfb2eba0904_SiteId">
    <vt:lpwstr>aa3f6932-fa7c-47b4-a0ce-a598cad161cf</vt:lpwstr>
  </property>
  <property fmtid="{D5CDD505-2E9C-101B-9397-08002B2CF9AE}" pid="8" name="MSIP_Label_db79d039-fcd0-4045-9c78-4cfb2eba0904_ActionId">
    <vt:lpwstr>a44b81ae-28de-47d8-874c-13fc13da7d21</vt:lpwstr>
  </property>
  <property fmtid="{D5CDD505-2E9C-101B-9397-08002B2CF9AE}" pid="9" name="MSIP_Label_db79d039-fcd0-4045-9c78-4cfb2eba0904_ContentBits">
    <vt:lpwstr>0</vt:lpwstr>
  </property>
</Properties>
</file>