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FLT\Fleet_Mgmt\Web_Master_Docs\V-4\docs_to_upload\"/>
    </mc:Choice>
  </mc:AlternateContent>
  <bookViews>
    <workbookView xWindow="0" yWindow="0" windowWidth="29310" windowHeight="5550"/>
  </bookViews>
  <sheets>
    <sheet name="2019 ROI Calculator 10yr life " sheetId="1" r:id="rId1"/>
    <sheet name="2019 DEQ CI values" sheetId="2" r:id="rId2"/>
    <sheet name="Maintenance CPM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6" i="1" l="1"/>
  <c r="B46" i="1"/>
  <c r="D46" i="1" s="1"/>
  <c r="B40" i="1"/>
  <c r="B41" i="1" s="1"/>
  <c r="K37" i="1"/>
  <c r="J37" i="1"/>
  <c r="I37" i="1"/>
  <c r="H37" i="1"/>
  <c r="G37" i="1"/>
  <c r="F37" i="1"/>
  <c r="E37" i="1"/>
  <c r="D37" i="1"/>
  <c r="C37" i="1"/>
  <c r="B37" i="1"/>
  <c r="K36" i="1"/>
  <c r="J36" i="1"/>
  <c r="I36" i="1"/>
  <c r="H36" i="1"/>
  <c r="G36" i="1"/>
  <c r="F36" i="1"/>
  <c r="E36" i="1"/>
  <c r="D36" i="1"/>
  <c r="C36" i="1"/>
  <c r="B36" i="1"/>
  <c r="H33" i="1"/>
  <c r="D33" i="1"/>
  <c r="B30" i="1"/>
  <c r="C30" i="1" s="1"/>
  <c r="H28" i="1"/>
  <c r="G28" i="1"/>
  <c r="D28" i="1"/>
  <c r="C28" i="1"/>
  <c r="K26" i="1"/>
  <c r="J26" i="1"/>
  <c r="I26" i="1"/>
  <c r="H26" i="1"/>
  <c r="G26" i="1"/>
  <c r="F26" i="1"/>
  <c r="E26" i="1"/>
  <c r="D26" i="1"/>
  <c r="C26" i="1"/>
  <c r="B26" i="1"/>
  <c r="B17" i="1"/>
  <c r="H43" i="1" s="1"/>
  <c r="B15" i="1"/>
  <c r="B47" i="1" s="1"/>
  <c r="B9" i="1"/>
  <c r="K33" i="1" s="1"/>
  <c r="B7" i="1"/>
  <c r="C47" i="1" s="1"/>
  <c r="B31" i="1" l="1"/>
  <c r="D47" i="1"/>
  <c r="D30" i="1"/>
  <c r="C31" i="1"/>
  <c r="E38" i="1"/>
  <c r="E43" i="1"/>
  <c r="E28" i="1"/>
  <c r="I28" i="1"/>
  <c r="E33" i="1"/>
  <c r="I33" i="1"/>
  <c r="B38" i="1"/>
  <c r="L38" i="1" s="1"/>
  <c r="B48" i="1" s="1"/>
  <c r="F38" i="1"/>
  <c r="J38" i="1"/>
  <c r="C40" i="1"/>
  <c r="B43" i="1"/>
  <c r="L43" i="1" s="1"/>
  <c r="B53" i="1" s="1"/>
  <c r="F43" i="1"/>
  <c r="J43" i="1"/>
  <c r="I38" i="1"/>
  <c r="I43" i="1"/>
  <c r="B28" i="1"/>
  <c r="L28" i="1" s="1"/>
  <c r="C48" i="1" s="1"/>
  <c r="F28" i="1"/>
  <c r="J28" i="1"/>
  <c r="B33" i="1"/>
  <c r="L33" i="1" s="1"/>
  <c r="C53" i="1" s="1"/>
  <c r="F33" i="1"/>
  <c r="J33" i="1"/>
  <c r="C38" i="1"/>
  <c r="G38" i="1"/>
  <c r="K38" i="1"/>
  <c r="C43" i="1"/>
  <c r="G43" i="1"/>
  <c r="K43" i="1"/>
  <c r="K28" i="1"/>
  <c r="C33" i="1"/>
  <c r="G33" i="1"/>
  <c r="D38" i="1"/>
  <c r="H38" i="1"/>
  <c r="D43" i="1"/>
  <c r="C41" i="1" l="1"/>
  <c r="D40" i="1"/>
  <c r="E30" i="1"/>
  <c r="D31" i="1"/>
  <c r="D53" i="1"/>
  <c r="D48" i="1"/>
  <c r="D50" i="1" s="1"/>
  <c r="E31" i="1" l="1"/>
  <c r="F30" i="1"/>
  <c r="E40" i="1"/>
  <c r="D41" i="1"/>
  <c r="E41" i="1" l="1"/>
  <c r="F40" i="1"/>
  <c r="F31" i="1"/>
  <c r="G30" i="1"/>
  <c r="H30" i="1" l="1"/>
  <c r="G31" i="1"/>
  <c r="F41" i="1"/>
  <c r="G40" i="1"/>
  <c r="G41" i="1" l="1"/>
  <c r="H40" i="1"/>
  <c r="I30" i="1"/>
  <c r="H31" i="1"/>
  <c r="I31" i="1" l="1"/>
  <c r="J30" i="1"/>
  <c r="I40" i="1"/>
  <c r="H41" i="1"/>
  <c r="J40" i="1" l="1"/>
  <c r="I41" i="1"/>
  <c r="J31" i="1"/>
  <c r="K30" i="1"/>
  <c r="K31" i="1" s="1"/>
  <c r="L31" i="1" s="1"/>
  <c r="C49" i="1" s="1"/>
  <c r="J41" i="1" l="1"/>
  <c r="K40" i="1"/>
  <c r="K41" i="1" s="1"/>
  <c r="L41" i="1" s="1"/>
  <c r="B49" i="1" s="1"/>
  <c r="D49" i="1" s="1"/>
</calcChain>
</file>

<file path=xl/comments1.xml><?xml version="1.0" encoding="utf-8"?>
<comments xmlns="http://schemas.openxmlformats.org/spreadsheetml/2006/main">
  <authors>
    <author>KING Brian * EAM</author>
  </authors>
  <commentList>
    <comment ref="A27" authorId="0" shapeId="0">
      <text>
        <r>
          <rPr>
            <b/>
            <sz val="9"/>
            <color indexed="81"/>
            <rFont val="Tahoma"/>
            <family val="2"/>
          </rPr>
          <t>KING Brian * EAM:</t>
        </r>
        <r>
          <rPr>
            <sz val="9"/>
            <color indexed="81"/>
            <rFont val="Tahoma"/>
            <family val="2"/>
          </rPr>
          <t xml:space="preserve">
Updated annually by DOE</t>
        </r>
      </text>
    </comment>
    <comment ref="A37" authorId="0" shapeId="0">
      <text>
        <r>
          <rPr>
            <b/>
            <sz val="9"/>
            <color indexed="81"/>
            <rFont val="Tahoma"/>
            <family val="2"/>
          </rPr>
          <t>KING Brian * EAM:</t>
        </r>
        <r>
          <rPr>
            <sz val="9"/>
            <color indexed="81"/>
            <rFont val="Tahoma"/>
            <family val="2"/>
          </rPr>
          <t xml:space="preserve">
Updated annually by DOE</t>
        </r>
      </text>
    </comment>
  </commentList>
</comments>
</file>

<file path=xl/sharedStrings.xml><?xml version="1.0" encoding="utf-8"?>
<sst xmlns="http://schemas.openxmlformats.org/spreadsheetml/2006/main" count="148" uniqueCount="91">
  <si>
    <t>Red bordered boxes require input</t>
  </si>
  <si>
    <t>Estimated average vehicle miles per year</t>
  </si>
  <si>
    <t>use actual fleet sedan average miles per year or projected amount</t>
  </si>
  <si>
    <t>ICE or Hybrid Vehicle model and brand</t>
  </si>
  <si>
    <t>ICE or Hybrid Vehicle Purchase Price</t>
  </si>
  <si>
    <t>ICE estimated residual value (13%)</t>
  </si>
  <si>
    <t>ICE or Hybrid Avg MPG</t>
  </si>
  <si>
    <t>Use EPA combined or actual fleet data</t>
  </si>
  <si>
    <t>ICE or Hybrid Avg gallons/year</t>
  </si>
  <si>
    <t>ICE or Hybrid estimated Maintenance $/mile</t>
  </si>
  <si>
    <t>ICE or Hybrid GHG emissions in lbs CO2/GGE</t>
  </si>
  <si>
    <t xml:space="preserve">use values from 2017 Fuel CI Values tab or most recent year </t>
  </si>
  <si>
    <t>data available from DEQ Clean Fuels Program</t>
  </si>
  <si>
    <t>PHEV  model and brand</t>
  </si>
  <si>
    <t>PHEV Purchase Price</t>
  </si>
  <si>
    <t>PHEV estimated residual value (13%)</t>
  </si>
  <si>
    <t>PHEV Avg MPG equivalent</t>
  </si>
  <si>
    <t>Use EPA Value or actual fleet data</t>
  </si>
  <si>
    <t>PHEV Avg gallons/year</t>
  </si>
  <si>
    <t>PHEV estimated Maintenance $/mile</t>
  </si>
  <si>
    <t>PHEV GHG emissions in lb CO2/GGE</t>
  </si>
  <si>
    <t>Year count</t>
  </si>
  <si>
    <t>Calendar year</t>
  </si>
  <si>
    <t>ICE or Hybrid Calculations</t>
  </si>
  <si>
    <t>Estimated vehicle odometer</t>
  </si>
  <si>
    <t>Fuel $/gal</t>
  </si>
  <si>
    <t>Vehicle fuel costs/year</t>
  </si>
  <si>
    <t>Maintenance cost per mile inflated (2.13%)</t>
  </si>
  <si>
    <t>Estimated annual maintenance costs</t>
  </si>
  <si>
    <t xml:space="preserve">Estimated GHG emissions; lbs CO2e/GGE </t>
  </si>
  <si>
    <t>PHEV Calculations</t>
  </si>
  <si>
    <t>Lifecycle ROI Calculations</t>
  </si>
  <si>
    <t>PHEV</t>
  </si>
  <si>
    <t>ICE or Hybrid</t>
  </si>
  <si>
    <t>PHEV - ICE/Hybid</t>
  </si>
  <si>
    <t>Purchase price difference</t>
  </si>
  <si>
    <t>Residual value difference</t>
  </si>
  <si>
    <t>Fuel cost difference</t>
  </si>
  <si>
    <t>Maintenance cost difference</t>
  </si>
  <si>
    <t>Net ROI (negative = PHEV is an overall cost savings)</t>
  </si>
  <si>
    <t>GHG emissions difference in lbs of CO2e</t>
  </si>
  <si>
    <t xml:space="preserve">1 Pound = </t>
  </si>
  <si>
    <t>grams</t>
  </si>
  <si>
    <t xml:space="preserve">dge = </t>
  </si>
  <si>
    <t>MJ</t>
  </si>
  <si>
    <t>1 gram =</t>
  </si>
  <si>
    <t>gge =</t>
  </si>
  <si>
    <t>Fuel</t>
  </si>
  <si>
    <t>CI</t>
  </si>
  <si>
    <t>gCO2e/MJ</t>
  </si>
  <si>
    <t>Gasoline</t>
  </si>
  <si>
    <t>B5</t>
  </si>
  <si>
    <t>CNG</t>
  </si>
  <si>
    <t>B20</t>
  </si>
  <si>
    <t xml:space="preserve">use values from 2018 Fuel CI Values tab or most recent year </t>
  </si>
  <si>
    <t>EWEB – 0.045 lb/kWh</t>
  </si>
  <si>
    <t>PAC – 1.551 lb/kWh</t>
  </si>
  <si>
    <t>PGE – 0.926 lb/kWh</t>
  </si>
  <si>
    <t>lbCO2e/dge</t>
  </si>
  <si>
    <t>Liquid Petroleum Gas</t>
  </si>
  <si>
    <t>COU/BPA – 0.085 lb/kWh</t>
  </si>
  <si>
    <t>LNG</t>
  </si>
  <si>
    <t>Oregon Aggregate – 0.859 lb/kWh</t>
  </si>
  <si>
    <t>Renewable Diesel</t>
  </si>
  <si>
    <t>lbCO2e/gge</t>
  </si>
  <si>
    <t>Electricity</t>
  </si>
  <si>
    <t>B99 UCO</t>
  </si>
  <si>
    <t>lbCO2e/kWh</t>
  </si>
  <si>
    <t>B20 UCO</t>
  </si>
  <si>
    <t>Biodiesel Used Cooking Oil</t>
  </si>
  <si>
    <t>Bio Landfill CNG</t>
  </si>
  <si>
    <t>B99</t>
  </si>
  <si>
    <t>North American Natural Gas</t>
  </si>
  <si>
    <t>Blended Gasoline-E85</t>
  </si>
  <si>
    <t>B10</t>
  </si>
  <si>
    <t>Blended Gasoline-E10</t>
  </si>
  <si>
    <t xml:space="preserve">Oregon Ethanol CI Avg. </t>
  </si>
  <si>
    <t>Oregon Biodiesel CI Avg.</t>
  </si>
  <si>
    <t>ULSD</t>
  </si>
  <si>
    <t>Btu</t>
  </si>
  <si>
    <t>kWh =</t>
  </si>
  <si>
    <t>lbs</t>
  </si>
  <si>
    <t>MT =</t>
  </si>
  <si>
    <t>Model Year 2019 Lifecycle ROI Calculator</t>
  </si>
  <si>
    <t>Hybrid</t>
  </si>
  <si>
    <t>Gas Sedan</t>
  </si>
  <si>
    <t>CPM</t>
  </si>
  <si>
    <t>ZEV</t>
  </si>
  <si>
    <t>note: using hybrid as default until more dtata available</t>
  </si>
  <si>
    <t>Use value from Maintenance CPM tab</t>
  </si>
  <si>
    <t>Net GHG Emission reduction (negative = PHEV yields a reduction)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</si>
</sst>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.0000_);_(&quot;$&quot;* \(#,##0.0000\);_(&quot;$&quot;* &quot;-&quot;????_);_(@_)"/>
    <numFmt numFmtId="166" formatCode="&quot;$&quot;#,##0.00"/>
    <numFmt numFmtId="167" formatCode="0.0000"/>
    <numFmt numFmtId="168" formatCode="0.0"/>
    <numFmt numFmtId="169" formatCode="_(* #,##0_);_(* \(#,##0\);_(* &quot;-&quot;??_);_(@_)"/>
    <numFmt numFmtId="170" formatCode="_(&quot;$&quot;* #,##0.000_);_(&quot;$&quot;* \(#,##0.000\);_(&quot;$&quot;* &quot;-&quot;?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4" fillId="0" borderId="1" xfId="0" applyFont="1" applyBorder="1"/>
    <xf numFmtId="0" fontId="0" fillId="0" borderId="1" xfId="0" applyBorder="1"/>
    <xf numFmtId="0" fontId="0" fillId="0" borderId="2" xfId="0" applyBorder="1"/>
    <xf numFmtId="164" fontId="0" fillId="0" borderId="3" xfId="0" applyNumberFormat="1" applyBorder="1"/>
    <xf numFmtId="164" fontId="0" fillId="0" borderId="0" xfId="0" applyNumberFormat="1" applyBorder="1"/>
    <xf numFmtId="1" fontId="0" fillId="0" borderId="0" xfId="0" applyNumberFormat="1" applyBorder="1"/>
    <xf numFmtId="0" fontId="0" fillId="0" borderId="0" xfId="1" applyNumberFormat="1" applyFont="1"/>
    <xf numFmtId="0" fontId="5" fillId="0" borderId="0" xfId="0" applyFont="1"/>
    <xf numFmtId="3" fontId="0" fillId="0" borderId="0" xfId="0" applyNumberFormat="1"/>
    <xf numFmtId="166" fontId="0" fillId="0" borderId="0" xfId="0" applyNumberFormat="1"/>
    <xf numFmtId="2" fontId="0" fillId="0" borderId="0" xfId="0" applyNumberFormat="1"/>
    <xf numFmtId="164" fontId="0" fillId="0" borderId="0" xfId="0" applyNumberFormat="1"/>
    <xf numFmtId="164" fontId="2" fillId="0" borderId="0" xfId="0" applyNumberFormat="1" applyFont="1"/>
    <xf numFmtId="165" fontId="0" fillId="0" borderId="0" xfId="2" applyNumberFormat="1" applyFont="1"/>
    <xf numFmtId="3" fontId="2" fillId="0" borderId="0" xfId="0" applyNumberFormat="1" applyFont="1"/>
    <xf numFmtId="164" fontId="0" fillId="0" borderId="4" xfId="0" applyNumberFormat="1" applyBorder="1"/>
    <xf numFmtId="0" fontId="5" fillId="0" borderId="0" xfId="0" applyFont="1" applyBorder="1"/>
    <xf numFmtId="0" fontId="0" fillId="0" borderId="0" xfId="0" applyAlignment="1">
      <alignment horizontal="right"/>
    </xf>
    <xf numFmtId="167" fontId="0" fillId="0" borderId="0" xfId="0" applyNumberFormat="1"/>
    <xf numFmtId="4" fontId="0" fillId="0" borderId="0" xfId="0" applyNumberFormat="1"/>
    <xf numFmtId="0" fontId="2" fillId="0" borderId="0" xfId="0" applyFont="1" applyAlignment="1">
      <alignment horizontal="right"/>
    </xf>
    <xf numFmtId="0" fontId="2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right" vertical="center"/>
    </xf>
    <xf numFmtId="168" fontId="0" fillId="0" borderId="0" xfId="0" applyNumberFormat="1"/>
    <xf numFmtId="169" fontId="0" fillId="0" borderId="0" xfId="1" applyNumberFormat="1" applyFont="1"/>
    <xf numFmtId="169" fontId="0" fillId="0" borderId="0" xfId="0" applyNumberFormat="1"/>
    <xf numFmtId="2" fontId="8" fillId="0" borderId="0" xfId="0" applyNumberFormat="1" applyFont="1"/>
    <xf numFmtId="170" fontId="0" fillId="0" borderId="1" xfId="2" applyNumberFormat="1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3"/>
  <sheetViews>
    <sheetView tabSelected="1" zoomScale="130" zoomScaleNormal="130" workbookViewId="0">
      <selection activeCell="A13" sqref="A13"/>
    </sheetView>
  </sheetViews>
  <sheetFormatPr defaultColWidth="8.7265625" defaultRowHeight="14.5" x14ac:dyDescent="0.35"/>
  <cols>
    <col min="1" max="1" width="55.6328125" bestFit="1" customWidth="1"/>
    <col min="2" max="2" width="16.453125" bestFit="1" customWidth="1"/>
    <col min="3" max="3" width="11.7265625" bestFit="1" customWidth="1"/>
    <col min="4" max="4" width="14.453125" bestFit="1" customWidth="1"/>
  </cols>
  <sheetData>
    <row r="1" spans="1:3" ht="16" customHeight="1" x14ac:dyDescent="0.35">
      <c r="A1" s="1" t="s">
        <v>83</v>
      </c>
    </row>
    <row r="2" spans="1:3" ht="15.5" x14ac:dyDescent="0.35">
      <c r="A2" s="2" t="s">
        <v>0</v>
      </c>
    </row>
    <row r="3" spans="1:3" x14ac:dyDescent="0.35">
      <c r="A3" t="s">
        <v>1</v>
      </c>
      <c r="B3" s="3">
        <v>0</v>
      </c>
      <c r="C3" t="s">
        <v>2</v>
      </c>
    </row>
    <row r="5" spans="1:3" x14ac:dyDescent="0.35">
      <c r="A5" t="s">
        <v>3</v>
      </c>
      <c r="B5" s="4"/>
    </row>
    <row r="6" spans="1:3" x14ac:dyDescent="0.35">
      <c r="A6" t="s">
        <v>4</v>
      </c>
      <c r="B6" s="5"/>
    </row>
    <row r="7" spans="1:3" x14ac:dyDescent="0.35">
      <c r="A7" t="s">
        <v>5</v>
      </c>
      <c r="B7" s="6">
        <f>B6*0.13</f>
        <v>0</v>
      </c>
    </row>
    <row r="8" spans="1:3" x14ac:dyDescent="0.35">
      <c r="A8" t="s">
        <v>6</v>
      </c>
      <c r="B8" s="3"/>
      <c r="C8" t="s">
        <v>7</v>
      </c>
    </row>
    <row r="9" spans="1:3" x14ac:dyDescent="0.35">
      <c r="A9" t="s">
        <v>8</v>
      </c>
      <c r="B9" s="7" t="e">
        <f>B3/B8</f>
        <v>#DIV/0!</v>
      </c>
    </row>
    <row r="10" spans="1:3" x14ac:dyDescent="0.35">
      <c r="A10" t="s">
        <v>9</v>
      </c>
      <c r="B10" s="31">
        <v>0</v>
      </c>
      <c r="C10" t="s">
        <v>89</v>
      </c>
    </row>
    <row r="11" spans="1:3" x14ac:dyDescent="0.35">
      <c r="A11" t="s">
        <v>10</v>
      </c>
      <c r="B11" s="3"/>
      <c r="C11" t="s">
        <v>54</v>
      </c>
    </row>
    <row r="12" spans="1:3" x14ac:dyDescent="0.35">
      <c r="C12" t="s">
        <v>12</v>
      </c>
    </row>
    <row r="13" spans="1:3" x14ac:dyDescent="0.35">
      <c r="A13" t="s">
        <v>13</v>
      </c>
      <c r="B13" s="4"/>
    </row>
    <row r="14" spans="1:3" x14ac:dyDescent="0.35">
      <c r="A14" t="s">
        <v>14</v>
      </c>
      <c r="B14" s="5"/>
    </row>
    <row r="15" spans="1:3" x14ac:dyDescent="0.35">
      <c r="A15" t="s">
        <v>15</v>
      </c>
      <c r="B15" s="6">
        <f>B14*0.13</f>
        <v>0</v>
      </c>
    </row>
    <row r="16" spans="1:3" x14ac:dyDescent="0.35">
      <c r="A16" t="s">
        <v>16</v>
      </c>
      <c r="B16" s="3"/>
      <c r="C16" t="s">
        <v>17</v>
      </c>
    </row>
    <row r="17" spans="1:14" x14ac:dyDescent="0.35">
      <c r="A17" t="s">
        <v>18</v>
      </c>
      <c r="B17" s="7" t="e">
        <f>B3/B16</f>
        <v>#DIV/0!</v>
      </c>
    </row>
    <row r="18" spans="1:14" x14ac:dyDescent="0.35">
      <c r="A18" t="s">
        <v>19</v>
      </c>
      <c r="B18" s="31">
        <v>0</v>
      </c>
      <c r="C18" t="s">
        <v>89</v>
      </c>
    </row>
    <row r="19" spans="1:14" x14ac:dyDescent="0.35">
      <c r="A19" t="s">
        <v>20</v>
      </c>
      <c r="B19" s="3"/>
      <c r="C19" t="s">
        <v>11</v>
      </c>
    </row>
    <row r="20" spans="1:14" x14ac:dyDescent="0.35">
      <c r="C20" t="s">
        <v>12</v>
      </c>
    </row>
    <row r="22" spans="1:14" x14ac:dyDescent="0.35">
      <c r="A22" t="s">
        <v>21</v>
      </c>
      <c r="B22">
        <v>1</v>
      </c>
      <c r="C22">
        <v>2</v>
      </c>
      <c r="D22">
        <v>3</v>
      </c>
      <c r="E22">
        <v>4</v>
      </c>
      <c r="F22">
        <v>5</v>
      </c>
      <c r="G22">
        <v>6</v>
      </c>
      <c r="H22">
        <v>7</v>
      </c>
      <c r="I22">
        <v>8</v>
      </c>
      <c r="J22">
        <v>9</v>
      </c>
      <c r="K22">
        <v>10</v>
      </c>
    </row>
    <row r="23" spans="1:14" x14ac:dyDescent="0.35">
      <c r="A23" t="s">
        <v>22</v>
      </c>
      <c r="B23">
        <v>2018</v>
      </c>
      <c r="C23">
        <v>2019</v>
      </c>
      <c r="D23">
        <v>2020</v>
      </c>
      <c r="E23">
        <v>2021</v>
      </c>
      <c r="F23">
        <v>2022</v>
      </c>
      <c r="G23">
        <v>2023</v>
      </c>
      <c r="H23">
        <v>2024</v>
      </c>
      <c r="I23">
        <v>2025</v>
      </c>
      <c r="J23">
        <v>2026</v>
      </c>
      <c r="K23">
        <v>2027</v>
      </c>
      <c r="L23" s="8"/>
      <c r="M23" s="8"/>
      <c r="N23" s="8"/>
    </row>
    <row r="24" spans="1:14" x14ac:dyDescent="0.35">
      <c r="L24" s="8"/>
      <c r="M24" s="8"/>
      <c r="N24" s="8"/>
    </row>
    <row r="25" spans="1:14" x14ac:dyDescent="0.35">
      <c r="A25" s="9" t="s">
        <v>23</v>
      </c>
      <c r="L25" s="8"/>
      <c r="M25" s="8"/>
      <c r="N25" s="8"/>
    </row>
    <row r="26" spans="1:14" x14ac:dyDescent="0.35">
      <c r="A26" t="s">
        <v>24</v>
      </c>
      <c r="B26" s="10">
        <f>B22*$B3</f>
        <v>0</v>
      </c>
      <c r="C26" s="10">
        <f>C22*$B3</f>
        <v>0</v>
      </c>
      <c r="D26" s="10">
        <f t="shared" ref="D26:K26" si="0">D22*$B3</f>
        <v>0</v>
      </c>
      <c r="E26" s="10">
        <f t="shared" si="0"/>
        <v>0</v>
      </c>
      <c r="F26" s="10">
        <f t="shared" si="0"/>
        <v>0</v>
      </c>
      <c r="G26" s="10">
        <f t="shared" si="0"/>
        <v>0</v>
      </c>
      <c r="H26" s="10">
        <f t="shared" si="0"/>
        <v>0</v>
      </c>
      <c r="I26" s="10">
        <f t="shared" si="0"/>
        <v>0</v>
      </c>
      <c r="J26" s="10">
        <f t="shared" si="0"/>
        <v>0</v>
      </c>
      <c r="K26" s="10">
        <f t="shared" si="0"/>
        <v>0</v>
      </c>
      <c r="L26" s="8"/>
      <c r="M26" s="8"/>
      <c r="N26" s="8"/>
    </row>
    <row r="27" spans="1:14" x14ac:dyDescent="0.35">
      <c r="A27" t="s">
        <v>25</v>
      </c>
      <c r="B27" s="11">
        <v>2.3985450450000001</v>
      </c>
      <c r="C27" s="11">
        <v>2.4606980190000001</v>
      </c>
      <c r="D27" s="11">
        <v>2.80158957</v>
      </c>
      <c r="E27" s="11">
        <v>2.9692626209999999</v>
      </c>
      <c r="F27" s="11">
        <v>3.042642447</v>
      </c>
      <c r="G27" s="11">
        <v>3.0980579759999998</v>
      </c>
      <c r="H27" s="11">
        <v>3.1642199550000001</v>
      </c>
      <c r="I27" s="11">
        <v>3.1584106709999999</v>
      </c>
      <c r="J27" s="11">
        <v>3.1576692419999999</v>
      </c>
      <c r="K27" s="11">
        <v>3.1774600260000003</v>
      </c>
      <c r="L27" s="12"/>
      <c r="M27" s="12"/>
      <c r="N27" s="12"/>
    </row>
    <row r="28" spans="1:14" x14ac:dyDescent="0.35">
      <c r="A28" t="s">
        <v>26</v>
      </c>
      <c r="B28" s="13" t="e">
        <f>B27*$B9</f>
        <v>#DIV/0!</v>
      </c>
      <c r="C28" s="13" t="e">
        <f t="shared" ref="C28:K28" si="1">C27*$B9</f>
        <v>#DIV/0!</v>
      </c>
      <c r="D28" s="13" t="e">
        <f t="shared" si="1"/>
        <v>#DIV/0!</v>
      </c>
      <c r="E28" s="13" t="e">
        <f t="shared" si="1"/>
        <v>#DIV/0!</v>
      </c>
      <c r="F28" s="13" t="e">
        <f t="shared" si="1"/>
        <v>#DIV/0!</v>
      </c>
      <c r="G28" s="13" t="e">
        <f t="shared" si="1"/>
        <v>#DIV/0!</v>
      </c>
      <c r="H28" s="13" t="e">
        <f t="shared" si="1"/>
        <v>#DIV/0!</v>
      </c>
      <c r="I28" s="13" t="e">
        <f t="shared" si="1"/>
        <v>#DIV/0!</v>
      </c>
      <c r="J28" s="13" t="e">
        <f t="shared" si="1"/>
        <v>#DIV/0!</v>
      </c>
      <c r="K28" s="13" t="e">
        <f t="shared" si="1"/>
        <v>#DIV/0!</v>
      </c>
      <c r="L28" s="14" t="e">
        <f>SUM(B28:K28)</f>
        <v>#DIV/0!</v>
      </c>
    </row>
    <row r="30" spans="1:14" x14ac:dyDescent="0.35">
      <c r="A30" t="s">
        <v>27</v>
      </c>
      <c r="B30" s="15">
        <f>B10</f>
        <v>0</v>
      </c>
      <c r="C30" s="15">
        <f t="shared" ref="C30:K30" si="2">B30*(1+0.0213)</f>
        <v>0</v>
      </c>
      <c r="D30" s="15">
        <f t="shared" si="2"/>
        <v>0</v>
      </c>
      <c r="E30" s="15">
        <f t="shared" si="2"/>
        <v>0</v>
      </c>
      <c r="F30" s="15">
        <f t="shared" si="2"/>
        <v>0</v>
      </c>
      <c r="G30" s="15">
        <f t="shared" si="2"/>
        <v>0</v>
      </c>
      <c r="H30" s="15">
        <f t="shared" si="2"/>
        <v>0</v>
      </c>
      <c r="I30" s="15">
        <f t="shared" si="2"/>
        <v>0</v>
      </c>
      <c r="J30" s="15">
        <f t="shared" si="2"/>
        <v>0</v>
      </c>
      <c r="K30" s="15">
        <f t="shared" si="2"/>
        <v>0</v>
      </c>
    </row>
    <row r="31" spans="1:14" x14ac:dyDescent="0.35">
      <c r="A31" t="s">
        <v>28</v>
      </c>
      <c r="B31" s="13">
        <f>B30*$B3</f>
        <v>0</v>
      </c>
      <c r="C31" s="13">
        <f t="shared" ref="C31:K31" si="3">C30*$B3</f>
        <v>0</v>
      </c>
      <c r="D31" s="13">
        <f t="shared" si="3"/>
        <v>0</v>
      </c>
      <c r="E31" s="13">
        <f t="shared" si="3"/>
        <v>0</v>
      </c>
      <c r="F31" s="13">
        <f t="shared" si="3"/>
        <v>0</v>
      </c>
      <c r="G31" s="13">
        <f t="shared" si="3"/>
        <v>0</v>
      </c>
      <c r="H31" s="13">
        <f t="shared" si="3"/>
        <v>0</v>
      </c>
      <c r="I31" s="13">
        <f t="shared" si="3"/>
        <v>0</v>
      </c>
      <c r="J31" s="13">
        <f t="shared" si="3"/>
        <v>0</v>
      </c>
      <c r="K31" s="13">
        <f t="shared" si="3"/>
        <v>0</v>
      </c>
      <c r="L31" s="14">
        <f>SUM(B31:K31)</f>
        <v>0</v>
      </c>
    </row>
    <row r="33" spans="1:12" x14ac:dyDescent="0.35">
      <c r="A33" t="s">
        <v>29</v>
      </c>
      <c r="B33" s="10" t="e">
        <f>$B$11*$B$9</f>
        <v>#DIV/0!</v>
      </c>
      <c r="C33" s="10" t="e">
        <f t="shared" ref="C33:K33" si="4">$B$11*$B$9</f>
        <v>#DIV/0!</v>
      </c>
      <c r="D33" s="10" t="e">
        <f t="shared" si="4"/>
        <v>#DIV/0!</v>
      </c>
      <c r="E33" s="10" t="e">
        <f t="shared" si="4"/>
        <v>#DIV/0!</v>
      </c>
      <c r="F33" s="10" t="e">
        <f t="shared" si="4"/>
        <v>#DIV/0!</v>
      </c>
      <c r="G33" s="10" t="e">
        <f t="shared" si="4"/>
        <v>#DIV/0!</v>
      </c>
      <c r="H33" s="10" t="e">
        <f t="shared" si="4"/>
        <v>#DIV/0!</v>
      </c>
      <c r="I33" s="10" t="e">
        <f t="shared" si="4"/>
        <v>#DIV/0!</v>
      </c>
      <c r="J33" s="10" t="e">
        <f t="shared" si="4"/>
        <v>#DIV/0!</v>
      </c>
      <c r="K33" s="10" t="e">
        <f t="shared" si="4"/>
        <v>#DIV/0!</v>
      </c>
      <c r="L33" s="16" t="e">
        <f>SUM(B33:K33)</f>
        <v>#DIV/0!</v>
      </c>
    </row>
    <row r="35" spans="1:12" x14ac:dyDescent="0.35">
      <c r="A35" s="9" t="s">
        <v>30</v>
      </c>
    </row>
    <row r="36" spans="1:12" x14ac:dyDescent="0.35">
      <c r="A36" t="s">
        <v>24</v>
      </c>
      <c r="B36">
        <f>$B3*B22</f>
        <v>0</v>
      </c>
      <c r="C36">
        <f t="shared" ref="C36:K36" si="5">$B3*C22</f>
        <v>0</v>
      </c>
      <c r="D36">
        <f t="shared" si="5"/>
        <v>0</v>
      </c>
      <c r="E36">
        <f t="shared" si="5"/>
        <v>0</v>
      </c>
      <c r="F36">
        <f t="shared" si="5"/>
        <v>0</v>
      </c>
      <c r="G36">
        <f t="shared" si="5"/>
        <v>0</v>
      </c>
      <c r="H36">
        <f t="shared" si="5"/>
        <v>0</v>
      </c>
      <c r="I36">
        <f t="shared" si="5"/>
        <v>0</v>
      </c>
      <c r="J36">
        <f t="shared" si="5"/>
        <v>0</v>
      </c>
      <c r="K36">
        <f t="shared" si="5"/>
        <v>0</v>
      </c>
    </row>
    <row r="37" spans="1:12" x14ac:dyDescent="0.35">
      <c r="A37" t="s">
        <v>25</v>
      </c>
      <c r="B37" s="11">
        <f t="shared" ref="B37:K37" si="6">B27</f>
        <v>2.3985450450000001</v>
      </c>
      <c r="C37" s="11">
        <f t="shared" si="6"/>
        <v>2.4606980190000001</v>
      </c>
      <c r="D37" s="11">
        <f t="shared" si="6"/>
        <v>2.80158957</v>
      </c>
      <c r="E37" s="11">
        <f t="shared" si="6"/>
        <v>2.9692626209999999</v>
      </c>
      <c r="F37" s="11">
        <f t="shared" si="6"/>
        <v>3.042642447</v>
      </c>
      <c r="G37" s="11">
        <f t="shared" si="6"/>
        <v>3.0980579759999998</v>
      </c>
      <c r="H37" s="11">
        <f t="shared" si="6"/>
        <v>3.1642199550000001</v>
      </c>
      <c r="I37" s="11">
        <f t="shared" si="6"/>
        <v>3.1584106709999999</v>
      </c>
      <c r="J37" s="11">
        <f t="shared" si="6"/>
        <v>3.1576692419999999</v>
      </c>
      <c r="K37" s="11">
        <f t="shared" si="6"/>
        <v>3.1774600260000003</v>
      </c>
    </row>
    <row r="38" spans="1:12" x14ac:dyDescent="0.35">
      <c r="A38" t="s">
        <v>26</v>
      </c>
      <c r="B38" s="11" t="e">
        <f>$B$17*B37</f>
        <v>#DIV/0!</v>
      </c>
      <c r="C38" s="11" t="e">
        <f t="shared" ref="C38:K38" si="7">$B$17*C37</f>
        <v>#DIV/0!</v>
      </c>
      <c r="D38" s="11" t="e">
        <f t="shared" si="7"/>
        <v>#DIV/0!</v>
      </c>
      <c r="E38" s="11" t="e">
        <f t="shared" si="7"/>
        <v>#DIV/0!</v>
      </c>
      <c r="F38" s="11" t="e">
        <f t="shared" si="7"/>
        <v>#DIV/0!</v>
      </c>
      <c r="G38" s="11" t="e">
        <f t="shared" si="7"/>
        <v>#DIV/0!</v>
      </c>
      <c r="H38" s="11" t="e">
        <f t="shared" si="7"/>
        <v>#DIV/0!</v>
      </c>
      <c r="I38" s="11" t="e">
        <f t="shared" si="7"/>
        <v>#DIV/0!</v>
      </c>
      <c r="J38" s="11" t="e">
        <f t="shared" si="7"/>
        <v>#DIV/0!</v>
      </c>
      <c r="K38" s="11" t="e">
        <f t="shared" si="7"/>
        <v>#DIV/0!</v>
      </c>
      <c r="L38" s="14" t="e">
        <f>SUM(B38:K38)</f>
        <v>#DIV/0!</v>
      </c>
    </row>
    <row r="40" spans="1:12" x14ac:dyDescent="0.35">
      <c r="A40" t="s">
        <v>27</v>
      </c>
      <c r="B40" s="15">
        <f>B18</f>
        <v>0</v>
      </c>
      <c r="C40" s="15">
        <f t="shared" ref="C40:K40" si="8">B40*(1+0.0213)</f>
        <v>0</v>
      </c>
      <c r="D40" s="15">
        <f t="shared" si="8"/>
        <v>0</v>
      </c>
      <c r="E40" s="15">
        <f t="shared" si="8"/>
        <v>0</v>
      </c>
      <c r="F40" s="15">
        <f t="shared" si="8"/>
        <v>0</v>
      </c>
      <c r="G40" s="15">
        <f t="shared" si="8"/>
        <v>0</v>
      </c>
      <c r="H40" s="15">
        <f t="shared" si="8"/>
        <v>0</v>
      </c>
      <c r="I40" s="15">
        <f t="shared" si="8"/>
        <v>0</v>
      </c>
      <c r="J40" s="15">
        <f t="shared" si="8"/>
        <v>0</v>
      </c>
      <c r="K40" s="15">
        <f t="shared" si="8"/>
        <v>0</v>
      </c>
    </row>
    <row r="41" spans="1:12" x14ac:dyDescent="0.35">
      <c r="A41" t="s">
        <v>28</v>
      </c>
      <c r="B41" s="11">
        <f>$B3*B40</f>
        <v>0</v>
      </c>
      <c r="C41" s="11">
        <f t="shared" ref="C41:K41" si="9">$B3*C40</f>
        <v>0</v>
      </c>
      <c r="D41" s="11">
        <f t="shared" si="9"/>
        <v>0</v>
      </c>
      <c r="E41" s="11">
        <f t="shared" si="9"/>
        <v>0</v>
      </c>
      <c r="F41" s="11">
        <f t="shared" si="9"/>
        <v>0</v>
      </c>
      <c r="G41" s="11">
        <f t="shared" si="9"/>
        <v>0</v>
      </c>
      <c r="H41" s="11">
        <f t="shared" si="9"/>
        <v>0</v>
      </c>
      <c r="I41" s="11">
        <f t="shared" si="9"/>
        <v>0</v>
      </c>
      <c r="J41" s="11">
        <f t="shared" si="9"/>
        <v>0</v>
      </c>
      <c r="K41" s="11">
        <f t="shared" si="9"/>
        <v>0</v>
      </c>
      <c r="L41" s="14">
        <f>SUM(B41:K41)</f>
        <v>0</v>
      </c>
    </row>
    <row r="43" spans="1:12" x14ac:dyDescent="0.35">
      <c r="A43" t="s">
        <v>29</v>
      </c>
      <c r="B43" s="10" t="e">
        <f>$B17*$B19</f>
        <v>#DIV/0!</v>
      </c>
      <c r="C43" s="10" t="e">
        <f t="shared" ref="C43:K43" si="10">$B17*$B19</f>
        <v>#DIV/0!</v>
      </c>
      <c r="D43" s="10" t="e">
        <f t="shared" si="10"/>
        <v>#DIV/0!</v>
      </c>
      <c r="E43" s="10" t="e">
        <f t="shared" si="10"/>
        <v>#DIV/0!</v>
      </c>
      <c r="F43" s="10" t="e">
        <f t="shared" si="10"/>
        <v>#DIV/0!</v>
      </c>
      <c r="G43" s="10" t="e">
        <f t="shared" si="10"/>
        <v>#DIV/0!</v>
      </c>
      <c r="H43" s="10" t="e">
        <f t="shared" si="10"/>
        <v>#DIV/0!</v>
      </c>
      <c r="I43" s="10" t="e">
        <f t="shared" si="10"/>
        <v>#DIV/0!</v>
      </c>
      <c r="J43" s="10" t="e">
        <f t="shared" si="10"/>
        <v>#DIV/0!</v>
      </c>
      <c r="K43" s="10" t="e">
        <f t="shared" si="10"/>
        <v>#DIV/0!</v>
      </c>
      <c r="L43" s="16" t="e">
        <f>SUM(B43:K43)</f>
        <v>#DIV/0!</v>
      </c>
    </row>
    <row r="45" spans="1:12" x14ac:dyDescent="0.35">
      <c r="A45" s="9" t="s">
        <v>31</v>
      </c>
      <c r="B45" t="s">
        <v>32</v>
      </c>
      <c r="C45" t="s">
        <v>33</v>
      </c>
      <c r="D45" t="s">
        <v>34</v>
      </c>
    </row>
    <row r="46" spans="1:12" x14ac:dyDescent="0.35">
      <c r="A46" t="s">
        <v>35</v>
      </c>
      <c r="B46" s="13">
        <f>B14</f>
        <v>0</v>
      </c>
      <c r="C46" s="13">
        <f>B6</f>
        <v>0</v>
      </c>
      <c r="D46" s="13">
        <f>B46-C46</f>
        <v>0</v>
      </c>
    </row>
    <row r="47" spans="1:12" x14ac:dyDescent="0.35">
      <c r="A47" t="s">
        <v>36</v>
      </c>
      <c r="B47" s="11">
        <f>-1*(B15)</f>
        <v>0</v>
      </c>
      <c r="C47" s="11">
        <f>-1*(B7)</f>
        <v>0</v>
      </c>
      <c r="D47" s="13">
        <f>B47-C47</f>
        <v>0</v>
      </c>
    </row>
    <row r="48" spans="1:12" x14ac:dyDescent="0.35">
      <c r="A48" t="s">
        <v>37</v>
      </c>
      <c r="B48" s="13" t="e">
        <f>L38</f>
        <v>#DIV/0!</v>
      </c>
      <c r="C48" s="13" t="e">
        <f>L28</f>
        <v>#DIV/0!</v>
      </c>
      <c r="D48" s="13" t="e">
        <f t="shared" ref="D48:D49" si="11">B48-C48</f>
        <v>#DIV/0!</v>
      </c>
    </row>
    <row r="49" spans="1:4" ht="15" thickBot="1" x14ac:dyDescent="0.4">
      <c r="A49" t="s">
        <v>38</v>
      </c>
      <c r="B49" s="13">
        <f>L41</f>
        <v>0</v>
      </c>
      <c r="C49" s="13">
        <f>L31</f>
        <v>0</v>
      </c>
      <c r="D49" s="17">
        <f t="shared" si="11"/>
        <v>0</v>
      </c>
    </row>
    <row r="50" spans="1:4" x14ac:dyDescent="0.35">
      <c r="A50" t="s">
        <v>39</v>
      </c>
      <c r="D50" s="13" t="e">
        <f>SUM(D46:D49)</f>
        <v>#DIV/0!</v>
      </c>
    </row>
    <row r="52" spans="1:4" x14ac:dyDescent="0.35">
      <c r="A52" s="18" t="s">
        <v>40</v>
      </c>
    </row>
    <row r="53" spans="1:4" x14ac:dyDescent="0.35">
      <c r="A53" t="s">
        <v>90</v>
      </c>
      <c r="B53" s="10" t="e">
        <f>L43</f>
        <v>#DIV/0!</v>
      </c>
      <c r="C53" s="10" t="e">
        <f>L33</f>
        <v>#DIV/0!</v>
      </c>
      <c r="D53" s="10" t="e">
        <f>B53-C53</f>
        <v>#DIV/0!</v>
      </c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9"/>
  <sheetViews>
    <sheetView topLeftCell="A4" workbookViewId="0">
      <selection activeCell="C19" sqref="C19"/>
    </sheetView>
  </sheetViews>
  <sheetFormatPr defaultColWidth="8.7265625" defaultRowHeight="14.5" x14ac:dyDescent="0.35"/>
  <cols>
    <col min="2" max="2" width="22.81640625" bestFit="1" customWidth="1"/>
    <col min="4" max="4" width="13.453125" customWidth="1"/>
    <col min="6" max="6" width="14.453125" customWidth="1"/>
    <col min="8" max="8" width="28.90625" bestFit="1" customWidth="1"/>
    <col min="10" max="10" width="13" customWidth="1"/>
    <col min="12" max="12" width="15.7265625" customWidth="1"/>
  </cols>
  <sheetData>
    <row r="1" spans="2:12" x14ac:dyDescent="0.35">
      <c r="B1" s="19" t="s">
        <v>41</v>
      </c>
      <c r="C1">
        <v>453.59199999999998</v>
      </c>
      <c r="D1" t="s">
        <v>42</v>
      </c>
      <c r="F1" s="23">
        <v>2018</v>
      </c>
      <c r="H1" s="19" t="s">
        <v>43</v>
      </c>
      <c r="I1" s="19">
        <v>134.47999999999999</v>
      </c>
      <c r="J1" t="s">
        <v>44</v>
      </c>
      <c r="K1" t="s">
        <v>79</v>
      </c>
      <c r="L1" s="28">
        <v>127462.43015999999</v>
      </c>
    </row>
    <row r="2" spans="2:12" x14ac:dyDescent="0.35">
      <c r="B2" s="19" t="s">
        <v>45</v>
      </c>
      <c r="C2" s="20">
        <v>2.20462E-3</v>
      </c>
      <c r="D2" t="s">
        <v>81</v>
      </c>
      <c r="H2" s="19" t="s">
        <v>46</v>
      </c>
      <c r="I2" s="19">
        <v>122.48</v>
      </c>
      <c r="J2" t="s">
        <v>44</v>
      </c>
      <c r="K2" s="21" t="s">
        <v>79</v>
      </c>
      <c r="L2" s="29">
        <v>116088.63</v>
      </c>
    </row>
    <row r="3" spans="2:12" x14ac:dyDescent="0.35">
      <c r="B3" s="19" t="s">
        <v>82</v>
      </c>
      <c r="C3" s="21">
        <v>2204.6</v>
      </c>
      <c r="D3" t="s">
        <v>81</v>
      </c>
      <c r="H3" s="19" t="s">
        <v>80</v>
      </c>
      <c r="I3">
        <v>3.6</v>
      </c>
      <c r="J3" t="s">
        <v>44</v>
      </c>
      <c r="K3" s="21" t="s">
        <v>79</v>
      </c>
      <c r="L3" s="28">
        <v>3412.1412</v>
      </c>
    </row>
    <row r="4" spans="2:12" x14ac:dyDescent="0.35">
      <c r="B4" s="22" t="s">
        <v>47</v>
      </c>
      <c r="C4" s="23" t="s">
        <v>48</v>
      </c>
      <c r="D4" s="23"/>
      <c r="E4" s="23" t="s">
        <v>48</v>
      </c>
      <c r="F4" s="23"/>
      <c r="G4" s="23"/>
      <c r="H4" s="23" t="s">
        <v>47</v>
      </c>
      <c r="I4" s="23" t="s">
        <v>48</v>
      </c>
      <c r="J4" s="23"/>
      <c r="K4" s="23" t="s">
        <v>48</v>
      </c>
      <c r="L4" s="23"/>
    </row>
    <row r="5" spans="2:12" x14ac:dyDescent="0.35">
      <c r="B5" s="19" t="s">
        <v>78</v>
      </c>
      <c r="C5">
        <v>101.65</v>
      </c>
      <c r="D5" t="s">
        <v>49</v>
      </c>
      <c r="E5" s="12">
        <v>30.13691730104</v>
      </c>
      <c r="F5" t="s">
        <v>58</v>
      </c>
      <c r="H5" s="19" t="s">
        <v>50</v>
      </c>
      <c r="I5">
        <v>100.77</v>
      </c>
      <c r="J5" t="s">
        <v>49</v>
      </c>
      <c r="K5" s="12">
        <v>27.210102590351998</v>
      </c>
      <c r="L5" t="s">
        <v>64</v>
      </c>
    </row>
    <row r="6" spans="2:12" x14ac:dyDescent="0.35">
      <c r="B6" s="19" t="s">
        <v>77</v>
      </c>
      <c r="C6">
        <v>45.23</v>
      </c>
      <c r="D6" t="s">
        <v>49</v>
      </c>
      <c r="E6" s="12">
        <v>12.21</v>
      </c>
      <c r="F6" t="s">
        <v>58</v>
      </c>
      <c r="H6" s="19" t="s">
        <v>76</v>
      </c>
      <c r="I6">
        <v>60.88</v>
      </c>
      <c r="J6" t="s">
        <v>49</v>
      </c>
      <c r="K6" s="12">
        <v>16.440000000000001</v>
      </c>
      <c r="L6" t="s">
        <v>64</v>
      </c>
    </row>
    <row r="7" spans="2:12" x14ac:dyDescent="0.35">
      <c r="B7" s="19" t="s">
        <v>51</v>
      </c>
      <c r="C7" s="12">
        <v>98.828999999999994</v>
      </c>
      <c r="D7" t="s">
        <v>49</v>
      </c>
      <c r="E7" s="12">
        <v>29.300554844510394</v>
      </c>
      <c r="F7" t="s">
        <v>58</v>
      </c>
      <c r="H7" s="19" t="s">
        <v>75</v>
      </c>
      <c r="I7" s="27">
        <v>96.781000000000006</v>
      </c>
      <c r="J7" t="s">
        <v>49</v>
      </c>
      <c r="K7" s="30">
        <v>26.132985400385603</v>
      </c>
      <c r="L7" t="s">
        <v>64</v>
      </c>
    </row>
    <row r="8" spans="2:12" x14ac:dyDescent="0.35">
      <c r="B8" s="19" t="s">
        <v>74</v>
      </c>
      <c r="C8" s="12">
        <v>96.00800000000001</v>
      </c>
      <c r="D8" t="s">
        <v>49</v>
      </c>
      <c r="E8" s="12">
        <v>28.464192387980798</v>
      </c>
      <c r="F8" t="s">
        <v>58</v>
      </c>
      <c r="H8" s="19" t="s">
        <v>73</v>
      </c>
      <c r="I8" s="27">
        <v>66.863500000000002</v>
      </c>
      <c r="J8" t="s">
        <v>49</v>
      </c>
      <c r="K8" s="12">
        <v>18.054606475637602</v>
      </c>
      <c r="L8" t="s">
        <v>64</v>
      </c>
    </row>
    <row r="9" spans="2:12" x14ac:dyDescent="0.35">
      <c r="B9" s="19" t="s">
        <v>53</v>
      </c>
      <c r="C9" s="12">
        <v>90.366000000000014</v>
      </c>
      <c r="D9" t="s">
        <v>49</v>
      </c>
      <c r="E9" s="12">
        <v>26.791467474921603</v>
      </c>
      <c r="F9" t="s">
        <v>58</v>
      </c>
      <c r="H9" s="19" t="s">
        <v>72</v>
      </c>
      <c r="I9">
        <v>79.930000000000007</v>
      </c>
      <c r="J9" t="s">
        <v>49</v>
      </c>
      <c r="K9" s="12">
        <v>21.582847077968005</v>
      </c>
      <c r="L9" t="s">
        <v>64</v>
      </c>
    </row>
    <row r="10" spans="2:12" x14ac:dyDescent="0.35">
      <c r="B10" s="19" t="s">
        <v>71</v>
      </c>
      <c r="C10" s="12">
        <v>45.794199999999996</v>
      </c>
      <c r="D10" t="s">
        <v>49</v>
      </c>
      <c r="E10" s="12">
        <v>13.576940661753918</v>
      </c>
      <c r="F10" t="s">
        <v>58</v>
      </c>
      <c r="H10" s="19" t="s">
        <v>70</v>
      </c>
      <c r="I10">
        <v>63.96</v>
      </c>
      <c r="J10" t="s">
        <v>49</v>
      </c>
      <c r="K10" s="12">
        <v>17.270598012096002</v>
      </c>
      <c r="L10" t="s">
        <v>64</v>
      </c>
    </row>
    <row r="11" spans="2:12" x14ac:dyDescent="0.35">
      <c r="B11" s="19" t="s">
        <v>69</v>
      </c>
      <c r="C11">
        <v>18.12</v>
      </c>
      <c r="D11" t="s">
        <v>49</v>
      </c>
      <c r="E11" s="12">
        <v>5.3721686325119995</v>
      </c>
      <c r="F11" t="s">
        <v>58</v>
      </c>
      <c r="H11" s="19" t="s">
        <v>59</v>
      </c>
      <c r="I11">
        <v>83.05</v>
      </c>
      <c r="J11" t="s">
        <v>49</v>
      </c>
      <c r="K11" s="12">
        <v>22.425315273680003</v>
      </c>
      <c r="L11" t="s">
        <v>64</v>
      </c>
    </row>
    <row r="12" spans="2:12" x14ac:dyDescent="0.35">
      <c r="B12" s="19" t="s">
        <v>68</v>
      </c>
      <c r="C12" s="12">
        <v>84.944000000000003</v>
      </c>
      <c r="D12" t="s">
        <v>49</v>
      </c>
      <c r="E12" s="12">
        <v>25.183967567334399</v>
      </c>
      <c r="F12" t="s">
        <v>58</v>
      </c>
      <c r="H12" s="19" t="s">
        <v>65</v>
      </c>
      <c r="K12" s="12">
        <v>0.85899999999999999</v>
      </c>
      <c r="L12" t="s">
        <v>67</v>
      </c>
    </row>
    <row r="13" spans="2:12" x14ac:dyDescent="0.35">
      <c r="B13" s="19" t="s">
        <v>66</v>
      </c>
      <c r="C13" s="12">
        <v>18.955300000000001</v>
      </c>
      <c r="D13" t="s">
        <v>49</v>
      </c>
      <c r="E13" s="12">
        <v>5.6198161191972806</v>
      </c>
      <c r="F13" t="s">
        <v>58</v>
      </c>
      <c r="H13" s="19" t="s">
        <v>65</v>
      </c>
      <c r="K13" s="12">
        <v>8.5142058823529432</v>
      </c>
      <c r="L13" t="s">
        <v>64</v>
      </c>
    </row>
    <row r="14" spans="2:12" x14ac:dyDescent="0.35">
      <c r="B14" s="19" t="s">
        <v>63</v>
      </c>
      <c r="C14">
        <v>39.380000000000003</v>
      </c>
      <c r="D14" t="s">
        <v>49</v>
      </c>
      <c r="E14" s="12">
        <v>11.675275979487999</v>
      </c>
      <c r="F14" t="s">
        <v>58</v>
      </c>
      <c r="H14" s="26"/>
      <c r="I14" s="25"/>
      <c r="K14" s="12"/>
    </row>
    <row r="15" spans="2:12" x14ac:dyDescent="0.35">
      <c r="B15" s="19" t="s">
        <v>52</v>
      </c>
      <c r="C15">
        <v>79.930000000000007</v>
      </c>
      <c r="D15" t="s">
        <v>49</v>
      </c>
      <c r="E15" s="12">
        <v>23.697430397168002</v>
      </c>
      <c r="F15" t="s">
        <v>58</v>
      </c>
      <c r="H15" s="24" t="s">
        <v>62</v>
      </c>
      <c r="I15" s="25"/>
      <c r="K15" s="12"/>
    </row>
    <row r="16" spans="2:12" x14ac:dyDescent="0.35">
      <c r="B16" s="19" t="s">
        <v>61</v>
      </c>
      <c r="C16">
        <v>94.46</v>
      </c>
      <c r="D16" t="s">
        <v>49</v>
      </c>
      <c r="E16" s="12">
        <v>28.005245531295998</v>
      </c>
      <c r="F16" t="s">
        <v>58</v>
      </c>
      <c r="H16" s="24" t="s">
        <v>60</v>
      </c>
      <c r="K16" s="12"/>
    </row>
    <row r="17" spans="2:11" x14ac:dyDescent="0.35">
      <c r="B17" s="19" t="s">
        <v>59</v>
      </c>
      <c r="C17">
        <v>83.05</v>
      </c>
      <c r="D17" t="s">
        <v>49</v>
      </c>
      <c r="E17" s="12">
        <v>24.622439565679997</v>
      </c>
      <c r="F17" t="s">
        <v>58</v>
      </c>
      <c r="H17" s="24" t="s">
        <v>57</v>
      </c>
      <c r="K17" s="12"/>
    </row>
    <row r="18" spans="2:11" x14ac:dyDescent="0.35">
      <c r="B18" s="19"/>
      <c r="E18" s="12"/>
      <c r="H18" s="24" t="s">
        <v>56</v>
      </c>
      <c r="K18" s="12"/>
    </row>
    <row r="19" spans="2:11" x14ac:dyDescent="0.35">
      <c r="B19" s="19"/>
      <c r="E19" s="12"/>
      <c r="H19" s="24" t="s">
        <v>55</v>
      </c>
      <c r="K19" s="1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D9" sqref="D9"/>
    </sheetView>
  </sheetViews>
  <sheetFormatPr defaultRowHeight="14.5" x14ac:dyDescent="0.35"/>
  <sheetData>
    <row r="1" spans="1:3" x14ac:dyDescent="0.35">
      <c r="B1" t="s">
        <v>86</v>
      </c>
    </row>
    <row r="2" spans="1:3" x14ac:dyDescent="0.35">
      <c r="A2" t="s">
        <v>84</v>
      </c>
      <c r="B2">
        <v>0.04</v>
      </c>
    </row>
    <row r="3" spans="1:3" x14ac:dyDescent="0.35">
      <c r="A3" t="s">
        <v>85</v>
      </c>
      <c r="B3">
        <v>4.9000000000000002E-2</v>
      </c>
    </row>
    <row r="4" spans="1:3" x14ac:dyDescent="0.35">
      <c r="A4" t="s">
        <v>87</v>
      </c>
      <c r="B4">
        <v>0.04</v>
      </c>
      <c r="C4" t="s">
        <v>88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Category xmlns="f8d4342b-6093-4203-94fe-15d5f4f477b7">ROI</Category>
    <Business_x0020_Area xmlns="f8d4342b-6093-4203-94fe-15d5f4f477b7">Fleet</Business_x0020_Area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717B9447C5444391444A1B3C3F374E" ma:contentTypeVersion="6" ma:contentTypeDescription="Create a new document." ma:contentTypeScope="" ma:versionID="19677abe9baee156cf4b144e92fbddbe">
  <xsd:schema xmlns:xsd="http://www.w3.org/2001/XMLSchema" xmlns:xs="http://www.w3.org/2001/XMLSchema" xmlns:p="http://schemas.microsoft.com/office/2006/metadata/properties" xmlns:ns1="http://schemas.microsoft.com/sharepoint/v3" xmlns:ns2="f8d4342b-6093-4203-94fe-15d5f4f477b7" xmlns:ns3="c11a4dd1-9999-41de-ad6b-508521c3559d" targetNamespace="http://schemas.microsoft.com/office/2006/metadata/properties" ma:root="true" ma:fieldsID="15ceda77dcaa0b149f01f6c867f3546d" ns1:_="" ns2:_="" ns3:_="">
    <xsd:import namespace="http://schemas.microsoft.com/sharepoint/v3"/>
    <xsd:import namespace="f8d4342b-6093-4203-94fe-15d5f4f477b7"/>
    <xsd:import namespace="c11a4dd1-9999-41de-ad6b-508521c3559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Business_x0020_Area" minOccurs="0"/>
                <xsd:element ref="ns2:Categor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d4342b-6093-4203-94fe-15d5f4f477b7" elementFormDefault="qualified">
    <xsd:import namespace="http://schemas.microsoft.com/office/2006/documentManagement/types"/>
    <xsd:import namespace="http://schemas.microsoft.com/office/infopath/2007/PartnerControls"/>
    <xsd:element name="Business_x0020_Area" ma:index="10" nillable="true" ma:displayName="Business Area" ma:format="Dropdown" ma:internalName="Business_x0020_Area">
      <xsd:simpleType>
        <xsd:restriction base="dms:Choice">
          <xsd:enumeration value="Fleet"/>
          <xsd:enumeration value="Parking"/>
          <xsd:enumeration value="Misc."/>
        </xsd:restriction>
      </xsd:simpleType>
    </xsd:element>
    <xsd:element name="Category" ma:index="11" nillable="true" ma:displayName="Category" ma:format="Dropdown" ma:internalName="Category">
      <xsd:simpleType>
        <xsd:restriction base="dms:Choice">
          <xsd:enumeration value="Form"/>
          <xsd:enumeration value="Map"/>
          <xsd:enumeration value="Fuel"/>
          <xsd:enumeration value="Maintenance"/>
          <xsd:enumeration value="Commute"/>
          <xsd:enumeration value="SLA"/>
          <xsd:enumeration value="Misc."/>
          <xsd:enumeration value="Project"/>
          <xsd:enumeration value="Policy"/>
          <xsd:enumeration value="Rates"/>
          <xsd:enumeration value="ROI"/>
          <xsd:enumeration value="Port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a4dd1-9999-41de-ad6b-508521c3559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71C55C9-40FC-45FE-8F0B-2BF2F9267DC9}"/>
</file>

<file path=customXml/itemProps2.xml><?xml version="1.0" encoding="utf-8"?>
<ds:datastoreItem xmlns:ds="http://schemas.openxmlformats.org/officeDocument/2006/customXml" ds:itemID="{CE2DAA00-D8C5-4214-B93E-248CF556D7B2}"/>
</file>

<file path=customXml/itemProps3.xml><?xml version="1.0" encoding="utf-8"?>
<ds:datastoreItem xmlns:ds="http://schemas.openxmlformats.org/officeDocument/2006/customXml" ds:itemID="{33CF4A55-06C6-448A-AC2A-057923696C5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2019 ROI Calculator 10yr life </vt:lpstr>
      <vt:lpstr>2019 DEQ CI values</vt:lpstr>
      <vt:lpstr>Maintenance CPM</vt:lpstr>
    </vt:vector>
  </TitlesOfParts>
  <Company>State of Oregon - DAS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ZEV versus ICE or Hybrid lifecycle ROI comparison tool</dc:title>
  <dc:creator>KING Brian * DAS</dc:creator>
  <cp:lastModifiedBy>DUNCAN Inga C * DAS</cp:lastModifiedBy>
  <dcterms:created xsi:type="dcterms:W3CDTF">2019-07-24T18:45:47Z</dcterms:created>
  <dcterms:modified xsi:type="dcterms:W3CDTF">2019-12-02T21:42:08Z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0x0101001B717B9447C5444391444A1B3C3F374E</vt:lpwstr>
  </property>
</Properties>
</file>